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H:\Slavko\Reset\2019-24 final decision Overviews\For Jim-Board-DNSPs\Attachments - Locked down\Evoenergy\"/>
    </mc:Choice>
  </mc:AlternateContent>
  <bookViews>
    <workbookView xWindow="0" yWindow="0" windowWidth="28800" windowHeight="11400" tabRatio="864" activeTab="1"/>
  </bookViews>
  <sheets>
    <sheet name="AER FD Workings" sheetId="58" r:id="rId1"/>
    <sheet name="AERFD Revised labour.plant " sheetId="54" r:id="rId2"/>
    <sheet name="AERFD 19.20 prices" sheetId="55" r:id="rId3"/>
    <sheet name="AERFD Misc works estimation" sheetId="56" r:id="rId4"/>
    <sheet name="AERFD Price cost comparison" sheetId="57" r:id="rId5"/>
    <sheet name="Revised labour.plant escalation" sheetId="31" r:id="rId6"/>
    <sheet name="17.18 prices" sheetId="30" r:id="rId7"/>
    <sheet name="18.19 prices" sheetId="34" r:id="rId8"/>
    <sheet name="19.20 prices" sheetId="35" r:id="rId9"/>
    <sheet name="20.21 prices" sheetId="36" r:id="rId10"/>
    <sheet name="21.22 prices" sheetId="37" r:id="rId11"/>
    <sheet name="22.23 prices" sheetId="38" r:id="rId12"/>
    <sheet name="23.24 prices" sheetId="39" r:id="rId13"/>
    <sheet name="Misc works estimation" sheetId="28" r:id="rId14"/>
    <sheet name="Price cost comparison" sheetId="24" r:id="rId15"/>
    <sheet name="Proposed x factors" sheetId="53" r:id="rId16"/>
    <sheet name="City Works" sheetId="41" r:id="rId17"/>
    <sheet name="Labour rates" sheetId="26" r:id="rId18"/>
  </sheets>
  <externalReferences>
    <externalReference r:id="rId19"/>
    <externalReference r:id="rId20"/>
  </externalReferences>
  <definedNames>
    <definedName name="_xlnm._FilterDatabase" localSheetId="4" hidden="1">'AERFD Price cost comparison'!$X$8:$Y$165</definedName>
    <definedName name="BudgetFinYear">[1]Admin!$E$4</definedName>
    <definedName name="CC_3111">'[1]3111'!$B:$AW</definedName>
    <definedName name="CC_3131">'[1]3131'!$B:$AW</definedName>
    <definedName name="CC_3132">'[1]3132'!$B:$AW</definedName>
    <definedName name="CC_3133">'[1]3133'!$B:$AW</definedName>
    <definedName name="CC_3134">'[1]3134'!$B:$AW</definedName>
    <definedName name="CC_3142">'[1]3142'!$B:$AW</definedName>
    <definedName name="CC_3144">'[1]3144'!$B:$AW</definedName>
    <definedName name="CC_3145">'[1]3145'!$B:$AW</definedName>
    <definedName name="CC_3146">'[1]3146'!$B:$AW</definedName>
    <definedName name="CC_3151">'[1]3151'!$B:$AW</definedName>
    <definedName name="CC_3153">'[1]3153'!$B:$AW</definedName>
    <definedName name="CC_3154">'[1]3154'!$B:$AW</definedName>
    <definedName name="CC_3231">'[1]3231'!$B:$AW</definedName>
    <definedName name="CC_3244">'[1]3244'!$B:$AW</definedName>
    <definedName name="CC_3251">'[1]3251'!$B:$AW</definedName>
    <definedName name="CC_3253">'[1]3253'!$B:$AW</definedName>
    <definedName name="CC_3254">'[1]3254'!$B:$AW</definedName>
    <definedName name="CC_3255">'[1]3255'!$B:$AW</definedName>
    <definedName name="CC_3256">'[1]3256'!$B:$AW</definedName>
    <definedName name="CC_3257">'[1]3257'!$B:$AW</definedName>
    <definedName name="CC_3258">'[1]3258'!$B:$AW</definedName>
    <definedName name="CC_3411">'[1]3411'!$B:$AW</definedName>
    <definedName name="CC_3421">'[1]3421'!$B:$AW</definedName>
    <definedName name="CC_3422">'[1]3422'!$B:$AW</definedName>
    <definedName name="CC_3423">'[1]3423'!$B:$AW</definedName>
    <definedName name="Crews" localSheetId="7">'18.19 prices'!$E$4:$I$11</definedName>
    <definedName name="Crews" localSheetId="8">'19.20 prices'!$E$4:$I$11</definedName>
    <definedName name="Crews" localSheetId="9">'20.21 prices'!$E$4:$I$11</definedName>
    <definedName name="Crews" localSheetId="10">'21.22 prices'!$E$4:$I$11</definedName>
    <definedName name="Crews" localSheetId="11">'22.23 prices'!$E$4:$I$11</definedName>
    <definedName name="Crews" localSheetId="12">'23.24 prices'!$E$4:$I$11</definedName>
    <definedName name="Crews" localSheetId="2">'AERFD 19.20 prices'!$E$4:$I$11</definedName>
    <definedName name="Crews" localSheetId="1">#REF!</definedName>
    <definedName name="Crews" localSheetId="5">#REF!</definedName>
    <definedName name="Crews">'17.18 prices'!$E$4:$I$11</definedName>
    <definedName name="crewsot" localSheetId="7">'18.19 prices'!$K$4:$O$11</definedName>
    <definedName name="crewsot" localSheetId="8">'19.20 prices'!$K$4:$O$11</definedName>
    <definedName name="crewsot" localSheetId="9">'20.21 prices'!$K$4:$O$11</definedName>
    <definedName name="crewsot" localSheetId="10">'21.22 prices'!$K$4:$O$11</definedName>
    <definedName name="crewsot" localSheetId="11">'22.23 prices'!$K$4:$O$11</definedName>
    <definedName name="crewsot" localSheetId="12">'23.24 prices'!$K$4:$O$11</definedName>
    <definedName name="crewsot" localSheetId="2">'AERFD 19.20 prices'!$K$4:$O$11</definedName>
    <definedName name="crewsot" localSheetId="1">#REF!</definedName>
    <definedName name="crewsot" localSheetId="5">#REF!</definedName>
    <definedName name="crewsot">'17.18 prices'!$K$4:$O$11</definedName>
    <definedName name="Data" localSheetId="7">'18.19 prices'!$F$4:$M$17</definedName>
    <definedName name="Data" localSheetId="8">'19.20 prices'!$F$4:$M$17</definedName>
    <definedName name="Data" localSheetId="9">'20.21 prices'!$F$4:$M$17</definedName>
    <definedName name="Data" localSheetId="10">'21.22 prices'!$F$4:$M$17</definedName>
    <definedName name="Data" localSheetId="11">'22.23 prices'!$F$4:$M$17</definedName>
    <definedName name="Data" localSheetId="12">'23.24 prices'!$F$4:$M$17</definedName>
    <definedName name="Data" localSheetId="2">'AERFD 19.20 prices'!$F$4:$M$17</definedName>
    <definedName name="Data">'17.18 prices'!$F$4:$M$17</definedName>
    <definedName name="Data_new" localSheetId="7">'18.19 prices'!$D$4:$V$17</definedName>
    <definedName name="Data_new" localSheetId="8">'19.20 prices'!$D$4:$V$17</definedName>
    <definedName name="Data_new" localSheetId="9">'20.21 prices'!$D$4:$V$17</definedName>
    <definedName name="Data_new" localSheetId="10">'21.22 prices'!$D$4:$V$17</definedName>
    <definedName name="Data_new" localSheetId="11">'22.23 prices'!$D$4:$V$17</definedName>
    <definedName name="Data_new" localSheetId="12">'23.24 prices'!$D$4:$V$17</definedName>
    <definedName name="Data_new" localSheetId="2">'AERFD 19.20 prices'!$D$4:$V$17</definedName>
    <definedName name="Data_new">'17.18 prices'!$D$4:$W$17</definedName>
    <definedName name="EndDateISO">'[1]Burden Rates'!$C$6</definedName>
    <definedName name="newer" localSheetId="7">'18.19 prices'!$D$4:$V$17</definedName>
    <definedName name="newer" localSheetId="8">'19.20 prices'!$D$4:$V$17</definedName>
    <definedName name="newer" localSheetId="9">'20.21 prices'!$D$4:$V$17</definedName>
    <definedName name="newer" localSheetId="10">'21.22 prices'!$D$4:$V$17</definedName>
    <definedName name="newer" localSheetId="11">'22.23 prices'!$D$4:$V$17</definedName>
    <definedName name="newer" localSheetId="12">'23.24 prices'!$D$4:$V$17</definedName>
    <definedName name="newer" localSheetId="2">'AERFD 19.20 prices'!$D$4:$V$17</definedName>
    <definedName name="newer">'17.18 prices'!$D$4:$W$17</definedName>
    <definedName name="NORMAL" localSheetId="6">#REF!</definedName>
    <definedName name="NORMAL" localSheetId="7">#REF!</definedName>
    <definedName name="NORMAL" localSheetId="8">#REF!</definedName>
    <definedName name="NORMAL" localSheetId="9">#REF!</definedName>
    <definedName name="NORMAL" localSheetId="10">#REF!</definedName>
    <definedName name="NORMAL" localSheetId="11">#REF!</definedName>
    <definedName name="NORMAL" localSheetId="12">#REF!</definedName>
    <definedName name="NORMAL" localSheetId="2">#REF!</definedName>
    <definedName name="NORMAL" localSheetId="1">#REF!</definedName>
    <definedName name="NORMAL" localSheetId="5">#REF!</definedName>
    <definedName name="NORMAL">'Misc works estimation'!$C$3:$IZ$28</definedName>
    <definedName name="OTrates" localSheetId="7">'18.19 prices'!$Y$4:$AR$17</definedName>
    <definedName name="OTrates" localSheetId="8">'19.20 prices'!$Y$4:$AR$17</definedName>
    <definedName name="OTrates" localSheetId="9">'20.21 prices'!$Y$4:$AR$17</definedName>
    <definedName name="OTrates" localSheetId="10">'21.22 prices'!$Y$4:$AR$17</definedName>
    <definedName name="OTrates" localSheetId="11">'22.23 prices'!$Y$4:$AR$17</definedName>
    <definedName name="OTrates" localSheetId="12">'23.24 prices'!$Y$4:$AR$17</definedName>
    <definedName name="OTrates" localSheetId="2">'AERFD 19.20 prices'!$Y$4:$AR$17</definedName>
    <definedName name="OTrates">'17.18 prices'!$Z$4:$AS$17</definedName>
    <definedName name="OVERTIME" localSheetId="6">#REF!</definedName>
    <definedName name="OVERTIME" localSheetId="7">#REF!</definedName>
    <definedName name="OVERTIME" localSheetId="8">#REF!</definedName>
    <definedName name="OVERTIME" localSheetId="9">#REF!</definedName>
    <definedName name="OVERTIME" localSheetId="10">#REF!</definedName>
    <definedName name="OVERTIME" localSheetId="11">#REF!</definedName>
    <definedName name="OVERTIME" localSheetId="12">#REF!</definedName>
    <definedName name="OVERTIME" localSheetId="2">#REF!</definedName>
    <definedName name="OVERTIME" localSheetId="1">#REF!</definedName>
    <definedName name="OVERTIME" localSheetId="5">#REF!</definedName>
    <definedName name="OVERTIME">'Misc works estimation'!$C$32:$IZ$56</definedName>
    <definedName name="_xlnm.Print_Area" localSheetId="4">'AERFD Price cost comparison'!$A$188:$G$274</definedName>
    <definedName name="_xlnm.Print_Area" localSheetId="16">'City Works'!$A$1:$M$30</definedName>
    <definedName name="_xlnm.Print_Area" localSheetId="14">'Price cost comparison'!$A$188:$G$274</definedName>
    <definedName name="PriorFinYear">[1]Admin!$E$6</definedName>
    <definedName name="Scenario">[2]Menu!$C$11</definedName>
    <definedName name="StartDate">'[1]Burden Rates'!$B$5</definedName>
    <definedName name="StartDateISO">'[1]Burden Rates'!$C$5</definedName>
    <definedName name="Status">[1]en_positions_chargeable_status!$A:$I</definedName>
    <definedName name="TM1REBUILDOPTION">1</definedName>
    <definedName name="Two_fitter_crew" localSheetId="7">'18.19 prices'!$E$12:$I$12</definedName>
    <definedName name="Two_fitter_crew" localSheetId="8">'19.20 prices'!$E$12:$I$12</definedName>
    <definedName name="Two_fitter_crew" localSheetId="9">'20.21 prices'!$E$12:$I$12</definedName>
    <definedName name="Two_fitter_crew" localSheetId="10">'21.22 prices'!$E$12:$I$12</definedName>
    <definedName name="Two_fitter_crew" localSheetId="11">'22.23 prices'!$E$12:$I$12</definedName>
    <definedName name="Two_fitter_crew" localSheetId="12">'23.24 prices'!$E$12:$I$12</definedName>
    <definedName name="Two_fitter_crew" localSheetId="2">'AERFD 19.20 prices'!$E$12:$I$12</definedName>
    <definedName name="Two_fitter_crew" localSheetId="1">#REF!</definedName>
    <definedName name="Two_fitter_crew" localSheetId="5">#REF!</definedName>
    <definedName name="Two_fitter_crew">'17.18 prices'!$E$12:$I$12</definedName>
    <definedName name="Two_fitter_crewot" localSheetId="7">'18.19 prices'!$K$12:$O$12</definedName>
    <definedName name="Two_fitter_crewot" localSheetId="8">'19.20 prices'!$K$12:$O$12</definedName>
    <definedName name="Two_fitter_crewot" localSheetId="9">'20.21 prices'!$K$12:$O$12</definedName>
    <definedName name="Two_fitter_crewot" localSheetId="10">'21.22 prices'!$K$12:$O$12</definedName>
    <definedName name="Two_fitter_crewot" localSheetId="11">'22.23 prices'!$K$12:$O$12</definedName>
    <definedName name="Two_fitter_crewot" localSheetId="12">'23.24 prices'!$K$12:$O$12</definedName>
    <definedName name="Two_fitter_crewot" localSheetId="2">'AERFD 19.20 prices'!$K$12:$O$12</definedName>
    <definedName name="Two_fitter_crewot" localSheetId="1">#REF!</definedName>
    <definedName name="Two_fitter_crewot" localSheetId="5">#REF!</definedName>
    <definedName name="Two_fitter_crewot">'17.18 prices'!$K$12:$O$12</definedName>
    <definedName name="Year">[2]Menu!$C$10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75" i="57" l="1"/>
  <c r="T78" i="57"/>
  <c r="T81" i="57"/>
  <c r="T84" i="57"/>
  <c r="T85" i="57"/>
  <c r="T87" i="57"/>
  <c r="T90" i="57"/>
  <c r="T93" i="57"/>
  <c r="T102" i="57"/>
  <c r="T105" i="57"/>
  <c r="T108" i="57"/>
  <c r="T113" i="57"/>
  <c r="T116" i="57"/>
  <c r="T119" i="57"/>
  <c r="T122" i="57"/>
  <c r="T125" i="57"/>
  <c r="T128" i="57"/>
  <c r="T131" i="57"/>
  <c r="T134" i="57"/>
  <c r="T139" i="57"/>
  <c r="M29" i="55"/>
  <c r="I29" i="55"/>
  <c r="U11" i="57"/>
  <c r="X11" i="57" s="1"/>
  <c r="Y11" i="57" s="1"/>
  <c r="U14" i="57"/>
  <c r="X14" i="57" s="1"/>
  <c r="Y14" i="57" s="1"/>
  <c r="U17" i="57"/>
  <c r="X17" i="57" s="1"/>
  <c r="Y17" i="57" s="1"/>
  <c r="U19" i="57"/>
  <c r="X19" i="57" s="1"/>
  <c r="Y19" i="57" s="1"/>
  <c r="U25" i="57"/>
  <c r="X25" i="57" s="1"/>
  <c r="Y25" i="57" s="1"/>
  <c r="U28" i="57"/>
  <c r="X28" i="57" s="1"/>
  <c r="Y28" i="57" s="1"/>
  <c r="U33" i="57"/>
  <c r="X33" i="57" s="1"/>
  <c r="Y33" i="57" s="1"/>
  <c r="U43" i="57"/>
  <c r="X43" i="57" s="1"/>
  <c r="Y43" i="57" s="1"/>
  <c r="U46" i="57"/>
  <c r="X46" i="57" s="1"/>
  <c r="Y46" i="57" s="1"/>
  <c r="U49" i="57"/>
  <c r="X49" i="57" s="1"/>
  <c r="Y49" i="57" s="1"/>
  <c r="U54" i="57"/>
  <c r="X54" i="57" s="1"/>
  <c r="Y54" i="57" s="1"/>
  <c r="U55" i="57"/>
  <c r="X55" i="57" s="1"/>
  <c r="Y55" i="57" s="1"/>
  <c r="U56" i="57"/>
  <c r="X56" i="57" s="1"/>
  <c r="Y56" i="57" s="1"/>
  <c r="U57" i="57"/>
  <c r="X57" i="57" s="1"/>
  <c r="Y57" i="57" s="1"/>
  <c r="U64" i="57"/>
  <c r="X64" i="57" s="1"/>
  <c r="Y64" i="57" s="1"/>
  <c r="U71" i="57"/>
  <c r="X71" i="57" s="1"/>
  <c r="Y71" i="57" s="1"/>
  <c r="U73" i="57"/>
  <c r="X73" i="57" s="1"/>
  <c r="Y73" i="57" s="1"/>
  <c r="U75" i="57"/>
  <c r="X75" i="57" s="1"/>
  <c r="Y75" i="57" s="1"/>
  <c r="U78" i="57"/>
  <c r="U81" i="57"/>
  <c r="X81" i="57" s="1"/>
  <c r="Y81" i="57" s="1"/>
  <c r="U84" i="57"/>
  <c r="X84" i="57" s="1"/>
  <c r="Y84" i="57" s="1"/>
  <c r="U87" i="57"/>
  <c r="X87" i="57" s="1"/>
  <c r="Y87" i="57" s="1"/>
  <c r="U90" i="57"/>
  <c r="X90" i="57" s="1"/>
  <c r="Y90" i="57" s="1"/>
  <c r="U93" i="57"/>
  <c r="X93" i="57" s="1"/>
  <c r="Y93" i="57" s="1"/>
  <c r="U102" i="57"/>
  <c r="X102" i="57" s="1"/>
  <c r="Y102" i="57" s="1"/>
  <c r="U105" i="57"/>
  <c r="X105" i="57" s="1"/>
  <c r="Y105" i="57" s="1"/>
  <c r="U108" i="57"/>
  <c r="V108" i="57" s="1"/>
  <c r="U113" i="57"/>
  <c r="X113" i="57" s="1"/>
  <c r="Y113" i="57" s="1"/>
  <c r="U116" i="57"/>
  <c r="X116" i="57" s="1"/>
  <c r="Y116" i="57" s="1"/>
  <c r="U119" i="57"/>
  <c r="V119" i="57" s="1"/>
  <c r="U122" i="57"/>
  <c r="X122" i="57" s="1"/>
  <c r="Y122" i="57" s="1"/>
  <c r="U125" i="57"/>
  <c r="X125" i="57" s="1"/>
  <c r="Y125" i="57" s="1"/>
  <c r="U128" i="57"/>
  <c r="X128" i="57" s="1"/>
  <c r="Y128" i="57" s="1"/>
  <c r="U131" i="57"/>
  <c r="U134" i="57"/>
  <c r="X134" i="57" s="1"/>
  <c r="Y134" i="57" s="1"/>
  <c r="U139" i="57"/>
  <c r="X139" i="57" s="1"/>
  <c r="Y139" i="57" s="1"/>
  <c r="V78" i="57" l="1"/>
  <c r="V125" i="57"/>
  <c r="V93" i="57"/>
  <c r="V131" i="57"/>
  <c r="V134" i="57"/>
  <c r="V122" i="57"/>
  <c r="V90" i="57"/>
  <c r="V128" i="57"/>
  <c r="X108" i="57"/>
  <c r="Y108" i="57" s="1"/>
  <c r="X78" i="57"/>
  <c r="Y78" i="57" s="1"/>
  <c r="V116" i="57"/>
  <c r="V75" i="57"/>
  <c r="V139" i="57"/>
  <c r="V102" i="57"/>
  <c r="X131" i="57"/>
  <c r="Y131" i="57" s="1"/>
  <c r="V87" i="57"/>
  <c r="X119" i="57"/>
  <c r="Y119" i="57" s="1"/>
  <c r="V84" i="57"/>
  <c r="V81" i="57"/>
  <c r="V113" i="57"/>
  <c r="V105" i="57"/>
  <c r="K15" i="55"/>
  <c r="E31" i="54"/>
  <c r="E3" i="54" l="1"/>
  <c r="FR37" i="56" s="1"/>
  <c r="K176" i="57"/>
  <c r="L176" i="57" s="1"/>
  <c r="M176" i="57" s="1"/>
  <c r="N176" i="57" s="1"/>
  <c r="O176" i="57" s="1"/>
  <c r="C176" i="57"/>
  <c r="B176" i="57"/>
  <c r="K175" i="57"/>
  <c r="L175" i="57" s="1"/>
  <c r="M175" i="57" s="1"/>
  <c r="N175" i="57" s="1"/>
  <c r="O175" i="57" s="1"/>
  <c r="C175" i="57"/>
  <c r="B175" i="57"/>
  <c r="L173" i="57"/>
  <c r="M173" i="57" s="1"/>
  <c r="N173" i="57" s="1"/>
  <c r="O173" i="57" s="1"/>
  <c r="K173" i="57"/>
  <c r="C173" i="57"/>
  <c r="B173" i="57"/>
  <c r="K172" i="57"/>
  <c r="L172" i="57" s="1"/>
  <c r="M172" i="57" s="1"/>
  <c r="N172" i="57" s="1"/>
  <c r="O172" i="57" s="1"/>
  <c r="C172" i="57"/>
  <c r="B172" i="57"/>
  <c r="C171" i="57"/>
  <c r="B171" i="57"/>
  <c r="B170" i="57"/>
  <c r="F115" i="57"/>
  <c r="B86" i="57"/>
  <c r="C83" i="57"/>
  <c r="B83" i="57"/>
  <c r="T83" i="57" s="1"/>
  <c r="C82" i="57"/>
  <c r="B82" i="57"/>
  <c r="T82" i="57" s="1"/>
  <c r="C80" i="57"/>
  <c r="B80" i="57"/>
  <c r="T80" i="57" s="1"/>
  <c r="C79" i="57"/>
  <c r="B79" i="57"/>
  <c r="T79" i="57" s="1"/>
  <c r="C77" i="57"/>
  <c r="B77" i="57"/>
  <c r="C76" i="57"/>
  <c r="B76" i="57"/>
  <c r="O74" i="57"/>
  <c r="N74" i="57"/>
  <c r="M74" i="57"/>
  <c r="L74" i="57"/>
  <c r="C74" i="57"/>
  <c r="B74" i="57"/>
  <c r="T74" i="57" s="1"/>
  <c r="B73" i="57"/>
  <c r="T73" i="57" s="1"/>
  <c r="V73" i="57" s="1"/>
  <c r="C72" i="57"/>
  <c r="B72" i="57"/>
  <c r="T72" i="57" s="1"/>
  <c r="B71" i="57"/>
  <c r="T71" i="57" s="1"/>
  <c r="V71" i="57" s="1"/>
  <c r="C70" i="57"/>
  <c r="B70" i="57"/>
  <c r="C69" i="57"/>
  <c r="B69" i="57"/>
  <c r="C68" i="57"/>
  <c r="B68" i="57"/>
  <c r="C67" i="57"/>
  <c r="B67" i="57"/>
  <c r="C66" i="57"/>
  <c r="B66" i="57"/>
  <c r="T66" i="57" s="1"/>
  <c r="I65" i="57"/>
  <c r="C65" i="57"/>
  <c r="B65" i="57"/>
  <c r="T65" i="57" s="1"/>
  <c r="B64" i="57"/>
  <c r="T64" i="57" s="1"/>
  <c r="V64" i="57" s="1"/>
  <c r="O63" i="57"/>
  <c r="N63" i="57"/>
  <c r="M63" i="57"/>
  <c r="L63" i="57"/>
  <c r="I63" i="57"/>
  <c r="F63" i="57"/>
  <c r="G63" i="57" s="1"/>
  <c r="C63" i="57"/>
  <c r="B63" i="57"/>
  <c r="T63" i="57" s="1"/>
  <c r="I62" i="57"/>
  <c r="C62" i="57"/>
  <c r="B62" i="57"/>
  <c r="I61" i="57"/>
  <c r="C61" i="57"/>
  <c r="B61" i="57"/>
  <c r="O60" i="57"/>
  <c r="N60" i="57"/>
  <c r="M60" i="57"/>
  <c r="L60" i="57"/>
  <c r="I60" i="57"/>
  <c r="F60" i="57"/>
  <c r="G60" i="57" s="1"/>
  <c r="C60" i="57"/>
  <c r="B60" i="57"/>
  <c r="I59" i="57"/>
  <c r="C59" i="57"/>
  <c r="B59" i="57"/>
  <c r="T59" i="57" s="1"/>
  <c r="C58" i="57"/>
  <c r="B58" i="57"/>
  <c r="T58" i="57" s="1"/>
  <c r="B57" i="57"/>
  <c r="T57" i="57" s="1"/>
  <c r="V57" i="57" s="1"/>
  <c r="C56" i="57"/>
  <c r="B56" i="57"/>
  <c r="T56" i="57" s="1"/>
  <c r="V56" i="57" s="1"/>
  <c r="C55" i="57"/>
  <c r="B55" i="57"/>
  <c r="T55" i="57" s="1"/>
  <c r="V55" i="57" s="1"/>
  <c r="B54" i="57"/>
  <c r="T54" i="57" s="1"/>
  <c r="V54" i="57" s="1"/>
  <c r="C53" i="57"/>
  <c r="B53" i="57"/>
  <c r="C52" i="57"/>
  <c r="B52" i="57"/>
  <c r="T52" i="57" s="1"/>
  <c r="C51" i="57"/>
  <c r="B51" i="57"/>
  <c r="C50" i="57"/>
  <c r="B50" i="57"/>
  <c r="T50" i="57" s="1"/>
  <c r="B49" i="57"/>
  <c r="T49" i="57" s="1"/>
  <c r="V49" i="57" s="1"/>
  <c r="C48" i="57"/>
  <c r="B48" i="57"/>
  <c r="C47" i="57"/>
  <c r="B47" i="57"/>
  <c r="T47" i="57" s="1"/>
  <c r="B46" i="57"/>
  <c r="T46" i="57" s="1"/>
  <c r="V46" i="57" s="1"/>
  <c r="C45" i="57"/>
  <c r="B45" i="57"/>
  <c r="C44" i="57"/>
  <c r="B44" i="57"/>
  <c r="B43" i="57"/>
  <c r="T43" i="57" s="1"/>
  <c r="V43" i="57" s="1"/>
  <c r="C42" i="57"/>
  <c r="B42" i="57"/>
  <c r="T42" i="57" s="1"/>
  <c r="C41" i="57"/>
  <c r="B41" i="57"/>
  <c r="T41" i="57" s="1"/>
  <c r="C40" i="57"/>
  <c r="B40" i="57"/>
  <c r="T40" i="57" s="1"/>
  <c r="C39" i="57"/>
  <c r="B39" i="57"/>
  <c r="T39" i="57" s="1"/>
  <c r="C38" i="57"/>
  <c r="B38" i="57"/>
  <c r="T38" i="57" s="1"/>
  <c r="C37" i="57"/>
  <c r="B37" i="57"/>
  <c r="T37" i="57" s="1"/>
  <c r="C36" i="57"/>
  <c r="B36" i="57"/>
  <c r="T36" i="57" s="1"/>
  <c r="C35" i="57"/>
  <c r="B35" i="57"/>
  <c r="T35" i="57" s="1"/>
  <c r="C34" i="57"/>
  <c r="B34" i="57"/>
  <c r="T34" i="57" s="1"/>
  <c r="B33" i="57"/>
  <c r="T33" i="57" s="1"/>
  <c r="V33" i="57" s="1"/>
  <c r="C32" i="57"/>
  <c r="B32" i="57"/>
  <c r="T32" i="57" s="1"/>
  <c r="C31" i="57"/>
  <c r="B31" i="57"/>
  <c r="T31" i="57" s="1"/>
  <c r="O30" i="57"/>
  <c r="N30" i="57"/>
  <c r="M30" i="57"/>
  <c r="L30" i="57"/>
  <c r="K30" i="57"/>
  <c r="U30" i="57" s="1"/>
  <c r="C30" i="57"/>
  <c r="B30" i="57"/>
  <c r="O29" i="57"/>
  <c r="N29" i="57"/>
  <c r="M29" i="57"/>
  <c r="L29" i="57"/>
  <c r="K29" i="57"/>
  <c r="U29" i="57" s="1"/>
  <c r="C29" i="57"/>
  <c r="B29" i="57"/>
  <c r="T29" i="57" s="1"/>
  <c r="B28" i="57"/>
  <c r="T28" i="57" s="1"/>
  <c r="V28" i="57" s="1"/>
  <c r="C27" i="57"/>
  <c r="B27" i="57"/>
  <c r="T27" i="57" s="1"/>
  <c r="C26" i="57"/>
  <c r="B26" i="57"/>
  <c r="T26" i="57" s="1"/>
  <c r="B25" i="57"/>
  <c r="T25" i="57" s="1"/>
  <c r="V25" i="57" s="1"/>
  <c r="C24" i="57"/>
  <c r="B24" i="57"/>
  <c r="T24" i="57" s="1"/>
  <c r="C23" i="57"/>
  <c r="B23" i="57"/>
  <c r="T23" i="57" s="1"/>
  <c r="C22" i="57"/>
  <c r="B22" i="57"/>
  <c r="T22" i="57" s="1"/>
  <c r="C21" i="57"/>
  <c r="B21" i="57"/>
  <c r="T21" i="57" s="1"/>
  <c r="C20" i="57"/>
  <c r="B20" i="57"/>
  <c r="T20" i="57" s="1"/>
  <c r="B19" i="57"/>
  <c r="T19" i="57" s="1"/>
  <c r="V19" i="57" s="1"/>
  <c r="O18" i="57"/>
  <c r="N18" i="57"/>
  <c r="M18" i="57"/>
  <c r="L18" i="57"/>
  <c r="C18" i="57"/>
  <c r="B18" i="57"/>
  <c r="T18" i="57" s="1"/>
  <c r="B17" i="57"/>
  <c r="T17" i="57" s="1"/>
  <c r="V17" i="57" s="1"/>
  <c r="C16" i="57"/>
  <c r="B16" i="57"/>
  <c r="C15" i="57"/>
  <c r="B15" i="57"/>
  <c r="B14" i="57"/>
  <c r="T14" i="57" s="1"/>
  <c r="V14" i="57" s="1"/>
  <c r="C13" i="57"/>
  <c r="B13" i="57"/>
  <c r="C12" i="57"/>
  <c r="B12" i="57"/>
  <c r="B11" i="57"/>
  <c r="T11" i="57" s="1"/>
  <c r="V11" i="57" s="1"/>
  <c r="C10" i="57"/>
  <c r="B10" i="57"/>
  <c r="C9" i="57"/>
  <c r="B9" i="57"/>
  <c r="B8" i="57"/>
  <c r="IZ55" i="56"/>
  <c r="IR55" i="56"/>
  <c r="IJ55" i="56"/>
  <c r="IC55" i="56"/>
  <c r="ID55" i="56" s="1"/>
  <c r="IB55" i="56"/>
  <c r="HT55" i="56"/>
  <c r="HL55" i="56"/>
  <c r="HD55" i="56"/>
  <c r="GX55" i="56"/>
  <c r="GW55" i="56"/>
  <c r="GV55" i="56"/>
  <c r="GO55" i="56"/>
  <c r="GP55" i="56" s="1"/>
  <c r="GQ55" i="56" s="1"/>
  <c r="GN55" i="56"/>
  <c r="GF55" i="56"/>
  <c r="FX55" i="56"/>
  <c r="FQ55" i="56"/>
  <c r="FR55" i="56" s="1"/>
  <c r="FP55" i="56"/>
  <c r="FH55" i="56"/>
  <c r="EZ55" i="56"/>
  <c r="ER55" i="56"/>
  <c r="EK55" i="56"/>
  <c r="EL55" i="56" s="1"/>
  <c r="EJ55" i="56"/>
  <c r="EB55" i="56"/>
  <c r="DT55" i="56"/>
  <c r="DU55" i="56" s="1"/>
  <c r="DV55" i="56" s="1"/>
  <c r="DW55" i="56" s="1"/>
  <c r="DL55" i="56"/>
  <c r="DE55" i="56"/>
  <c r="DF55" i="56" s="1"/>
  <c r="DD55" i="56"/>
  <c r="CV55" i="56"/>
  <c r="CW55" i="56" s="1"/>
  <c r="CX55" i="56" s="1"/>
  <c r="CN55" i="56"/>
  <c r="CO55" i="56" s="1"/>
  <c r="CP55" i="56" s="1"/>
  <c r="CQ55" i="56" s="1"/>
  <c r="CR55" i="56" s="1"/>
  <c r="CF55" i="56"/>
  <c r="CG55" i="56" s="1"/>
  <c r="CH55" i="56" s="1"/>
  <c r="BZ55" i="56"/>
  <c r="BY55" i="56"/>
  <c r="BX55" i="56"/>
  <c r="BP55" i="56"/>
  <c r="BH55" i="56"/>
  <c r="BI55" i="56" s="1"/>
  <c r="BJ55" i="56" s="1"/>
  <c r="BK55" i="56" s="1"/>
  <c r="AZ55" i="56"/>
  <c r="AT55" i="56"/>
  <c r="AS55" i="56"/>
  <c r="AR55" i="56"/>
  <c r="AJ55" i="56"/>
  <c r="AB55" i="56"/>
  <c r="AC55" i="56" s="1"/>
  <c r="AD55" i="56" s="1"/>
  <c r="AE55" i="56" s="1"/>
  <c r="V55" i="56"/>
  <c r="W55" i="56" s="1"/>
  <c r="T55" i="56"/>
  <c r="U55" i="56" s="1"/>
  <c r="N55" i="56"/>
  <c r="M55" i="56"/>
  <c r="L55" i="56"/>
  <c r="D55" i="56"/>
  <c r="IZ54" i="56"/>
  <c r="JA54" i="56" s="1"/>
  <c r="JB54" i="56" s="1"/>
  <c r="JC54" i="56" s="1"/>
  <c r="JD54" i="56" s="1"/>
  <c r="JE54" i="56" s="1"/>
  <c r="JF54" i="56" s="1"/>
  <c r="IS54" i="56"/>
  <c r="IT54" i="56" s="1"/>
  <c r="IU54" i="56" s="1"/>
  <c r="IV54" i="56" s="1"/>
  <c r="IW54" i="56" s="1"/>
  <c r="IX54" i="56" s="1"/>
  <c r="IR54" i="56"/>
  <c r="IJ54" i="56"/>
  <c r="IK54" i="56" s="1"/>
  <c r="IL54" i="56" s="1"/>
  <c r="IM54" i="56" s="1"/>
  <c r="IN54" i="56" s="1"/>
  <c r="IO54" i="56" s="1"/>
  <c r="IP54" i="56" s="1"/>
  <c r="IB54" i="56"/>
  <c r="IC54" i="56" s="1"/>
  <c r="ID54" i="56" s="1"/>
  <c r="IE54" i="56" s="1"/>
  <c r="IF54" i="56" s="1"/>
  <c r="IG54" i="56" s="1"/>
  <c r="IH54" i="56" s="1"/>
  <c r="HZ54" i="56"/>
  <c r="HT54" i="56"/>
  <c r="HU54" i="56" s="1"/>
  <c r="HV54" i="56" s="1"/>
  <c r="HW54" i="56" s="1"/>
  <c r="HX54" i="56" s="1"/>
  <c r="HY54" i="56" s="1"/>
  <c r="HM54" i="56"/>
  <c r="HN54" i="56" s="1"/>
  <c r="HO54" i="56" s="1"/>
  <c r="HP54" i="56" s="1"/>
  <c r="HQ54" i="56" s="1"/>
  <c r="HR54" i="56" s="1"/>
  <c r="HL54" i="56"/>
  <c r="HD54" i="56"/>
  <c r="HE54" i="56" s="1"/>
  <c r="HF54" i="56" s="1"/>
  <c r="HG54" i="56" s="1"/>
  <c r="HH54" i="56" s="1"/>
  <c r="HI54" i="56" s="1"/>
  <c r="HJ54" i="56" s="1"/>
  <c r="GV54" i="56"/>
  <c r="GW54" i="56" s="1"/>
  <c r="GX54" i="56" s="1"/>
  <c r="GY54" i="56" s="1"/>
  <c r="GZ54" i="56" s="1"/>
  <c r="HA54" i="56" s="1"/>
  <c r="HB54" i="56" s="1"/>
  <c r="GN54" i="56"/>
  <c r="GO54" i="56" s="1"/>
  <c r="GP54" i="56" s="1"/>
  <c r="GQ54" i="56" s="1"/>
  <c r="GR54" i="56" s="1"/>
  <c r="GS54" i="56" s="1"/>
  <c r="GT54" i="56" s="1"/>
  <c r="GG54" i="56"/>
  <c r="GH54" i="56" s="1"/>
  <c r="GI54" i="56" s="1"/>
  <c r="GJ54" i="56" s="1"/>
  <c r="GK54" i="56" s="1"/>
  <c r="GL54" i="56" s="1"/>
  <c r="GF54" i="56"/>
  <c r="FX54" i="56"/>
  <c r="FY54" i="56" s="1"/>
  <c r="FZ54" i="56" s="1"/>
  <c r="GA54" i="56" s="1"/>
  <c r="GB54" i="56" s="1"/>
  <c r="GC54" i="56" s="1"/>
  <c r="GD54" i="56" s="1"/>
  <c r="FP54" i="56"/>
  <c r="FQ54" i="56" s="1"/>
  <c r="FR54" i="56" s="1"/>
  <c r="FS54" i="56" s="1"/>
  <c r="FT54" i="56" s="1"/>
  <c r="FU54" i="56" s="1"/>
  <c r="FV54" i="56" s="1"/>
  <c r="FH54" i="56"/>
  <c r="FI54" i="56" s="1"/>
  <c r="FJ54" i="56" s="1"/>
  <c r="FK54" i="56" s="1"/>
  <c r="FL54" i="56" s="1"/>
  <c r="FM54" i="56" s="1"/>
  <c r="FN54" i="56" s="1"/>
  <c r="FA54" i="56"/>
  <c r="FB54" i="56" s="1"/>
  <c r="FC54" i="56" s="1"/>
  <c r="FD54" i="56" s="1"/>
  <c r="FE54" i="56" s="1"/>
  <c r="FF54" i="56" s="1"/>
  <c r="EZ54" i="56"/>
  <c r="ER54" i="56"/>
  <c r="ES54" i="56" s="1"/>
  <c r="ET54" i="56" s="1"/>
  <c r="EU54" i="56" s="1"/>
  <c r="EV54" i="56" s="1"/>
  <c r="EW54" i="56" s="1"/>
  <c r="EX54" i="56" s="1"/>
  <c r="EJ54" i="56"/>
  <c r="EB54" i="56"/>
  <c r="EC54" i="56" s="1"/>
  <c r="ED54" i="56" s="1"/>
  <c r="EE54" i="56" s="1"/>
  <c r="EF54" i="56" s="1"/>
  <c r="EG54" i="56" s="1"/>
  <c r="EH54" i="56" s="1"/>
  <c r="DU54" i="56"/>
  <c r="DV54" i="56" s="1"/>
  <c r="DW54" i="56" s="1"/>
  <c r="DX54" i="56" s="1"/>
  <c r="DY54" i="56" s="1"/>
  <c r="DZ54" i="56" s="1"/>
  <c r="DT54" i="56"/>
  <c r="DL54" i="56"/>
  <c r="DM54" i="56" s="1"/>
  <c r="DN54" i="56" s="1"/>
  <c r="DO54" i="56" s="1"/>
  <c r="DP54" i="56" s="1"/>
  <c r="DQ54" i="56" s="1"/>
  <c r="DR54" i="56" s="1"/>
  <c r="DD54" i="56"/>
  <c r="DE54" i="56" s="1"/>
  <c r="DF54" i="56" s="1"/>
  <c r="DG54" i="56" s="1"/>
  <c r="DH54" i="56" s="1"/>
  <c r="DI54" i="56" s="1"/>
  <c r="DJ54" i="56" s="1"/>
  <c r="CV54" i="56"/>
  <c r="CW54" i="56" s="1"/>
  <c r="CX54" i="56" s="1"/>
  <c r="CY54" i="56" s="1"/>
  <c r="CZ54" i="56" s="1"/>
  <c r="DA54" i="56" s="1"/>
  <c r="DB54" i="56" s="1"/>
  <c r="CO54" i="56"/>
  <c r="CP54" i="56" s="1"/>
  <c r="CQ54" i="56" s="1"/>
  <c r="CR54" i="56" s="1"/>
  <c r="CS54" i="56" s="1"/>
  <c r="CT54" i="56" s="1"/>
  <c r="CN54" i="56"/>
  <c r="CF54" i="56"/>
  <c r="CG54" i="56" s="1"/>
  <c r="CH54" i="56" s="1"/>
  <c r="CI54" i="56" s="1"/>
  <c r="CJ54" i="56" s="1"/>
  <c r="CK54" i="56" s="1"/>
  <c r="CL54" i="56" s="1"/>
  <c r="BX54" i="56"/>
  <c r="BY54" i="56" s="1"/>
  <c r="BZ54" i="56" s="1"/>
  <c r="CA54" i="56" s="1"/>
  <c r="CB54" i="56" s="1"/>
  <c r="CC54" i="56" s="1"/>
  <c r="CD54" i="56" s="1"/>
  <c r="BP54" i="56"/>
  <c r="BQ54" i="56" s="1"/>
  <c r="BR54" i="56" s="1"/>
  <c r="BS54" i="56" s="1"/>
  <c r="BT54" i="56" s="1"/>
  <c r="BU54" i="56" s="1"/>
  <c r="BV54" i="56" s="1"/>
  <c r="BI54" i="56"/>
  <c r="BJ54" i="56" s="1"/>
  <c r="BK54" i="56" s="1"/>
  <c r="BL54" i="56" s="1"/>
  <c r="BM54" i="56" s="1"/>
  <c r="BN54" i="56" s="1"/>
  <c r="BH54" i="56"/>
  <c r="BA54" i="56"/>
  <c r="BB54" i="56" s="1"/>
  <c r="BC54" i="56" s="1"/>
  <c r="BD54" i="56" s="1"/>
  <c r="BE54" i="56" s="1"/>
  <c r="BF54" i="56" s="1"/>
  <c r="AZ54" i="56"/>
  <c r="AR54" i="56"/>
  <c r="AS54" i="56" s="1"/>
  <c r="AT54" i="56" s="1"/>
  <c r="AU54" i="56" s="1"/>
  <c r="AV54" i="56" s="1"/>
  <c r="AW54" i="56" s="1"/>
  <c r="AX54" i="56" s="1"/>
  <c r="AJ54" i="56"/>
  <c r="AK54" i="56" s="1"/>
  <c r="AL54" i="56" s="1"/>
  <c r="AM54" i="56" s="1"/>
  <c r="AN54" i="56" s="1"/>
  <c r="AO54" i="56" s="1"/>
  <c r="AP54" i="56" s="1"/>
  <c r="AB54" i="56"/>
  <c r="AC54" i="56" s="1"/>
  <c r="AD54" i="56" s="1"/>
  <c r="AE54" i="56" s="1"/>
  <c r="AF54" i="56" s="1"/>
  <c r="AG54" i="56" s="1"/>
  <c r="AH54" i="56" s="1"/>
  <c r="V54" i="56"/>
  <c r="W54" i="56" s="1"/>
  <c r="X54" i="56" s="1"/>
  <c r="Y54" i="56" s="1"/>
  <c r="Z54" i="56" s="1"/>
  <c r="U54" i="56"/>
  <c r="T54" i="56"/>
  <c r="M54" i="56"/>
  <c r="N54" i="56" s="1"/>
  <c r="O54" i="56" s="1"/>
  <c r="P54" i="56" s="1"/>
  <c r="Q54" i="56" s="1"/>
  <c r="R54" i="56" s="1"/>
  <c r="L54" i="56"/>
  <c r="D54" i="56"/>
  <c r="E54" i="56" s="1"/>
  <c r="JF52" i="56"/>
  <c r="JE52" i="56"/>
  <c r="JD52" i="56"/>
  <c r="JC52" i="56"/>
  <c r="JB52" i="56"/>
  <c r="IZ52" i="56"/>
  <c r="IX52" i="56"/>
  <c r="IW52" i="56"/>
  <c r="IV52" i="56"/>
  <c r="IU52" i="56"/>
  <c r="IT52" i="56"/>
  <c r="IR52" i="56"/>
  <c r="IP52" i="56"/>
  <c r="IO52" i="56"/>
  <c r="IN52" i="56"/>
  <c r="IM52" i="56"/>
  <c r="IL52" i="56"/>
  <c r="IJ52" i="56"/>
  <c r="IH52" i="56"/>
  <c r="IG52" i="56"/>
  <c r="IF52" i="56"/>
  <c r="IE52" i="56"/>
  <c r="ID52" i="56"/>
  <c r="IB52" i="56"/>
  <c r="HZ52" i="56"/>
  <c r="HY52" i="56"/>
  <c r="HX52" i="56"/>
  <c r="HW52" i="56"/>
  <c r="HV52" i="56"/>
  <c r="HT52" i="56"/>
  <c r="HR52" i="56"/>
  <c r="HQ52" i="56"/>
  <c r="HP52" i="56"/>
  <c r="HO52" i="56"/>
  <c r="HN52" i="56"/>
  <c r="HL52" i="56"/>
  <c r="HJ52" i="56"/>
  <c r="HI52" i="56"/>
  <c r="HH52" i="56"/>
  <c r="HG52" i="56"/>
  <c r="HF52" i="56"/>
  <c r="HD52" i="56"/>
  <c r="HB52" i="56"/>
  <c r="HA52" i="56"/>
  <c r="GZ52" i="56"/>
  <c r="GY52" i="56"/>
  <c r="GX52" i="56"/>
  <c r="GV52" i="56"/>
  <c r="GT52" i="56"/>
  <c r="GS52" i="56"/>
  <c r="GR52" i="56"/>
  <c r="GQ52" i="56"/>
  <c r="GP52" i="56"/>
  <c r="GN52" i="56"/>
  <c r="GL52" i="56"/>
  <c r="GK52" i="56"/>
  <c r="GJ52" i="56"/>
  <c r="GI52" i="56"/>
  <c r="GH52" i="56"/>
  <c r="GF52" i="56"/>
  <c r="GD52" i="56"/>
  <c r="GC52" i="56"/>
  <c r="GB52" i="56"/>
  <c r="GA52" i="56"/>
  <c r="FZ52" i="56"/>
  <c r="FX52" i="56"/>
  <c r="FV52" i="56"/>
  <c r="FU52" i="56"/>
  <c r="FT52" i="56"/>
  <c r="FS52" i="56"/>
  <c r="FR52" i="56"/>
  <c r="FP52" i="56"/>
  <c r="FN52" i="56"/>
  <c r="FM52" i="56"/>
  <c r="FL52" i="56"/>
  <c r="FK52" i="56"/>
  <c r="FJ52" i="56"/>
  <c r="FH52" i="56"/>
  <c r="FF52" i="56"/>
  <c r="FE52" i="56"/>
  <c r="FD52" i="56"/>
  <c r="FC52" i="56"/>
  <c r="FB52" i="56"/>
  <c r="EZ52" i="56"/>
  <c r="EX52" i="56"/>
  <c r="EW52" i="56"/>
  <c r="EV52" i="56"/>
  <c r="EU52" i="56"/>
  <c r="ET52" i="56"/>
  <c r="ER52" i="56"/>
  <c r="IZ45" i="56"/>
  <c r="IR45" i="56"/>
  <c r="IJ45" i="56"/>
  <c r="IB45" i="56"/>
  <c r="HT45" i="56"/>
  <c r="HL45" i="56"/>
  <c r="HD45" i="56"/>
  <c r="GV45" i="56"/>
  <c r="GN45" i="56"/>
  <c r="GF45" i="56"/>
  <c r="FX45" i="56"/>
  <c r="FP45" i="56"/>
  <c r="FH45" i="56"/>
  <c r="EZ45" i="56"/>
  <c r="ER45" i="56"/>
  <c r="EJ45" i="56"/>
  <c r="EB45" i="56"/>
  <c r="DT45" i="56"/>
  <c r="DL45" i="56"/>
  <c r="DD45" i="56"/>
  <c r="CV45" i="56"/>
  <c r="CN45" i="56"/>
  <c r="CF45" i="56"/>
  <c r="BX45" i="56"/>
  <c r="BP45" i="56"/>
  <c r="BH45" i="56"/>
  <c r="AZ45" i="56"/>
  <c r="AR45" i="56"/>
  <c r="AJ45" i="56"/>
  <c r="AB45" i="56"/>
  <c r="T45" i="56"/>
  <c r="L45" i="56"/>
  <c r="D45" i="56"/>
  <c r="IZ44" i="56"/>
  <c r="IR44" i="56"/>
  <c r="IJ44" i="56"/>
  <c r="IB44" i="56"/>
  <c r="HT44" i="56"/>
  <c r="HL44" i="56"/>
  <c r="HD44" i="56"/>
  <c r="GV44" i="56"/>
  <c r="GN44" i="56"/>
  <c r="GF44" i="56"/>
  <c r="FX44" i="56"/>
  <c r="FP44" i="56"/>
  <c r="FH44" i="56"/>
  <c r="EZ44" i="56"/>
  <c r="ER44" i="56"/>
  <c r="EJ44" i="56"/>
  <c r="EB44" i="56"/>
  <c r="DT44" i="56"/>
  <c r="DL44" i="56"/>
  <c r="DD44" i="56"/>
  <c r="CV44" i="56"/>
  <c r="CN44" i="56"/>
  <c r="CF44" i="56"/>
  <c r="BX44" i="56"/>
  <c r="BP44" i="56"/>
  <c r="BH44" i="56"/>
  <c r="AZ44" i="56"/>
  <c r="AR44" i="56"/>
  <c r="AJ44" i="56"/>
  <c r="AB44" i="56"/>
  <c r="T44" i="56"/>
  <c r="L44" i="56"/>
  <c r="D44" i="56"/>
  <c r="IZ43" i="56"/>
  <c r="IR43" i="56"/>
  <c r="IJ43" i="56"/>
  <c r="IB43" i="56"/>
  <c r="HT43" i="56"/>
  <c r="HL43" i="56"/>
  <c r="HD43" i="56"/>
  <c r="GV43" i="56"/>
  <c r="GN43" i="56"/>
  <c r="GF43" i="56"/>
  <c r="FX43" i="56"/>
  <c r="FP43" i="56"/>
  <c r="FH43" i="56"/>
  <c r="EZ43" i="56"/>
  <c r="ER43" i="56"/>
  <c r="EJ43" i="56"/>
  <c r="EB43" i="56"/>
  <c r="DT43" i="56"/>
  <c r="DL43" i="56"/>
  <c r="DD43" i="56"/>
  <c r="CV43" i="56"/>
  <c r="CN43" i="56"/>
  <c r="CF43" i="56"/>
  <c r="BX43" i="56"/>
  <c r="BP43" i="56"/>
  <c r="BH43" i="56"/>
  <c r="AZ43" i="56"/>
  <c r="AR43" i="56"/>
  <c r="AJ43" i="56"/>
  <c r="AB43" i="56"/>
  <c r="T43" i="56"/>
  <c r="L43" i="56"/>
  <c r="D43" i="56"/>
  <c r="IZ42" i="56"/>
  <c r="IR42" i="56"/>
  <c r="IJ42" i="56"/>
  <c r="IB42" i="56"/>
  <c r="HT42" i="56"/>
  <c r="HL42" i="56"/>
  <c r="HD42" i="56"/>
  <c r="GV42" i="56"/>
  <c r="GN42" i="56"/>
  <c r="GF42" i="56"/>
  <c r="FX42" i="56"/>
  <c r="FP42" i="56"/>
  <c r="FH42" i="56"/>
  <c r="EZ42" i="56"/>
  <c r="ER42" i="56"/>
  <c r="EJ42" i="56"/>
  <c r="EB42" i="56"/>
  <c r="DT42" i="56"/>
  <c r="DL42" i="56"/>
  <c r="DD42" i="56"/>
  <c r="CV42" i="56"/>
  <c r="CN42" i="56"/>
  <c r="CF42" i="56"/>
  <c r="BX42" i="56"/>
  <c r="BP42" i="56"/>
  <c r="BH42" i="56"/>
  <c r="AZ42" i="56"/>
  <c r="AR42" i="56"/>
  <c r="AJ42" i="56"/>
  <c r="AB42" i="56"/>
  <c r="T42" i="56"/>
  <c r="L42" i="56"/>
  <c r="D42" i="56"/>
  <c r="IZ41" i="56"/>
  <c r="IR41" i="56"/>
  <c r="IJ41" i="56"/>
  <c r="IB41" i="56"/>
  <c r="HT41" i="56"/>
  <c r="HL41" i="56"/>
  <c r="HD41" i="56"/>
  <c r="GV41" i="56"/>
  <c r="GN41" i="56"/>
  <c r="GF41" i="56"/>
  <c r="FX41" i="56"/>
  <c r="FP41" i="56"/>
  <c r="FH41" i="56"/>
  <c r="EZ41" i="56"/>
  <c r="ER41" i="56"/>
  <c r="EJ41" i="56"/>
  <c r="EB41" i="56"/>
  <c r="DT41" i="56"/>
  <c r="DL41" i="56"/>
  <c r="DD41" i="56"/>
  <c r="CV41" i="56"/>
  <c r="CN41" i="56"/>
  <c r="CF41" i="56"/>
  <c r="BX41" i="56"/>
  <c r="BP41" i="56"/>
  <c r="BH41" i="56"/>
  <c r="AZ41" i="56"/>
  <c r="AR41" i="56"/>
  <c r="AJ41" i="56"/>
  <c r="AB41" i="56"/>
  <c r="T41" i="56"/>
  <c r="L41" i="56"/>
  <c r="D41" i="56"/>
  <c r="IZ40" i="56"/>
  <c r="IR40" i="56"/>
  <c r="IJ40" i="56"/>
  <c r="IB40" i="56"/>
  <c r="HT40" i="56"/>
  <c r="HL40" i="56"/>
  <c r="HD40" i="56"/>
  <c r="GV40" i="56"/>
  <c r="GN40" i="56"/>
  <c r="GF40" i="56"/>
  <c r="FX40" i="56"/>
  <c r="FP40" i="56"/>
  <c r="FH40" i="56"/>
  <c r="EZ40" i="56"/>
  <c r="ER40" i="56"/>
  <c r="EJ40" i="56"/>
  <c r="EB40" i="56"/>
  <c r="DT40" i="56"/>
  <c r="DL40" i="56"/>
  <c r="DD40" i="56"/>
  <c r="CV40" i="56"/>
  <c r="CN40" i="56"/>
  <c r="CF40" i="56"/>
  <c r="BX40" i="56"/>
  <c r="BP40" i="56"/>
  <c r="BH40" i="56"/>
  <c r="AZ40" i="56"/>
  <c r="AR40" i="56"/>
  <c r="AJ40" i="56"/>
  <c r="AB40" i="56"/>
  <c r="T40" i="56"/>
  <c r="L40" i="56"/>
  <c r="D40" i="56"/>
  <c r="ED37" i="56"/>
  <c r="BZ37" i="56"/>
  <c r="V37" i="56"/>
  <c r="IZ27" i="56"/>
  <c r="IR27" i="56"/>
  <c r="IS27" i="56" s="1"/>
  <c r="IT27" i="56" s="1"/>
  <c r="IJ27" i="56"/>
  <c r="ID27" i="56"/>
  <c r="IC27" i="56"/>
  <c r="IB27" i="56"/>
  <c r="HT27" i="56"/>
  <c r="HL27" i="56"/>
  <c r="HD27" i="56"/>
  <c r="GW27" i="56"/>
  <c r="GX27" i="56" s="1"/>
  <c r="GV27" i="56"/>
  <c r="GN27" i="56"/>
  <c r="GF27" i="56"/>
  <c r="GG27" i="56" s="1"/>
  <c r="GH27" i="56" s="1"/>
  <c r="GI27" i="56" s="1"/>
  <c r="FX27" i="56"/>
  <c r="FQ27" i="56"/>
  <c r="FR27" i="56" s="1"/>
  <c r="FP27" i="56"/>
  <c r="FH27" i="56"/>
  <c r="EZ27" i="56"/>
  <c r="ER27" i="56"/>
  <c r="EK27" i="56"/>
  <c r="EL27" i="56" s="1"/>
  <c r="EJ27" i="56"/>
  <c r="EB27" i="56"/>
  <c r="DT27" i="56"/>
  <c r="DU27" i="56" s="1"/>
  <c r="DV27" i="56" s="1"/>
  <c r="DL27" i="56"/>
  <c r="DE27" i="56"/>
  <c r="DF27" i="56" s="1"/>
  <c r="DD27" i="56"/>
  <c r="CW27" i="56"/>
  <c r="CX27" i="56" s="1"/>
  <c r="CY27" i="56" s="1"/>
  <c r="CZ27" i="56" s="1"/>
  <c r="CV27" i="56"/>
  <c r="CN27" i="56"/>
  <c r="CF27" i="56"/>
  <c r="BY27" i="56"/>
  <c r="BZ27" i="56" s="1"/>
  <c r="BX27" i="56"/>
  <c r="BP27" i="56"/>
  <c r="BH27" i="56"/>
  <c r="BI27" i="56" s="1"/>
  <c r="BJ27" i="56" s="1"/>
  <c r="BK27" i="56" s="1"/>
  <c r="AZ27" i="56"/>
  <c r="AS27" i="56"/>
  <c r="AT27" i="56" s="1"/>
  <c r="AR27" i="56"/>
  <c r="AJ27" i="56"/>
  <c r="AB27" i="56"/>
  <c r="T27" i="56"/>
  <c r="M27" i="56"/>
  <c r="N27" i="56" s="1"/>
  <c r="L27" i="56"/>
  <c r="D27" i="56"/>
  <c r="IZ26" i="56"/>
  <c r="JA26" i="56" s="1"/>
  <c r="JB26" i="56" s="1"/>
  <c r="JC26" i="56" s="1"/>
  <c r="JD26" i="56" s="1"/>
  <c r="JE26" i="56" s="1"/>
  <c r="JF26" i="56" s="1"/>
  <c r="IR26" i="56"/>
  <c r="IS26" i="56" s="1"/>
  <c r="IT26" i="56" s="1"/>
  <c r="IU26" i="56" s="1"/>
  <c r="IV26" i="56" s="1"/>
  <c r="IW26" i="56" s="1"/>
  <c r="IX26" i="56" s="1"/>
  <c r="IL26" i="56"/>
  <c r="IM26" i="56" s="1"/>
  <c r="IN26" i="56" s="1"/>
  <c r="IO26" i="56" s="1"/>
  <c r="IP26" i="56" s="1"/>
  <c r="IK26" i="56"/>
  <c r="IJ26" i="56"/>
  <c r="IB26" i="56"/>
  <c r="HT26" i="56"/>
  <c r="HU26" i="56" s="1"/>
  <c r="HV26" i="56" s="1"/>
  <c r="HW26" i="56" s="1"/>
  <c r="HX26" i="56" s="1"/>
  <c r="HY26" i="56" s="1"/>
  <c r="HZ26" i="56" s="1"/>
  <c r="HL26" i="56"/>
  <c r="HM26" i="56" s="1"/>
  <c r="HN26" i="56" s="1"/>
  <c r="HO26" i="56" s="1"/>
  <c r="HP26" i="56" s="1"/>
  <c r="HQ26" i="56" s="1"/>
  <c r="HR26" i="56" s="1"/>
  <c r="HE26" i="56"/>
  <c r="HF26" i="56" s="1"/>
  <c r="HG26" i="56" s="1"/>
  <c r="HH26" i="56" s="1"/>
  <c r="HI26" i="56" s="1"/>
  <c r="HJ26" i="56" s="1"/>
  <c r="HD26" i="56"/>
  <c r="GV26" i="56"/>
  <c r="GN26" i="56"/>
  <c r="GO26" i="56" s="1"/>
  <c r="GP26" i="56" s="1"/>
  <c r="GQ26" i="56" s="1"/>
  <c r="GR26" i="56" s="1"/>
  <c r="GS26" i="56" s="1"/>
  <c r="GT26" i="56" s="1"/>
  <c r="GH26" i="56"/>
  <c r="GI26" i="56" s="1"/>
  <c r="GJ26" i="56" s="1"/>
  <c r="GK26" i="56" s="1"/>
  <c r="GL26" i="56" s="1"/>
  <c r="GF26" i="56"/>
  <c r="GG26" i="56" s="1"/>
  <c r="FY26" i="56"/>
  <c r="FZ26" i="56" s="1"/>
  <c r="GA26" i="56" s="1"/>
  <c r="GB26" i="56" s="1"/>
  <c r="GC26" i="56" s="1"/>
  <c r="GD26" i="56" s="1"/>
  <c r="FX26" i="56"/>
  <c r="FP26" i="56"/>
  <c r="FH26" i="56"/>
  <c r="FI26" i="56" s="1"/>
  <c r="FJ26" i="56" s="1"/>
  <c r="FK26" i="56" s="1"/>
  <c r="FL26" i="56" s="1"/>
  <c r="FM26" i="56" s="1"/>
  <c r="FN26" i="56" s="1"/>
  <c r="FB26" i="56"/>
  <c r="FC26" i="56" s="1"/>
  <c r="FD26" i="56" s="1"/>
  <c r="FE26" i="56" s="1"/>
  <c r="FF26" i="56" s="1"/>
  <c r="EZ26" i="56"/>
  <c r="FA26" i="56" s="1"/>
  <c r="ES26" i="56"/>
  <c r="ET26" i="56" s="1"/>
  <c r="EU26" i="56" s="1"/>
  <c r="EV26" i="56" s="1"/>
  <c r="EW26" i="56" s="1"/>
  <c r="EX26" i="56" s="1"/>
  <c r="ER26" i="56"/>
  <c r="EJ26" i="56"/>
  <c r="EC26" i="56"/>
  <c r="ED26" i="56" s="1"/>
  <c r="EE26" i="56" s="1"/>
  <c r="EF26" i="56" s="1"/>
  <c r="EG26" i="56" s="1"/>
  <c r="EH26" i="56" s="1"/>
  <c r="EB26" i="56"/>
  <c r="DT26" i="56"/>
  <c r="DU26" i="56" s="1"/>
  <c r="DV26" i="56" s="1"/>
  <c r="DW26" i="56" s="1"/>
  <c r="DX26" i="56" s="1"/>
  <c r="DY26" i="56" s="1"/>
  <c r="DZ26" i="56" s="1"/>
  <c r="DM26" i="56"/>
  <c r="DN26" i="56" s="1"/>
  <c r="DO26" i="56" s="1"/>
  <c r="DP26" i="56" s="1"/>
  <c r="DQ26" i="56" s="1"/>
  <c r="DR26" i="56" s="1"/>
  <c r="DL26" i="56"/>
  <c r="DD26" i="56"/>
  <c r="DE26" i="56" s="1"/>
  <c r="DF26" i="56" s="1"/>
  <c r="DG26" i="56" s="1"/>
  <c r="DH26" i="56" s="1"/>
  <c r="DI26" i="56" s="1"/>
  <c r="DJ26" i="56" s="1"/>
  <c r="CV26" i="56"/>
  <c r="CW26" i="56" s="1"/>
  <c r="CX26" i="56" s="1"/>
  <c r="CY26" i="56" s="1"/>
  <c r="CZ26" i="56" s="1"/>
  <c r="DA26" i="56" s="1"/>
  <c r="DB26" i="56" s="1"/>
  <c r="CN26" i="56"/>
  <c r="CO26" i="56" s="1"/>
  <c r="CP26" i="56" s="1"/>
  <c r="CQ26" i="56" s="1"/>
  <c r="CR26" i="56" s="1"/>
  <c r="CS26" i="56" s="1"/>
  <c r="CT26" i="56" s="1"/>
  <c r="CG26" i="56"/>
  <c r="CH26" i="56" s="1"/>
  <c r="CI26" i="56" s="1"/>
  <c r="CJ26" i="56" s="1"/>
  <c r="CK26" i="56" s="1"/>
  <c r="CL26" i="56" s="1"/>
  <c r="CF26" i="56"/>
  <c r="BX26" i="56"/>
  <c r="BQ26" i="56"/>
  <c r="BR26" i="56" s="1"/>
  <c r="BS26" i="56" s="1"/>
  <c r="BT26" i="56" s="1"/>
  <c r="BU26" i="56" s="1"/>
  <c r="BV26" i="56" s="1"/>
  <c r="BP26" i="56"/>
  <c r="BH26" i="56"/>
  <c r="BI26" i="56" s="1"/>
  <c r="BJ26" i="56" s="1"/>
  <c r="BK26" i="56" s="1"/>
  <c r="BL26" i="56" s="1"/>
  <c r="BM26" i="56" s="1"/>
  <c r="BN26" i="56" s="1"/>
  <c r="BB26" i="56"/>
  <c r="BC26" i="56" s="1"/>
  <c r="BD26" i="56" s="1"/>
  <c r="BE26" i="56" s="1"/>
  <c r="BF26" i="56" s="1"/>
  <c r="BA26" i="56"/>
  <c r="AZ26" i="56"/>
  <c r="AR26" i="56"/>
  <c r="AJ26" i="56"/>
  <c r="AK26" i="56" s="1"/>
  <c r="AL26" i="56" s="1"/>
  <c r="AM26" i="56" s="1"/>
  <c r="AN26" i="56" s="1"/>
  <c r="AO26" i="56" s="1"/>
  <c r="AP26" i="56" s="1"/>
  <c r="AB26" i="56"/>
  <c r="AC26" i="56" s="1"/>
  <c r="AD26" i="56" s="1"/>
  <c r="AE26" i="56" s="1"/>
  <c r="AF26" i="56" s="1"/>
  <c r="AG26" i="56" s="1"/>
  <c r="AH26" i="56" s="1"/>
  <c r="U26" i="56"/>
  <c r="V26" i="56" s="1"/>
  <c r="W26" i="56" s="1"/>
  <c r="X26" i="56" s="1"/>
  <c r="Y26" i="56" s="1"/>
  <c r="Z26" i="56" s="1"/>
  <c r="T26" i="56"/>
  <c r="L26" i="56"/>
  <c r="E26" i="56"/>
  <c r="F26" i="56" s="1"/>
  <c r="G26" i="56" s="1"/>
  <c r="H26" i="56" s="1"/>
  <c r="I26" i="56" s="1"/>
  <c r="J26" i="56" s="1"/>
  <c r="D26" i="56"/>
  <c r="JF24" i="56"/>
  <c r="JE24" i="56"/>
  <c r="JD24" i="56"/>
  <c r="JC24" i="56"/>
  <c r="JB24" i="56"/>
  <c r="IZ24" i="56"/>
  <c r="IX24" i="56"/>
  <c r="IW24" i="56"/>
  <c r="IV24" i="56"/>
  <c r="IU24" i="56"/>
  <c r="IT24" i="56"/>
  <c r="IR24" i="56"/>
  <c r="IP24" i="56"/>
  <c r="IO24" i="56"/>
  <c r="IN24" i="56"/>
  <c r="IM24" i="56"/>
  <c r="IL24" i="56"/>
  <c r="IJ24" i="56"/>
  <c r="IH24" i="56"/>
  <c r="IG24" i="56"/>
  <c r="IF24" i="56"/>
  <c r="IE24" i="56"/>
  <c r="ID24" i="56"/>
  <c r="IB24" i="56"/>
  <c r="HZ24" i="56"/>
  <c r="HY24" i="56"/>
  <c r="HX24" i="56"/>
  <c r="HW24" i="56"/>
  <c r="HV24" i="56"/>
  <c r="HT24" i="56"/>
  <c r="HR24" i="56"/>
  <c r="HQ24" i="56"/>
  <c r="HP24" i="56"/>
  <c r="HO24" i="56"/>
  <c r="HN24" i="56"/>
  <c r="HL24" i="56"/>
  <c r="HJ24" i="56"/>
  <c r="HI24" i="56"/>
  <c r="HH24" i="56"/>
  <c r="HG24" i="56"/>
  <c r="HF24" i="56"/>
  <c r="HD24" i="56"/>
  <c r="HB24" i="56"/>
  <c r="HA24" i="56"/>
  <c r="GZ24" i="56"/>
  <c r="GY24" i="56"/>
  <c r="GX24" i="56"/>
  <c r="GV24" i="56"/>
  <c r="GT24" i="56"/>
  <c r="GS24" i="56"/>
  <c r="GR24" i="56"/>
  <c r="GQ24" i="56"/>
  <c r="GP24" i="56"/>
  <c r="GN24" i="56"/>
  <c r="GL24" i="56"/>
  <c r="GK24" i="56"/>
  <c r="GJ24" i="56"/>
  <c r="GI24" i="56"/>
  <c r="GH24" i="56"/>
  <c r="GF24" i="56"/>
  <c r="GD24" i="56"/>
  <c r="GC24" i="56"/>
  <c r="GB24" i="56"/>
  <c r="GA24" i="56"/>
  <c r="FZ24" i="56"/>
  <c r="FX24" i="56"/>
  <c r="FV24" i="56"/>
  <c r="FU24" i="56"/>
  <c r="FT24" i="56"/>
  <c r="FS24" i="56"/>
  <c r="FR24" i="56"/>
  <c r="FP24" i="56"/>
  <c r="FN24" i="56"/>
  <c r="FM24" i="56"/>
  <c r="FL24" i="56"/>
  <c r="FK24" i="56"/>
  <c r="FJ24" i="56"/>
  <c r="FH24" i="56"/>
  <c r="FF24" i="56"/>
  <c r="FE24" i="56"/>
  <c r="FD24" i="56"/>
  <c r="FC24" i="56"/>
  <c r="FB24" i="56"/>
  <c r="EZ24" i="56"/>
  <c r="EX24" i="56"/>
  <c r="EW24" i="56"/>
  <c r="EV24" i="56"/>
  <c r="EU24" i="56"/>
  <c r="ET24" i="56"/>
  <c r="ER24" i="56"/>
  <c r="IZ17" i="56"/>
  <c r="IR17" i="56"/>
  <c r="IJ17" i="56"/>
  <c r="IB17" i="56"/>
  <c r="HT17" i="56"/>
  <c r="HL17" i="56"/>
  <c r="HD17" i="56"/>
  <c r="GV17" i="56"/>
  <c r="GN17" i="56"/>
  <c r="GF17" i="56"/>
  <c r="FX17" i="56"/>
  <c r="FP17" i="56"/>
  <c r="FH17" i="56"/>
  <c r="EZ17" i="56"/>
  <c r="ER17" i="56"/>
  <c r="EJ17" i="56"/>
  <c r="EB17" i="56"/>
  <c r="DT17" i="56"/>
  <c r="DL17" i="56"/>
  <c r="DD17" i="56"/>
  <c r="CV17" i="56"/>
  <c r="CN17" i="56"/>
  <c r="CF17" i="56"/>
  <c r="BX17" i="56"/>
  <c r="BP17" i="56"/>
  <c r="BH17" i="56"/>
  <c r="AZ17" i="56"/>
  <c r="AR17" i="56"/>
  <c r="AJ17" i="56"/>
  <c r="AB17" i="56"/>
  <c r="T17" i="56"/>
  <c r="L17" i="56"/>
  <c r="D17" i="56"/>
  <c r="JB16" i="56"/>
  <c r="IZ16" i="56"/>
  <c r="IT16" i="56"/>
  <c r="IR16" i="56"/>
  <c r="IL16" i="56"/>
  <c r="IJ16" i="56"/>
  <c r="ID16" i="56"/>
  <c r="IB16" i="56"/>
  <c r="HV16" i="56"/>
  <c r="HT16" i="56"/>
  <c r="HN16" i="56"/>
  <c r="HL16" i="56"/>
  <c r="HF16" i="56"/>
  <c r="HD16" i="56"/>
  <c r="GX16" i="56"/>
  <c r="GV16" i="56"/>
  <c r="GP16" i="56"/>
  <c r="GN16" i="56"/>
  <c r="GH16" i="56"/>
  <c r="GF16" i="56"/>
  <c r="FZ16" i="56"/>
  <c r="FX16" i="56"/>
  <c r="FR16" i="56"/>
  <c r="FP16" i="56"/>
  <c r="FJ16" i="56"/>
  <c r="FH16" i="56"/>
  <c r="FB16" i="56"/>
  <c r="EZ16" i="56"/>
  <c r="ET16" i="56"/>
  <c r="ER16" i="56"/>
  <c r="EL16" i="56"/>
  <c r="EJ16" i="56"/>
  <c r="ED16" i="56"/>
  <c r="EB16" i="56"/>
  <c r="DV16" i="56"/>
  <c r="DT16" i="56"/>
  <c r="DN16" i="56"/>
  <c r="DL16" i="56"/>
  <c r="DF16" i="56"/>
  <c r="DD16" i="56"/>
  <c r="CX16" i="56"/>
  <c r="CV16" i="56"/>
  <c r="CP16" i="56"/>
  <c r="CN16" i="56"/>
  <c r="CH16" i="56"/>
  <c r="CF16" i="56"/>
  <c r="BZ16" i="56"/>
  <c r="BX16" i="56"/>
  <c r="BR16" i="56"/>
  <c r="BP16" i="56"/>
  <c r="BJ16" i="56"/>
  <c r="BH16" i="56"/>
  <c r="BB16" i="56"/>
  <c r="AZ16" i="56"/>
  <c r="AT16" i="56"/>
  <c r="AR16" i="56"/>
  <c r="AL16" i="56"/>
  <c r="AJ16" i="56"/>
  <c r="AD16" i="56"/>
  <c r="AB16" i="56"/>
  <c r="V16" i="56"/>
  <c r="T16" i="56"/>
  <c r="N16" i="56"/>
  <c r="L16" i="56"/>
  <c r="F16" i="56"/>
  <c r="D16" i="56"/>
  <c r="JB15" i="56"/>
  <c r="IZ15" i="56"/>
  <c r="IT15" i="56"/>
  <c r="IR15" i="56"/>
  <c r="IL15" i="56"/>
  <c r="IJ15" i="56"/>
  <c r="ID15" i="56"/>
  <c r="IB15" i="56"/>
  <c r="HV15" i="56"/>
  <c r="HT15" i="56"/>
  <c r="HN15" i="56"/>
  <c r="HL15" i="56"/>
  <c r="HF15" i="56"/>
  <c r="HD15" i="56"/>
  <c r="GX15" i="56"/>
  <c r="GV15" i="56"/>
  <c r="GP15" i="56"/>
  <c r="GN15" i="56"/>
  <c r="GH15" i="56"/>
  <c r="GF15" i="56"/>
  <c r="FZ15" i="56"/>
  <c r="FX15" i="56"/>
  <c r="FR15" i="56"/>
  <c r="FP15" i="56"/>
  <c r="FJ15" i="56"/>
  <c r="FH15" i="56"/>
  <c r="FB15" i="56"/>
  <c r="EZ15" i="56"/>
  <c r="ET15" i="56"/>
  <c r="ER15" i="56"/>
  <c r="EL15" i="56"/>
  <c r="EJ15" i="56"/>
  <c r="ED15" i="56"/>
  <c r="EB15" i="56"/>
  <c r="DV15" i="56"/>
  <c r="DT15" i="56"/>
  <c r="DN15" i="56"/>
  <c r="DL15" i="56"/>
  <c r="DF15" i="56"/>
  <c r="DD15" i="56"/>
  <c r="CX15" i="56"/>
  <c r="CV15" i="56"/>
  <c r="CP15" i="56"/>
  <c r="CN15" i="56"/>
  <c r="CH15" i="56"/>
  <c r="CF15" i="56"/>
  <c r="BZ15" i="56"/>
  <c r="BX15" i="56"/>
  <c r="BR15" i="56"/>
  <c r="BP15" i="56"/>
  <c r="BJ15" i="56"/>
  <c r="BH15" i="56"/>
  <c r="BB15" i="56"/>
  <c r="AZ15" i="56"/>
  <c r="AT15" i="56"/>
  <c r="AR15" i="56"/>
  <c r="AL15" i="56"/>
  <c r="AJ15" i="56"/>
  <c r="AD15" i="56"/>
  <c r="AB15" i="56"/>
  <c r="V15" i="56"/>
  <c r="T15" i="56"/>
  <c r="N15" i="56"/>
  <c r="L15" i="56"/>
  <c r="F15" i="56"/>
  <c r="D15" i="56"/>
  <c r="JB14" i="56"/>
  <c r="IZ14" i="56"/>
  <c r="IT14" i="56"/>
  <c r="IR14" i="56"/>
  <c r="IL14" i="56"/>
  <c r="IJ14" i="56"/>
  <c r="ID14" i="56"/>
  <c r="IB14" i="56"/>
  <c r="HV14" i="56"/>
  <c r="HT14" i="56"/>
  <c r="HN14" i="56"/>
  <c r="HL14" i="56"/>
  <c r="HF14" i="56"/>
  <c r="HD14" i="56"/>
  <c r="GX14" i="56"/>
  <c r="GV14" i="56"/>
  <c r="GP14" i="56"/>
  <c r="GN14" i="56"/>
  <c r="GH14" i="56"/>
  <c r="GF14" i="56"/>
  <c r="FZ14" i="56"/>
  <c r="FX14" i="56"/>
  <c r="FR14" i="56"/>
  <c r="FP14" i="56"/>
  <c r="FJ14" i="56"/>
  <c r="FH14" i="56"/>
  <c r="FB14" i="56"/>
  <c r="EZ14" i="56"/>
  <c r="ET14" i="56"/>
  <c r="ER14" i="56"/>
  <c r="EL14" i="56"/>
  <c r="EJ14" i="56"/>
  <c r="ED14" i="56"/>
  <c r="EB14" i="56"/>
  <c r="DV14" i="56"/>
  <c r="DT14" i="56"/>
  <c r="DN14" i="56"/>
  <c r="DL14" i="56"/>
  <c r="DF14" i="56"/>
  <c r="DD14" i="56"/>
  <c r="CX14" i="56"/>
  <c r="CV14" i="56"/>
  <c r="CP14" i="56"/>
  <c r="CN14" i="56"/>
  <c r="CH14" i="56"/>
  <c r="CF14" i="56"/>
  <c r="BZ14" i="56"/>
  <c r="BX14" i="56"/>
  <c r="BR14" i="56"/>
  <c r="BP14" i="56"/>
  <c r="BJ14" i="56"/>
  <c r="BH14" i="56"/>
  <c r="BB14" i="56"/>
  <c r="AZ14" i="56"/>
  <c r="AT14" i="56"/>
  <c r="AR14" i="56"/>
  <c r="AL14" i="56"/>
  <c r="AJ14" i="56"/>
  <c r="AD14" i="56"/>
  <c r="AB14" i="56"/>
  <c r="V14" i="56"/>
  <c r="T14" i="56"/>
  <c r="N14" i="56"/>
  <c r="L14" i="56"/>
  <c r="F14" i="56"/>
  <c r="D14" i="56"/>
  <c r="JB13" i="56"/>
  <c r="IZ13" i="56"/>
  <c r="IT13" i="56"/>
  <c r="IR13" i="56"/>
  <c r="IL13" i="56"/>
  <c r="IJ13" i="56"/>
  <c r="ID13" i="56"/>
  <c r="IB13" i="56"/>
  <c r="HV13" i="56"/>
  <c r="HT13" i="56"/>
  <c r="HN13" i="56"/>
  <c r="HL13" i="56"/>
  <c r="HF13" i="56"/>
  <c r="HD13" i="56"/>
  <c r="GX13" i="56"/>
  <c r="GV13" i="56"/>
  <c r="GP13" i="56"/>
  <c r="GN13" i="56"/>
  <c r="GH13" i="56"/>
  <c r="GF13" i="56"/>
  <c r="FZ13" i="56"/>
  <c r="FX13" i="56"/>
  <c r="FR13" i="56"/>
  <c r="FP13" i="56"/>
  <c r="FJ13" i="56"/>
  <c r="FH13" i="56"/>
  <c r="FB13" i="56"/>
  <c r="EZ13" i="56"/>
  <c r="ET13" i="56"/>
  <c r="ER13" i="56"/>
  <c r="EL13" i="56"/>
  <c r="EJ13" i="56"/>
  <c r="ED13" i="56"/>
  <c r="EB13" i="56"/>
  <c r="DV13" i="56"/>
  <c r="DT13" i="56"/>
  <c r="DN13" i="56"/>
  <c r="DL13" i="56"/>
  <c r="DF13" i="56"/>
  <c r="DD13" i="56"/>
  <c r="CX13" i="56"/>
  <c r="CV13" i="56"/>
  <c r="CP13" i="56"/>
  <c r="CN13" i="56"/>
  <c r="CH13" i="56"/>
  <c r="CF13" i="56"/>
  <c r="BZ13" i="56"/>
  <c r="BX13" i="56"/>
  <c r="BR13" i="56"/>
  <c r="BP13" i="56"/>
  <c r="BJ13" i="56"/>
  <c r="BH13" i="56"/>
  <c r="BB13" i="56"/>
  <c r="AZ13" i="56"/>
  <c r="AT13" i="56"/>
  <c r="AR13" i="56"/>
  <c r="AL13" i="56"/>
  <c r="AJ13" i="56"/>
  <c r="AD13" i="56"/>
  <c r="AB13" i="56"/>
  <c r="V13" i="56"/>
  <c r="T13" i="56"/>
  <c r="N13" i="56"/>
  <c r="L13" i="56"/>
  <c r="F13" i="56"/>
  <c r="D13" i="56"/>
  <c r="JB12" i="56"/>
  <c r="IZ12" i="56"/>
  <c r="IT12" i="56"/>
  <c r="IR12" i="56"/>
  <c r="IL12" i="56"/>
  <c r="IJ12" i="56"/>
  <c r="ID12" i="56"/>
  <c r="IB12" i="56"/>
  <c r="HV12" i="56"/>
  <c r="HT12" i="56"/>
  <c r="HN12" i="56"/>
  <c r="HL12" i="56"/>
  <c r="HF12" i="56"/>
  <c r="HD12" i="56"/>
  <c r="GX12" i="56"/>
  <c r="GV12" i="56"/>
  <c r="GP12" i="56"/>
  <c r="GN12" i="56"/>
  <c r="GH12" i="56"/>
  <c r="GF12" i="56"/>
  <c r="FZ12" i="56"/>
  <c r="FX12" i="56"/>
  <c r="FR12" i="56"/>
  <c r="FP12" i="56"/>
  <c r="FJ12" i="56"/>
  <c r="FH12" i="56"/>
  <c r="FB12" i="56"/>
  <c r="EZ12" i="56"/>
  <c r="ET12" i="56"/>
  <c r="ER12" i="56"/>
  <c r="EL12" i="56"/>
  <c r="EJ12" i="56"/>
  <c r="ED12" i="56"/>
  <c r="EB12" i="56"/>
  <c r="DV12" i="56"/>
  <c r="DT12" i="56"/>
  <c r="DN12" i="56"/>
  <c r="DL12" i="56"/>
  <c r="DF12" i="56"/>
  <c r="DD12" i="56"/>
  <c r="CX12" i="56"/>
  <c r="CV12" i="56"/>
  <c r="CP12" i="56"/>
  <c r="CN12" i="56"/>
  <c r="CH12" i="56"/>
  <c r="CF12" i="56"/>
  <c r="BZ12" i="56"/>
  <c r="BX12" i="56"/>
  <c r="BR12" i="56"/>
  <c r="BP12" i="56"/>
  <c r="BJ12" i="56"/>
  <c r="BH12" i="56"/>
  <c r="BB12" i="56"/>
  <c r="AZ12" i="56"/>
  <c r="AT12" i="56"/>
  <c r="AR12" i="56"/>
  <c r="AL12" i="56"/>
  <c r="AJ12" i="56"/>
  <c r="AD12" i="56"/>
  <c r="AB12" i="56"/>
  <c r="V12" i="56"/>
  <c r="T12" i="56"/>
  <c r="N12" i="56"/>
  <c r="L12" i="56"/>
  <c r="F12" i="56"/>
  <c r="D12" i="56"/>
  <c r="HF9" i="56"/>
  <c r="GX9" i="56"/>
  <c r="FR9" i="56"/>
  <c r="ET9" i="56"/>
  <c r="EL9" i="56"/>
  <c r="DF9" i="56"/>
  <c r="CH9" i="56"/>
  <c r="BZ9" i="56"/>
  <c r="AT9" i="56"/>
  <c r="V9" i="56"/>
  <c r="N9" i="56"/>
  <c r="C3" i="56"/>
  <c r="C32" i="56" s="1"/>
  <c r="K3" i="56" s="1"/>
  <c r="K32" i="56" s="1"/>
  <c r="S3" i="56" s="1"/>
  <c r="S32" i="56" s="1"/>
  <c r="AA3" i="56" s="1"/>
  <c r="AA32" i="56" s="1"/>
  <c r="AI3" i="56" s="1"/>
  <c r="AI32" i="56" s="1"/>
  <c r="AQ3" i="56" s="1"/>
  <c r="AQ32" i="56" s="1"/>
  <c r="AY3" i="56" s="1"/>
  <c r="AY32" i="56" s="1"/>
  <c r="BG3" i="56" s="1"/>
  <c r="BG32" i="56" s="1"/>
  <c r="BO3" i="56" s="1"/>
  <c r="BO32" i="56" s="1"/>
  <c r="BW3" i="56" s="1"/>
  <c r="BW32" i="56" s="1"/>
  <c r="CE3" i="56" s="1"/>
  <c r="CE32" i="56" s="1"/>
  <c r="CM3" i="56" s="1"/>
  <c r="CM32" i="56" s="1"/>
  <c r="CU3" i="56" s="1"/>
  <c r="CU32" i="56" s="1"/>
  <c r="DC3" i="56" s="1"/>
  <c r="DC32" i="56" s="1"/>
  <c r="DK3" i="56" s="1"/>
  <c r="DK32" i="56" s="1"/>
  <c r="DS3" i="56" s="1"/>
  <c r="DS32" i="56" s="1"/>
  <c r="EA3" i="56" s="1"/>
  <c r="EA32" i="56" s="1"/>
  <c r="EI3" i="56" s="1"/>
  <c r="EI32" i="56" s="1"/>
  <c r="EQ3" i="56" s="1"/>
  <c r="EQ32" i="56" s="1"/>
  <c r="EY3" i="56" s="1"/>
  <c r="EY32" i="56" s="1"/>
  <c r="FG3" i="56" s="1"/>
  <c r="FG32" i="56" s="1"/>
  <c r="FO3" i="56" s="1"/>
  <c r="FO32" i="56" s="1"/>
  <c r="FW3" i="56" s="1"/>
  <c r="FW32" i="56" s="1"/>
  <c r="GE3" i="56" s="1"/>
  <c r="GE32" i="56" s="1"/>
  <c r="GM3" i="56" s="1"/>
  <c r="GM32" i="56" s="1"/>
  <c r="GU3" i="56" s="1"/>
  <c r="GU32" i="56" s="1"/>
  <c r="HC3" i="56" s="1"/>
  <c r="HC32" i="56" s="1"/>
  <c r="HK3" i="56" s="1"/>
  <c r="HK32" i="56" s="1"/>
  <c r="HS3" i="56" s="1"/>
  <c r="HS32" i="56" s="1"/>
  <c r="IA3" i="56" s="1"/>
  <c r="IA32" i="56" s="1"/>
  <c r="II3" i="56" s="1"/>
  <c r="II32" i="56" s="1"/>
  <c r="IQ3" i="56" s="1"/>
  <c r="IQ32" i="56" s="1"/>
  <c r="IY3" i="56" s="1"/>
  <c r="IY32" i="56" s="1"/>
  <c r="M103" i="55"/>
  <c r="G103" i="55"/>
  <c r="F103" i="55"/>
  <c r="E103" i="55"/>
  <c r="D103" i="55"/>
  <c r="C103" i="55"/>
  <c r="B103" i="55"/>
  <c r="A103" i="55"/>
  <c r="M102" i="55"/>
  <c r="G102" i="55"/>
  <c r="F102" i="55"/>
  <c r="E102" i="55"/>
  <c r="D102" i="55"/>
  <c r="C102" i="55"/>
  <c r="B102" i="55"/>
  <c r="A102" i="55"/>
  <c r="H101" i="55"/>
  <c r="G101" i="55"/>
  <c r="F101" i="55"/>
  <c r="E101" i="55"/>
  <c r="D101" i="55"/>
  <c r="C101" i="55"/>
  <c r="B101" i="55"/>
  <c r="A101" i="55"/>
  <c r="M100" i="55"/>
  <c r="P100" i="55" s="1"/>
  <c r="Q100" i="55" s="1"/>
  <c r="K80" i="57" s="1"/>
  <c r="U80" i="57" s="1"/>
  <c r="G100" i="55"/>
  <c r="F100" i="55"/>
  <c r="E100" i="55"/>
  <c r="D100" i="55"/>
  <c r="C100" i="55"/>
  <c r="B100" i="55"/>
  <c r="A100" i="55"/>
  <c r="M99" i="55"/>
  <c r="G99" i="55"/>
  <c r="F99" i="55"/>
  <c r="E99" i="55"/>
  <c r="D99" i="55"/>
  <c r="C99" i="55"/>
  <c r="B99" i="55"/>
  <c r="A99" i="55"/>
  <c r="H98" i="55"/>
  <c r="G98" i="55"/>
  <c r="F98" i="55"/>
  <c r="E98" i="55"/>
  <c r="D98" i="55"/>
  <c r="C98" i="55"/>
  <c r="B98" i="55"/>
  <c r="A98" i="55"/>
  <c r="H97" i="55"/>
  <c r="G97" i="55"/>
  <c r="F97" i="55"/>
  <c r="E97" i="55"/>
  <c r="D97" i="55"/>
  <c r="C97" i="55"/>
  <c r="B97" i="55"/>
  <c r="A97" i="55"/>
  <c r="H96" i="55"/>
  <c r="G96" i="55"/>
  <c r="F96" i="55"/>
  <c r="E96" i="55"/>
  <c r="D96" i="55"/>
  <c r="C96" i="55"/>
  <c r="B96" i="55"/>
  <c r="A96" i="55"/>
  <c r="H95" i="55"/>
  <c r="G95" i="55"/>
  <c r="F95" i="55"/>
  <c r="E95" i="55"/>
  <c r="D95" i="55"/>
  <c r="C95" i="55"/>
  <c r="B95" i="55"/>
  <c r="A95" i="55"/>
  <c r="H94" i="55"/>
  <c r="G94" i="55"/>
  <c r="F94" i="55"/>
  <c r="E94" i="55"/>
  <c r="D94" i="55"/>
  <c r="C94" i="55"/>
  <c r="B94" i="55"/>
  <c r="A94" i="55"/>
  <c r="H93" i="55"/>
  <c r="G93" i="55"/>
  <c r="F93" i="55"/>
  <c r="E93" i="55"/>
  <c r="D93" i="55"/>
  <c r="C93" i="55"/>
  <c r="B93" i="55"/>
  <c r="A93" i="55"/>
  <c r="H92" i="55"/>
  <c r="G92" i="55"/>
  <c r="F92" i="55"/>
  <c r="E92" i="55"/>
  <c r="D92" i="55"/>
  <c r="C92" i="55"/>
  <c r="B92" i="55"/>
  <c r="A92" i="55"/>
  <c r="H91" i="55"/>
  <c r="G91" i="55"/>
  <c r="F91" i="55"/>
  <c r="E91" i="55"/>
  <c r="D91" i="55"/>
  <c r="C91" i="55"/>
  <c r="B91" i="55"/>
  <c r="A91" i="55"/>
  <c r="H90" i="55"/>
  <c r="G90" i="55"/>
  <c r="F90" i="55"/>
  <c r="E90" i="55"/>
  <c r="D90" i="55"/>
  <c r="C90" i="55"/>
  <c r="B90" i="55"/>
  <c r="A90" i="55"/>
  <c r="H89" i="55"/>
  <c r="G89" i="55"/>
  <c r="F89" i="55"/>
  <c r="E89" i="55"/>
  <c r="D89" i="55"/>
  <c r="C89" i="55"/>
  <c r="B89" i="55"/>
  <c r="A89" i="55"/>
  <c r="H88" i="55"/>
  <c r="G88" i="55"/>
  <c r="F88" i="55"/>
  <c r="E88" i="55"/>
  <c r="D88" i="55"/>
  <c r="C88" i="55"/>
  <c r="B88" i="55"/>
  <c r="A88" i="55"/>
  <c r="I87" i="55"/>
  <c r="H87" i="55"/>
  <c r="G87" i="55"/>
  <c r="F87" i="55"/>
  <c r="E87" i="55"/>
  <c r="D87" i="55"/>
  <c r="C87" i="55"/>
  <c r="B87" i="55"/>
  <c r="A87" i="55"/>
  <c r="H86" i="55"/>
  <c r="G86" i="55"/>
  <c r="F86" i="55"/>
  <c r="E86" i="55"/>
  <c r="D86" i="55"/>
  <c r="C86" i="55"/>
  <c r="B86" i="55"/>
  <c r="A86" i="55"/>
  <c r="K85" i="55"/>
  <c r="I85" i="55"/>
  <c r="H85" i="55"/>
  <c r="G85" i="55"/>
  <c r="F85" i="55"/>
  <c r="E85" i="55"/>
  <c r="D85" i="55"/>
  <c r="C85" i="55"/>
  <c r="B85" i="55"/>
  <c r="A85" i="55"/>
  <c r="H84" i="55"/>
  <c r="G84" i="55"/>
  <c r="F84" i="55"/>
  <c r="E84" i="55"/>
  <c r="D84" i="55"/>
  <c r="C84" i="55"/>
  <c r="B84" i="55"/>
  <c r="A84" i="55"/>
  <c r="I83" i="55"/>
  <c r="K83" i="55" s="1"/>
  <c r="H83" i="55"/>
  <c r="G83" i="55"/>
  <c r="F83" i="55"/>
  <c r="E83" i="55"/>
  <c r="D83" i="55"/>
  <c r="C83" i="55"/>
  <c r="B83" i="55"/>
  <c r="A83" i="55"/>
  <c r="I82" i="55"/>
  <c r="H82" i="55"/>
  <c r="G82" i="55"/>
  <c r="F82" i="55"/>
  <c r="E82" i="55"/>
  <c r="D82" i="55"/>
  <c r="C82" i="55"/>
  <c r="B82" i="55"/>
  <c r="A82" i="55"/>
  <c r="I81" i="55"/>
  <c r="H81" i="55"/>
  <c r="G81" i="55"/>
  <c r="F81" i="55"/>
  <c r="E81" i="55"/>
  <c r="D81" i="55"/>
  <c r="C81" i="55"/>
  <c r="B81" i="55"/>
  <c r="A81" i="55"/>
  <c r="K80" i="55"/>
  <c r="I80" i="55"/>
  <c r="H80" i="55"/>
  <c r="G80" i="55"/>
  <c r="F80" i="55"/>
  <c r="E80" i="55"/>
  <c r="D80" i="55"/>
  <c r="C80" i="55"/>
  <c r="B80" i="55"/>
  <c r="A80" i="55"/>
  <c r="I79" i="55"/>
  <c r="K79" i="55" s="1"/>
  <c r="H79" i="55"/>
  <c r="G79" i="55"/>
  <c r="F79" i="55"/>
  <c r="E79" i="55"/>
  <c r="D79" i="55"/>
  <c r="C79" i="55"/>
  <c r="B79" i="55"/>
  <c r="A79" i="55"/>
  <c r="I78" i="55"/>
  <c r="H78" i="55"/>
  <c r="G78" i="55"/>
  <c r="F78" i="55"/>
  <c r="E78" i="55"/>
  <c r="D78" i="55"/>
  <c r="C78" i="55"/>
  <c r="B78" i="55"/>
  <c r="A78" i="55"/>
  <c r="H77" i="55"/>
  <c r="G77" i="55"/>
  <c r="F77" i="55"/>
  <c r="E77" i="55"/>
  <c r="D77" i="55"/>
  <c r="C77" i="55"/>
  <c r="B77" i="55"/>
  <c r="A77" i="55"/>
  <c r="I76" i="55"/>
  <c r="H76" i="55"/>
  <c r="G76" i="55"/>
  <c r="F76" i="55"/>
  <c r="E76" i="55"/>
  <c r="D76" i="55"/>
  <c r="C76" i="55"/>
  <c r="B76" i="55"/>
  <c r="A76" i="55"/>
  <c r="K75" i="55"/>
  <c r="I75" i="55"/>
  <c r="H75" i="55"/>
  <c r="G75" i="55"/>
  <c r="F75" i="55"/>
  <c r="E75" i="55"/>
  <c r="D75" i="55"/>
  <c r="C75" i="55"/>
  <c r="B75" i="55"/>
  <c r="A75" i="55"/>
  <c r="I74" i="55"/>
  <c r="K74" i="55" s="1"/>
  <c r="H74" i="55"/>
  <c r="G74" i="55"/>
  <c r="F74" i="55"/>
  <c r="E74" i="55"/>
  <c r="D74" i="55"/>
  <c r="C74" i="55"/>
  <c r="B74" i="55"/>
  <c r="A74" i="55"/>
  <c r="I73" i="55"/>
  <c r="H73" i="55"/>
  <c r="G73" i="55"/>
  <c r="F73" i="55"/>
  <c r="E73" i="55"/>
  <c r="D73" i="55"/>
  <c r="C73" i="55"/>
  <c r="B73" i="55"/>
  <c r="A73" i="55"/>
  <c r="I72" i="55"/>
  <c r="H72" i="55"/>
  <c r="G72" i="55"/>
  <c r="F72" i="55"/>
  <c r="E72" i="55"/>
  <c r="D72" i="55"/>
  <c r="C72" i="55"/>
  <c r="B72" i="55"/>
  <c r="A72" i="55"/>
  <c r="K71" i="55"/>
  <c r="I71" i="55"/>
  <c r="H71" i="55"/>
  <c r="G71" i="55"/>
  <c r="F71" i="55"/>
  <c r="E71" i="55"/>
  <c r="D71" i="55"/>
  <c r="C71" i="55"/>
  <c r="B71" i="55"/>
  <c r="A71" i="55"/>
  <c r="H70" i="55"/>
  <c r="G70" i="55"/>
  <c r="F70" i="55"/>
  <c r="E70" i="55"/>
  <c r="D70" i="55"/>
  <c r="C70" i="55"/>
  <c r="B70" i="55"/>
  <c r="A70" i="55"/>
  <c r="H69" i="55"/>
  <c r="G69" i="55"/>
  <c r="F69" i="55"/>
  <c r="E69" i="55"/>
  <c r="D69" i="55"/>
  <c r="C69" i="55"/>
  <c r="B69" i="55"/>
  <c r="A69" i="55"/>
  <c r="H68" i="55"/>
  <c r="G68" i="55"/>
  <c r="F68" i="55"/>
  <c r="E68" i="55"/>
  <c r="D68" i="55"/>
  <c r="C68" i="55"/>
  <c r="B68" i="55"/>
  <c r="A68" i="55"/>
  <c r="H67" i="55"/>
  <c r="G67" i="55"/>
  <c r="F67" i="55"/>
  <c r="E67" i="55"/>
  <c r="D67" i="55"/>
  <c r="C67" i="55"/>
  <c r="B67" i="55"/>
  <c r="A67" i="55"/>
  <c r="O66" i="55"/>
  <c r="H66" i="55"/>
  <c r="G66" i="55"/>
  <c r="F66" i="55"/>
  <c r="E66" i="55"/>
  <c r="D66" i="55"/>
  <c r="C66" i="55"/>
  <c r="B66" i="55"/>
  <c r="A66" i="55"/>
  <c r="N65" i="55"/>
  <c r="H65" i="55"/>
  <c r="G65" i="55"/>
  <c r="F65" i="55"/>
  <c r="E65" i="55"/>
  <c r="D65" i="55"/>
  <c r="C65" i="55"/>
  <c r="B65" i="55"/>
  <c r="A65" i="55"/>
  <c r="O64" i="55"/>
  <c r="H64" i="55"/>
  <c r="G64" i="55"/>
  <c r="F64" i="55"/>
  <c r="E64" i="55"/>
  <c r="D64" i="55"/>
  <c r="C64" i="55"/>
  <c r="B64" i="55"/>
  <c r="A64" i="55"/>
  <c r="N63" i="55"/>
  <c r="H63" i="55"/>
  <c r="G63" i="55"/>
  <c r="F63" i="55"/>
  <c r="E63" i="55"/>
  <c r="D63" i="55"/>
  <c r="C63" i="55"/>
  <c r="B63" i="55"/>
  <c r="A63" i="55"/>
  <c r="H62" i="55"/>
  <c r="G62" i="55"/>
  <c r="F62" i="55"/>
  <c r="E62" i="55"/>
  <c r="D62" i="55"/>
  <c r="C62" i="55"/>
  <c r="B62" i="55"/>
  <c r="A62" i="55"/>
  <c r="H61" i="55"/>
  <c r="G61" i="55"/>
  <c r="F61" i="55"/>
  <c r="E61" i="55"/>
  <c r="D61" i="55"/>
  <c r="C61" i="55"/>
  <c r="B61" i="55"/>
  <c r="A61" i="55"/>
  <c r="H60" i="55"/>
  <c r="G60" i="55"/>
  <c r="F60" i="55"/>
  <c r="E60" i="55"/>
  <c r="D60" i="55"/>
  <c r="C60" i="55"/>
  <c r="B60" i="55"/>
  <c r="A60" i="55"/>
  <c r="H59" i="55"/>
  <c r="G59" i="55"/>
  <c r="F59" i="55"/>
  <c r="E59" i="55"/>
  <c r="D59" i="55"/>
  <c r="C59" i="55"/>
  <c r="B59" i="55"/>
  <c r="A59" i="55"/>
  <c r="H58" i="55"/>
  <c r="G58" i="55"/>
  <c r="F58" i="55"/>
  <c r="E58" i="55"/>
  <c r="D58" i="55"/>
  <c r="C58" i="55"/>
  <c r="B58" i="55"/>
  <c r="A58" i="55"/>
  <c r="H57" i="55"/>
  <c r="G57" i="55"/>
  <c r="F57" i="55"/>
  <c r="E57" i="55"/>
  <c r="D57" i="55"/>
  <c r="C57" i="55"/>
  <c r="B57" i="55"/>
  <c r="A57" i="55"/>
  <c r="H56" i="55"/>
  <c r="G56" i="55"/>
  <c r="F56" i="55"/>
  <c r="E56" i="55"/>
  <c r="D56" i="55"/>
  <c r="C56" i="55"/>
  <c r="B56" i="55"/>
  <c r="A56" i="55"/>
  <c r="H55" i="55"/>
  <c r="G55" i="55"/>
  <c r="F55" i="55"/>
  <c r="E55" i="55"/>
  <c r="D55" i="55"/>
  <c r="C55" i="55"/>
  <c r="B55" i="55"/>
  <c r="A55" i="55"/>
  <c r="O54" i="55"/>
  <c r="H54" i="55"/>
  <c r="G54" i="55"/>
  <c r="F54" i="55"/>
  <c r="E54" i="55"/>
  <c r="D54" i="55"/>
  <c r="C54" i="55"/>
  <c r="B54" i="55"/>
  <c r="A54" i="55"/>
  <c r="O53" i="55"/>
  <c r="H53" i="55"/>
  <c r="G53" i="55"/>
  <c r="F53" i="55"/>
  <c r="E53" i="55"/>
  <c r="D53" i="55"/>
  <c r="C53" i="55"/>
  <c r="B53" i="55"/>
  <c r="A53" i="55"/>
  <c r="O52" i="55"/>
  <c r="H52" i="55"/>
  <c r="G52" i="55"/>
  <c r="F52" i="55"/>
  <c r="E52" i="55"/>
  <c r="D52" i="55"/>
  <c r="C52" i="55"/>
  <c r="B52" i="55"/>
  <c r="A52" i="55"/>
  <c r="H51" i="55"/>
  <c r="G51" i="55"/>
  <c r="F51" i="55"/>
  <c r="E51" i="55"/>
  <c r="D51" i="55"/>
  <c r="C51" i="55"/>
  <c r="B51" i="55"/>
  <c r="A51" i="55"/>
  <c r="O50" i="55"/>
  <c r="H50" i="55"/>
  <c r="G50" i="55"/>
  <c r="F50" i="55"/>
  <c r="E50" i="55"/>
  <c r="D50" i="55"/>
  <c r="C50" i="55"/>
  <c r="B50" i="55"/>
  <c r="A50" i="55"/>
  <c r="H49" i="55"/>
  <c r="G49" i="55"/>
  <c r="F49" i="55"/>
  <c r="E49" i="55"/>
  <c r="D49" i="55"/>
  <c r="C49" i="55"/>
  <c r="B49" i="55"/>
  <c r="A49" i="55"/>
  <c r="H48" i="55"/>
  <c r="G48" i="55"/>
  <c r="F48" i="55"/>
  <c r="E48" i="55"/>
  <c r="D48" i="55"/>
  <c r="C48" i="55"/>
  <c r="B48" i="55"/>
  <c r="A48" i="55"/>
  <c r="H47" i="55"/>
  <c r="G47" i="55"/>
  <c r="F47" i="55"/>
  <c r="E47" i="55"/>
  <c r="D47" i="55"/>
  <c r="C47" i="55"/>
  <c r="B47" i="55"/>
  <c r="A47" i="55"/>
  <c r="H46" i="55"/>
  <c r="G46" i="55"/>
  <c r="F46" i="55"/>
  <c r="E46" i="55"/>
  <c r="D46" i="55"/>
  <c r="C46" i="55"/>
  <c r="B46" i="55"/>
  <c r="A46" i="55"/>
  <c r="O45" i="55"/>
  <c r="H45" i="55"/>
  <c r="G45" i="55"/>
  <c r="F45" i="55"/>
  <c r="E45" i="55"/>
  <c r="D45" i="55"/>
  <c r="C45" i="55"/>
  <c r="B45" i="55"/>
  <c r="A45" i="55"/>
  <c r="O44" i="55"/>
  <c r="H44" i="55"/>
  <c r="G44" i="55"/>
  <c r="F44" i="55"/>
  <c r="E44" i="55"/>
  <c r="D44" i="55"/>
  <c r="C44" i="55"/>
  <c r="B44" i="55"/>
  <c r="A44" i="55"/>
  <c r="O43" i="55"/>
  <c r="H43" i="55"/>
  <c r="G43" i="55"/>
  <c r="F43" i="55"/>
  <c r="E43" i="55"/>
  <c r="D43" i="55"/>
  <c r="C43" i="55"/>
  <c r="B43" i="55"/>
  <c r="A43" i="55"/>
  <c r="H42" i="55"/>
  <c r="G42" i="55"/>
  <c r="F42" i="55"/>
  <c r="E42" i="55"/>
  <c r="D42" i="55"/>
  <c r="C42" i="55"/>
  <c r="B42" i="55"/>
  <c r="A42" i="55"/>
  <c r="H41" i="55"/>
  <c r="G41" i="55"/>
  <c r="F41" i="55"/>
  <c r="E41" i="55"/>
  <c r="D41" i="55"/>
  <c r="C41" i="55"/>
  <c r="B41" i="55"/>
  <c r="A41" i="55"/>
  <c r="O40" i="55"/>
  <c r="H40" i="55"/>
  <c r="G40" i="55"/>
  <c r="F40" i="55"/>
  <c r="E40" i="55"/>
  <c r="D40" i="55"/>
  <c r="C40" i="55"/>
  <c r="B40" i="55"/>
  <c r="A40" i="55"/>
  <c r="O39" i="55"/>
  <c r="H39" i="55"/>
  <c r="G39" i="55"/>
  <c r="F39" i="55"/>
  <c r="E39" i="55"/>
  <c r="D39" i="55"/>
  <c r="C39" i="55"/>
  <c r="B39" i="55"/>
  <c r="A39" i="55"/>
  <c r="H38" i="55"/>
  <c r="G38" i="55"/>
  <c r="F38" i="55"/>
  <c r="E38" i="55"/>
  <c r="D38" i="55"/>
  <c r="C38" i="55"/>
  <c r="B38" i="55"/>
  <c r="A38" i="55"/>
  <c r="H37" i="55"/>
  <c r="G37" i="55"/>
  <c r="F37" i="55"/>
  <c r="E37" i="55"/>
  <c r="D37" i="55"/>
  <c r="C37" i="55"/>
  <c r="B37" i="55"/>
  <c r="A37" i="55"/>
  <c r="H36" i="55"/>
  <c r="G36" i="55"/>
  <c r="F36" i="55"/>
  <c r="E36" i="55"/>
  <c r="D36" i="55"/>
  <c r="C36" i="55"/>
  <c r="B36" i="55"/>
  <c r="A36" i="55"/>
  <c r="H35" i="55"/>
  <c r="G35" i="55"/>
  <c r="F35" i="55"/>
  <c r="E35" i="55"/>
  <c r="D35" i="55"/>
  <c r="C35" i="55"/>
  <c r="B35" i="55"/>
  <c r="A35" i="55"/>
  <c r="H34" i="55"/>
  <c r="G34" i="55"/>
  <c r="F34" i="55"/>
  <c r="E34" i="55"/>
  <c r="D34" i="55"/>
  <c r="C34" i="55"/>
  <c r="B34" i="55"/>
  <c r="A34" i="55"/>
  <c r="H33" i="55"/>
  <c r="G33" i="55"/>
  <c r="F33" i="55"/>
  <c r="E33" i="55"/>
  <c r="D33" i="55"/>
  <c r="C33" i="55"/>
  <c r="B33" i="55"/>
  <c r="A33" i="55"/>
  <c r="H32" i="55"/>
  <c r="G32" i="55"/>
  <c r="F32" i="55"/>
  <c r="E32" i="55"/>
  <c r="D32" i="55"/>
  <c r="C32" i="55"/>
  <c r="B32" i="55"/>
  <c r="A32" i="55"/>
  <c r="M31" i="55"/>
  <c r="J31" i="55"/>
  <c r="I31" i="55"/>
  <c r="G31" i="55"/>
  <c r="F31" i="55"/>
  <c r="E31" i="55"/>
  <c r="D31" i="55"/>
  <c r="C31" i="55"/>
  <c r="B31" i="55"/>
  <c r="A31" i="55"/>
  <c r="H30" i="55"/>
  <c r="G30" i="55"/>
  <c r="F30" i="55"/>
  <c r="E30" i="55"/>
  <c r="D30" i="55"/>
  <c r="C30" i="55"/>
  <c r="B30" i="55"/>
  <c r="A30" i="55"/>
  <c r="H29" i="55"/>
  <c r="G29" i="55"/>
  <c r="F29" i="55"/>
  <c r="E29" i="55"/>
  <c r="D29" i="55"/>
  <c r="C29" i="55"/>
  <c r="B29" i="55"/>
  <c r="A29" i="55"/>
  <c r="H28" i="55"/>
  <c r="G28" i="55"/>
  <c r="F28" i="55"/>
  <c r="E28" i="55"/>
  <c r="D28" i="55"/>
  <c r="C28" i="55"/>
  <c r="B28" i="55"/>
  <c r="A28" i="55"/>
  <c r="H27" i="55"/>
  <c r="G27" i="55"/>
  <c r="F27" i="55"/>
  <c r="E27" i="55"/>
  <c r="D27" i="55"/>
  <c r="C27" i="55"/>
  <c r="B27" i="55"/>
  <c r="A27" i="55"/>
  <c r="H26" i="55"/>
  <c r="G26" i="55"/>
  <c r="F26" i="55"/>
  <c r="E26" i="55"/>
  <c r="D26" i="55"/>
  <c r="C26" i="55"/>
  <c r="B26" i="55"/>
  <c r="A26" i="55"/>
  <c r="H25" i="55"/>
  <c r="G25" i="55"/>
  <c r="F25" i="55"/>
  <c r="E25" i="55"/>
  <c r="D25" i="55"/>
  <c r="C25" i="55"/>
  <c r="B25" i="55"/>
  <c r="A25" i="55"/>
  <c r="H24" i="55"/>
  <c r="G24" i="55"/>
  <c r="F24" i="55"/>
  <c r="E24" i="55"/>
  <c r="D24" i="55"/>
  <c r="C24" i="55"/>
  <c r="B24" i="55"/>
  <c r="A24" i="55"/>
  <c r="H23" i="55"/>
  <c r="G23" i="55"/>
  <c r="F23" i="55"/>
  <c r="E23" i="55"/>
  <c r="D23" i="55"/>
  <c r="C23" i="55"/>
  <c r="B23" i="55"/>
  <c r="A23" i="55"/>
  <c r="H22" i="55"/>
  <c r="G22" i="55"/>
  <c r="F22" i="55"/>
  <c r="E22" i="55"/>
  <c r="D22" i="55"/>
  <c r="C22" i="55"/>
  <c r="B22" i="55"/>
  <c r="A22" i="55"/>
  <c r="C16" i="55"/>
  <c r="B16" i="55"/>
  <c r="D14" i="55"/>
  <c r="C14" i="55"/>
  <c r="I13" i="55"/>
  <c r="C13" i="55"/>
  <c r="D13" i="55" s="1"/>
  <c r="D12" i="55"/>
  <c r="C12" i="55"/>
  <c r="N11" i="55"/>
  <c r="C11" i="55"/>
  <c r="D11" i="55" s="1"/>
  <c r="D10" i="55"/>
  <c r="C10" i="55"/>
  <c r="L9" i="55"/>
  <c r="L8" i="55"/>
  <c r="C8" i="55"/>
  <c r="J74" i="55" s="1"/>
  <c r="L7" i="55"/>
  <c r="L6" i="55"/>
  <c r="D6" i="55"/>
  <c r="C6" i="55"/>
  <c r="L5" i="55"/>
  <c r="C5" i="55"/>
  <c r="B5" i="55"/>
  <c r="L75" i="55" s="1"/>
  <c r="D3" i="55"/>
  <c r="D32" i="54"/>
  <c r="E32" i="54" s="1"/>
  <c r="F32" i="54" s="1"/>
  <c r="G32" i="54" s="1"/>
  <c r="H32" i="54" s="1"/>
  <c r="I32" i="54" s="1"/>
  <c r="D30" i="54"/>
  <c r="E30" i="54" s="1"/>
  <c r="F30" i="54" s="1"/>
  <c r="G30" i="54" s="1"/>
  <c r="H30" i="54" s="1"/>
  <c r="I30" i="54" s="1"/>
  <c r="I29" i="54"/>
  <c r="H29" i="54"/>
  <c r="G29" i="54"/>
  <c r="F29" i="54"/>
  <c r="F8" i="54" s="1"/>
  <c r="E29" i="54"/>
  <c r="D29" i="54"/>
  <c r="D28" i="54"/>
  <c r="E28" i="54" s="1"/>
  <c r="F28" i="54" s="1"/>
  <c r="G28" i="54" s="1"/>
  <c r="H28" i="54" s="1"/>
  <c r="I28" i="54" s="1"/>
  <c r="F26" i="54"/>
  <c r="G26" i="54" s="1"/>
  <c r="H26" i="54" s="1"/>
  <c r="I26" i="54" s="1"/>
  <c r="D26" i="54"/>
  <c r="E26" i="54" s="1"/>
  <c r="D20" i="54"/>
  <c r="E20" i="54" s="1"/>
  <c r="C20" i="54"/>
  <c r="D22" i="56" s="1"/>
  <c r="C19" i="54"/>
  <c r="C18" i="54"/>
  <c r="C17" i="54"/>
  <c r="M16" i="54"/>
  <c r="K16" i="54"/>
  <c r="D16" i="54"/>
  <c r="L16" i="54" s="1"/>
  <c r="M15" i="54"/>
  <c r="L15" i="54"/>
  <c r="K15" i="54"/>
  <c r="D15" i="54"/>
  <c r="M14" i="54"/>
  <c r="L14" i="54"/>
  <c r="K14" i="54"/>
  <c r="D14" i="54"/>
  <c r="M13" i="54"/>
  <c r="L13" i="54"/>
  <c r="K13" i="54"/>
  <c r="D13" i="54"/>
  <c r="M12" i="54"/>
  <c r="K12" i="54"/>
  <c r="D12" i="54"/>
  <c r="L12" i="54" s="1"/>
  <c r="M11" i="54"/>
  <c r="L11" i="54"/>
  <c r="K11" i="54"/>
  <c r="F11" i="54"/>
  <c r="G11" i="54" s="1"/>
  <c r="D11" i="54"/>
  <c r="K10" i="54"/>
  <c r="C10" i="54"/>
  <c r="D10" i="54" s="1"/>
  <c r="M9" i="54"/>
  <c r="F9" i="54"/>
  <c r="G9" i="54" s="1"/>
  <c r="D9" i="54"/>
  <c r="L9" i="54" s="1"/>
  <c r="C9" i="54"/>
  <c r="K9" i="54" s="1"/>
  <c r="M8" i="54"/>
  <c r="L8" i="54"/>
  <c r="K8" i="54"/>
  <c r="D8" i="54"/>
  <c r="C8" i="54"/>
  <c r="M7" i="54"/>
  <c r="K7" i="54"/>
  <c r="D7" i="54"/>
  <c r="L7" i="54" s="1"/>
  <c r="C7" i="54"/>
  <c r="M6" i="54"/>
  <c r="D6" i="54"/>
  <c r="L6" i="54" s="1"/>
  <c r="C6" i="54"/>
  <c r="K6" i="54" s="1"/>
  <c r="M5" i="54"/>
  <c r="K5" i="54"/>
  <c r="C5" i="54"/>
  <c r="D5" i="54" s="1"/>
  <c r="L5" i="54" s="1"/>
  <c r="K4" i="54"/>
  <c r="E4" i="54"/>
  <c r="F10" i="56" s="1"/>
  <c r="D4" i="54"/>
  <c r="L4" i="54" s="1"/>
  <c r="C4" i="54"/>
  <c r="D3" i="54"/>
  <c r="L3" i="54" s="1"/>
  <c r="C3" i="54"/>
  <c r="K3" i="54" s="1"/>
  <c r="K2" i="54"/>
  <c r="D2" i="54"/>
  <c r="E2" i="54" s="1"/>
  <c r="C2" i="54"/>
  <c r="B88" i="57" l="1"/>
  <c r="T86" i="57"/>
  <c r="X80" i="57"/>
  <c r="Y80" i="57" s="1"/>
  <c r="V80" i="57"/>
  <c r="T70" i="57"/>
  <c r="T60" i="57"/>
  <c r="T61" i="57"/>
  <c r="T69" i="57"/>
  <c r="T48" i="57"/>
  <c r="T77" i="57"/>
  <c r="T10" i="57"/>
  <c r="T15" i="57"/>
  <c r="T44" i="57"/>
  <c r="T53" i="57"/>
  <c r="T62" i="57"/>
  <c r="T12" i="57"/>
  <c r="T30" i="57"/>
  <c r="V30" i="57" s="1"/>
  <c r="T67" i="57"/>
  <c r="T45" i="57"/>
  <c r="X30" i="57"/>
  <c r="Y30" i="57" s="1"/>
  <c r="T68" i="57"/>
  <c r="T76" i="57"/>
  <c r="T16" i="57"/>
  <c r="T13" i="57"/>
  <c r="T9" i="57"/>
  <c r="V29" i="57"/>
  <c r="X29" i="57"/>
  <c r="Y29" i="57" s="1"/>
  <c r="T51" i="57"/>
  <c r="P103" i="55"/>
  <c r="Q103" i="55" s="1"/>
  <c r="K83" i="57" s="1"/>
  <c r="U83" i="57" s="1"/>
  <c r="P102" i="55"/>
  <c r="P99" i="55"/>
  <c r="CH37" i="56"/>
  <c r="AD9" i="56"/>
  <c r="CP9" i="56"/>
  <c r="FB9" i="56"/>
  <c r="F37" i="56"/>
  <c r="DN37" i="56"/>
  <c r="M3" i="54"/>
  <c r="AL9" i="56"/>
  <c r="CX9" i="56"/>
  <c r="FJ9" i="56"/>
  <c r="N37" i="56"/>
  <c r="DV37" i="56"/>
  <c r="DN9" i="56"/>
  <c r="BB37" i="56"/>
  <c r="EL37" i="56"/>
  <c r="BJ9" i="56"/>
  <c r="DV9" i="56"/>
  <c r="GH9" i="56"/>
  <c r="BJ37" i="56"/>
  <c r="ET37" i="56"/>
  <c r="BB9" i="56"/>
  <c r="FZ9" i="56"/>
  <c r="F9" i="56"/>
  <c r="BR9" i="56"/>
  <c r="ED9" i="56"/>
  <c r="GP9" i="56"/>
  <c r="BR37" i="56"/>
  <c r="FZ37" i="56"/>
  <c r="B9" i="55"/>
  <c r="C9" i="55" s="1"/>
  <c r="D9" i="55" s="1"/>
  <c r="AD37" i="56"/>
  <c r="CP37" i="56"/>
  <c r="FB37" i="56"/>
  <c r="AL37" i="56"/>
  <c r="CX37" i="56"/>
  <c r="FJ37" i="56"/>
  <c r="AT37" i="56"/>
  <c r="DF37" i="56"/>
  <c r="L3" i="56"/>
  <c r="L32" i="56" s="1"/>
  <c r="T3" i="56" s="1"/>
  <c r="T32" i="56" s="1"/>
  <c r="AB3" i="56" s="1"/>
  <c r="AB32" i="56" s="1"/>
  <c r="AJ3" i="56" s="1"/>
  <c r="AJ32" i="56" s="1"/>
  <c r="AR3" i="56" s="1"/>
  <c r="AR32" i="56" s="1"/>
  <c r="AZ3" i="56" s="1"/>
  <c r="AZ32" i="56" s="1"/>
  <c r="BH3" i="56" s="1"/>
  <c r="BH32" i="56" s="1"/>
  <c r="BP3" i="56" s="1"/>
  <c r="BP32" i="56" s="1"/>
  <c r="BX3" i="56" s="1"/>
  <c r="BX32" i="56" s="1"/>
  <c r="CF3" i="56" s="1"/>
  <c r="CF32" i="56" s="1"/>
  <c r="CN3" i="56" s="1"/>
  <c r="CN32" i="56" s="1"/>
  <c r="CV3" i="56" s="1"/>
  <c r="CV32" i="56" s="1"/>
  <c r="DD3" i="56" s="1"/>
  <c r="DD32" i="56" s="1"/>
  <c r="DL3" i="56" s="1"/>
  <c r="DL32" i="56" s="1"/>
  <c r="DT3" i="56" s="1"/>
  <c r="DT32" i="56" s="1"/>
  <c r="EB3" i="56" s="1"/>
  <c r="EB32" i="56" s="1"/>
  <c r="EJ3" i="56" s="1"/>
  <c r="EJ32" i="56" s="1"/>
  <c r="ER3" i="56" s="1"/>
  <c r="ER32" i="56" s="1"/>
  <c r="EZ3" i="56" s="1"/>
  <c r="EZ32" i="56" s="1"/>
  <c r="FH3" i="56" s="1"/>
  <c r="FH32" i="56" s="1"/>
  <c r="FP3" i="56" s="1"/>
  <c r="FP32" i="56" s="1"/>
  <c r="FX3" i="56" s="1"/>
  <c r="FX32" i="56" s="1"/>
  <c r="GF3" i="56" s="1"/>
  <c r="GF32" i="56" s="1"/>
  <c r="GN3" i="56" s="1"/>
  <c r="GN32" i="56" s="1"/>
  <c r="GV3" i="56" s="1"/>
  <c r="GV32" i="56" s="1"/>
  <c r="HD3" i="56" s="1"/>
  <c r="HD32" i="56" s="1"/>
  <c r="HL3" i="56" s="1"/>
  <c r="HL32" i="56" s="1"/>
  <c r="HT3" i="56" s="1"/>
  <c r="HT32" i="56" s="1"/>
  <c r="IB3" i="56" s="1"/>
  <c r="IB32" i="56" s="1"/>
  <c r="IJ3" i="56" s="1"/>
  <c r="IJ32" i="56" s="1"/>
  <c r="IR3" i="56" s="1"/>
  <c r="IR32" i="56" s="1"/>
  <c r="IZ3" i="56" s="1"/>
  <c r="IZ32" i="56" s="1"/>
  <c r="O11" i="54"/>
  <c r="H11" i="54"/>
  <c r="FR36" i="56"/>
  <c r="FB36" i="56"/>
  <c r="AD36" i="56"/>
  <c r="GX36" i="56"/>
  <c r="GH36" i="56"/>
  <c r="N36" i="56"/>
  <c r="CX36" i="56"/>
  <c r="CH36" i="56"/>
  <c r="BR36" i="56"/>
  <c r="ED36" i="56"/>
  <c r="DN36" i="56"/>
  <c r="BB36" i="56"/>
  <c r="FJ36" i="56"/>
  <c r="ET36" i="56"/>
  <c r="AL36" i="56"/>
  <c r="HF36" i="56"/>
  <c r="DF36" i="56"/>
  <c r="CP36" i="56"/>
  <c r="BJ36" i="56"/>
  <c r="F36" i="56"/>
  <c r="EL36" i="56"/>
  <c r="DV36" i="56"/>
  <c r="AT36" i="56"/>
  <c r="BZ36" i="56"/>
  <c r="GP36" i="56"/>
  <c r="FZ36" i="56"/>
  <c r="V36" i="56"/>
  <c r="HF8" i="56"/>
  <c r="FZ8" i="56"/>
  <c r="ET8" i="56"/>
  <c r="DN8" i="56"/>
  <c r="CH8" i="56"/>
  <c r="BB8" i="56"/>
  <c r="V8" i="56"/>
  <c r="GH8" i="56"/>
  <c r="FB8" i="56"/>
  <c r="DV8" i="56"/>
  <c r="CP8" i="56"/>
  <c r="BJ8" i="56"/>
  <c r="AD8" i="56"/>
  <c r="GX8" i="56"/>
  <c r="FR8" i="56"/>
  <c r="EL8" i="56"/>
  <c r="DF8" i="56"/>
  <c r="BZ8" i="56"/>
  <c r="AT8" i="56"/>
  <c r="N8" i="56"/>
  <c r="B7" i="55"/>
  <c r="C7" i="55" s="1"/>
  <c r="D7" i="55" s="1"/>
  <c r="F8" i="56"/>
  <c r="FJ8" i="56"/>
  <c r="BR8" i="56"/>
  <c r="F2" i="54"/>
  <c r="AL8" i="56"/>
  <c r="ED8" i="56"/>
  <c r="M2" i="54"/>
  <c r="GP8" i="56"/>
  <c r="CX8" i="56"/>
  <c r="FR50" i="56"/>
  <c r="FZ50" i="56"/>
  <c r="FJ50" i="56"/>
  <c r="GP50" i="56"/>
  <c r="CX22" i="56"/>
  <c r="FR22" i="56"/>
  <c r="EL22" i="56"/>
  <c r="FZ22" i="56"/>
  <c r="ET22" i="56"/>
  <c r="GP22" i="56"/>
  <c r="FJ22" i="56"/>
  <c r="ED22" i="56"/>
  <c r="GH22" i="56"/>
  <c r="FB22" i="56"/>
  <c r="F20" i="54"/>
  <c r="E10" i="54"/>
  <c r="L10" i="54"/>
  <c r="IE15" i="56"/>
  <c r="GY15" i="56"/>
  <c r="FS15" i="56"/>
  <c r="EM15" i="56"/>
  <c r="DG15" i="56"/>
  <c r="CA15" i="56"/>
  <c r="AU15" i="56"/>
  <c r="O15" i="56"/>
  <c r="IM15" i="56"/>
  <c r="HG15" i="56"/>
  <c r="GA15" i="56"/>
  <c r="EU15" i="56"/>
  <c r="DO15" i="56"/>
  <c r="CI15" i="56"/>
  <c r="BC15" i="56"/>
  <c r="W15" i="56"/>
  <c r="IU15" i="56"/>
  <c r="HO15" i="56"/>
  <c r="GI15" i="56"/>
  <c r="FC15" i="56"/>
  <c r="DW15" i="56"/>
  <c r="CQ15" i="56"/>
  <c r="BK15" i="56"/>
  <c r="AE15" i="56"/>
  <c r="JC15" i="56"/>
  <c r="HW15" i="56"/>
  <c r="GQ15" i="56"/>
  <c r="FK15" i="56"/>
  <c r="EE15" i="56"/>
  <c r="CY15" i="56"/>
  <c r="BS15" i="56"/>
  <c r="AM15" i="56"/>
  <c r="G15" i="56"/>
  <c r="N8" i="54"/>
  <c r="G8" i="54"/>
  <c r="IF16" i="56"/>
  <c r="GZ16" i="56"/>
  <c r="FT16" i="56"/>
  <c r="EN16" i="56"/>
  <c r="DH16" i="56"/>
  <c r="CB16" i="56"/>
  <c r="AV16" i="56"/>
  <c r="P16" i="56"/>
  <c r="IN16" i="56"/>
  <c r="HH16" i="56"/>
  <c r="GB16" i="56"/>
  <c r="EV16" i="56"/>
  <c r="DP16" i="56"/>
  <c r="CJ16" i="56"/>
  <c r="BD16" i="56"/>
  <c r="X16" i="56"/>
  <c r="JD16" i="56"/>
  <c r="HX16" i="56"/>
  <c r="GR16" i="56"/>
  <c r="FL16" i="56"/>
  <c r="EF16" i="56"/>
  <c r="CZ16" i="56"/>
  <c r="BT16" i="56"/>
  <c r="AN16" i="56"/>
  <c r="H16" i="56"/>
  <c r="HP16" i="56"/>
  <c r="CR16" i="56"/>
  <c r="GJ16" i="56"/>
  <c r="BL16" i="56"/>
  <c r="FD16" i="56"/>
  <c r="AF16" i="56"/>
  <c r="IV16" i="56"/>
  <c r="DX16" i="56"/>
  <c r="O9" i="54"/>
  <c r="H9" i="54"/>
  <c r="L78" i="55"/>
  <c r="P78" i="55" s="1"/>
  <c r="K78" i="55"/>
  <c r="L85" i="55"/>
  <c r="P85" i="55" s="1"/>
  <c r="AL10" i="56"/>
  <c r="IB36" i="56"/>
  <c r="HD36" i="56"/>
  <c r="FX36" i="56"/>
  <c r="ER36" i="56"/>
  <c r="DL36" i="56"/>
  <c r="CF36" i="56"/>
  <c r="AZ36" i="56"/>
  <c r="AZ53" i="56" s="1"/>
  <c r="AZ56" i="56" s="1"/>
  <c r="F101" i="57" s="1"/>
  <c r="T36" i="56"/>
  <c r="HL36" i="56"/>
  <c r="HL53" i="56" s="1"/>
  <c r="GF36" i="56"/>
  <c r="EZ36" i="56"/>
  <c r="DT36" i="56"/>
  <c r="CN36" i="56"/>
  <c r="GN36" i="56"/>
  <c r="FH36" i="56"/>
  <c r="EB36" i="56"/>
  <c r="CV36" i="56"/>
  <c r="BP36" i="56"/>
  <c r="AJ36" i="56"/>
  <c r="D36" i="56"/>
  <c r="IR36" i="56"/>
  <c r="EJ36" i="56"/>
  <c r="AR36" i="56"/>
  <c r="AR53" i="56" s="1"/>
  <c r="AR56" i="56" s="1"/>
  <c r="F99" i="57" s="1"/>
  <c r="IJ36" i="56"/>
  <c r="FP36" i="56"/>
  <c r="AB36" i="56"/>
  <c r="HT36" i="56"/>
  <c r="GV36" i="56"/>
  <c r="L36" i="56"/>
  <c r="BX36" i="56"/>
  <c r="IZ36" i="56"/>
  <c r="DD36" i="56"/>
  <c r="BH36" i="56"/>
  <c r="IR8" i="56"/>
  <c r="GV8" i="56"/>
  <c r="FP8" i="56"/>
  <c r="EJ8" i="56"/>
  <c r="DD8" i="56"/>
  <c r="BX8" i="56"/>
  <c r="AR8" i="56"/>
  <c r="L8" i="56"/>
  <c r="IJ8" i="56"/>
  <c r="IB8" i="56"/>
  <c r="HD8" i="56"/>
  <c r="FX8" i="56"/>
  <c r="ER8" i="56"/>
  <c r="DL8" i="56"/>
  <c r="CF8" i="56"/>
  <c r="AZ8" i="56"/>
  <c r="T8" i="56"/>
  <c r="HT8" i="56"/>
  <c r="HL8" i="56"/>
  <c r="GF8" i="56"/>
  <c r="EZ8" i="56"/>
  <c r="DT8" i="56"/>
  <c r="CN8" i="56"/>
  <c r="BH8" i="56"/>
  <c r="AB8" i="56"/>
  <c r="GN8" i="56"/>
  <c r="FH8" i="56"/>
  <c r="EB8" i="56"/>
  <c r="CV8" i="56"/>
  <c r="BP8" i="56"/>
  <c r="AJ8" i="56"/>
  <c r="D8" i="56"/>
  <c r="IZ8" i="56"/>
  <c r="L2" i="54"/>
  <c r="F3" i="54"/>
  <c r="F6" i="54"/>
  <c r="FZ43" i="56"/>
  <c r="ET43" i="56"/>
  <c r="FB43" i="56"/>
  <c r="HV43" i="56"/>
  <c r="FJ43" i="56"/>
  <c r="ED43" i="56"/>
  <c r="IL43" i="56"/>
  <c r="CX43" i="56"/>
  <c r="FR43" i="56"/>
  <c r="EL43" i="56"/>
  <c r="HN43" i="56"/>
  <c r="N11" i="54"/>
  <c r="HT47" i="56"/>
  <c r="IR47" i="56"/>
  <c r="FX47" i="56"/>
  <c r="IJ47" i="56"/>
  <c r="GN47" i="56"/>
  <c r="BP47" i="56"/>
  <c r="D47" i="56"/>
  <c r="IB47" i="56"/>
  <c r="ER47" i="56"/>
  <c r="BH47" i="56"/>
  <c r="HL47" i="56"/>
  <c r="EJ47" i="56"/>
  <c r="AZ47" i="56"/>
  <c r="GV47" i="56"/>
  <c r="DT47" i="56"/>
  <c r="CV47" i="56"/>
  <c r="AJ47" i="56"/>
  <c r="GF47" i="56"/>
  <c r="FH47" i="56"/>
  <c r="DL47" i="56"/>
  <c r="CN47" i="56"/>
  <c r="AB47" i="56"/>
  <c r="EZ47" i="56"/>
  <c r="BX47" i="56"/>
  <c r="AR47" i="56"/>
  <c r="T47" i="56"/>
  <c r="EB47" i="56"/>
  <c r="L47" i="56"/>
  <c r="IZ47" i="56"/>
  <c r="FP47" i="56"/>
  <c r="DD47" i="56"/>
  <c r="CF47" i="56"/>
  <c r="HD47" i="56"/>
  <c r="HT19" i="56"/>
  <c r="AZ19" i="56"/>
  <c r="HL19" i="56"/>
  <c r="GN19" i="56"/>
  <c r="FH19" i="56"/>
  <c r="EB19" i="56"/>
  <c r="AR19" i="56"/>
  <c r="HD19" i="56"/>
  <c r="DT19" i="56"/>
  <c r="CV19" i="56"/>
  <c r="AJ19" i="56"/>
  <c r="GV19" i="56"/>
  <c r="FP19" i="56"/>
  <c r="EJ19" i="56"/>
  <c r="DL19" i="56"/>
  <c r="CN19" i="56"/>
  <c r="AB19" i="56"/>
  <c r="IZ19" i="56"/>
  <c r="DD19" i="56"/>
  <c r="CF19" i="56"/>
  <c r="T19" i="56"/>
  <c r="IJ19" i="56"/>
  <c r="BP19" i="56"/>
  <c r="D19" i="56"/>
  <c r="IB19" i="56"/>
  <c r="GF19" i="56"/>
  <c r="EZ19" i="56"/>
  <c r="BH19" i="56"/>
  <c r="IR19" i="56"/>
  <c r="BX19" i="56"/>
  <c r="L19" i="56"/>
  <c r="FX19" i="56"/>
  <c r="ER19" i="56"/>
  <c r="D17" i="54"/>
  <c r="E17" i="54" s="1"/>
  <c r="K82" i="55"/>
  <c r="ED10" i="56"/>
  <c r="L74" i="55"/>
  <c r="P74" i="55" s="1"/>
  <c r="HT49" i="56"/>
  <c r="FX49" i="56"/>
  <c r="ER49" i="56"/>
  <c r="CF49" i="56"/>
  <c r="T49" i="56"/>
  <c r="HL49" i="56"/>
  <c r="GN49" i="56"/>
  <c r="EJ49" i="56"/>
  <c r="BX49" i="56"/>
  <c r="L49" i="56"/>
  <c r="HD49" i="56"/>
  <c r="GF49" i="56"/>
  <c r="EZ49" i="56"/>
  <c r="EB49" i="56"/>
  <c r="BP49" i="56"/>
  <c r="D49" i="56"/>
  <c r="IZ49" i="56"/>
  <c r="FH49" i="56"/>
  <c r="DL49" i="56"/>
  <c r="AZ49" i="56"/>
  <c r="IR49" i="56"/>
  <c r="DD49" i="56"/>
  <c r="AR49" i="56"/>
  <c r="IB49" i="56"/>
  <c r="FP49" i="56"/>
  <c r="DT49" i="56"/>
  <c r="GV49" i="56"/>
  <c r="CV49" i="56"/>
  <c r="CN49" i="56"/>
  <c r="AJ49" i="56"/>
  <c r="AB49" i="56"/>
  <c r="BH49" i="56"/>
  <c r="IJ49" i="56"/>
  <c r="IJ21" i="56"/>
  <c r="BP21" i="56"/>
  <c r="D21" i="56"/>
  <c r="IB21" i="56"/>
  <c r="GF21" i="56"/>
  <c r="EZ21" i="56"/>
  <c r="BH21" i="56"/>
  <c r="HT21" i="56"/>
  <c r="AZ21" i="56"/>
  <c r="HL21" i="56"/>
  <c r="GN21" i="56"/>
  <c r="FH21" i="56"/>
  <c r="EB21" i="56"/>
  <c r="AR21" i="56"/>
  <c r="HD21" i="56"/>
  <c r="DT21" i="56"/>
  <c r="CV21" i="56"/>
  <c r="AJ21" i="56"/>
  <c r="IZ21" i="56"/>
  <c r="DD21" i="56"/>
  <c r="CF21" i="56"/>
  <c r="T21" i="56"/>
  <c r="IR21" i="56"/>
  <c r="FX21" i="56"/>
  <c r="ER21" i="56"/>
  <c r="BX21" i="56"/>
  <c r="L21" i="56"/>
  <c r="EJ21" i="56"/>
  <c r="DL21" i="56"/>
  <c r="GV21" i="56"/>
  <c r="CN21" i="56"/>
  <c r="AB21" i="56"/>
  <c r="FP21" i="56"/>
  <c r="L79" i="55"/>
  <c r="P79" i="55" s="1"/>
  <c r="BR10" i="56"/>
  <c r="F16" i="54"/>
  <c r="F14" i="54"/>
  <c r="F15" i="54"/>
  <c r="F13" i="54"/>
  <c r="P75" i="55"/>
  <c r="Q75" i="55" s="1"/>
  <c r="K62" i="57" s="1"/>
  <c r="U62" i="57" s="1"/>
  <c r="HD38" i="56"/>
  <c r="DL38" i="56"/>
  <c r="BP38" i="56"/>
  <c r="AJ38" i="56"/>
  <c r="D38" i="56"/>
  <c r="GV38" i="56"/>
  <c r="FX38" i="56"/>
  <c r="DD38" i="56"/>
  <c r="IZ38" i="56"/>
  <c r="GN38" i="56"/>
  <c r="CV38" i="56"/>
  <c r="BX38" i="56"/>
  <c r="AR38" i="56"/>
  <c r="L38" i="56"/>
  <c r="IJ38" i="56"/>
  <c r="ER38" i="56"/>
  <c r="CF38" i="56"/>
  <c r="AZ38" i="56"/>
  <c r="T38" i="56"/>
  <c r="IB38" i="56"/>
  <c r="FH38" i="56"/>
  <c r="EJ38" i="56"/>
  <c r="IR38" i="56"/>
  <c r="FP38" i="56"/>
  <c r="HT38" i="56"/>
  <c r="HL38" i="56"/>
  <c r="GF38" i="56"/>
  <c r="EZ38" i="56"/>
  <c r="DT38" i="56"/>
  <c r="BH38" i="56"/>
  <c r="CN38" i="56"/>
  <c r="AB38" i="56"/>
  <c r="EB38" i="56"/>
  <c r="IR10" i="56"/>
  <c r="GV10" i="56"/>
  <c r="FP10" i="56"/>
  <c r="EJ10" i="56"/>
  <c r="DD10" i="56"/>
  <c r="BX10" i="56"/>
  <c r="AR10" i="56"/>
  <c r="L10" i="56"/>
  <c r="IJ10" i="56"/>
  <c r="IB10" i="56"/>
  <c r="HD10" i="56"/>
  <c r="FX10" i="56"/>
  <c r="ER10" i="56"/>
  <c r="DL10" i="56"/>
  <c r="CF10" i="56"/>
  <c r="AZ10" i="56"/>
  <c r="T10" i="56"/>
  <c r="HT10" i="56"/>
  <c r="HL10" i="56"/>
  <c r="GF10" i="56"/>
  <c r="EZ10" i="56"/>
  <c r="DT10" i="56"/>
  <c r="CN10" i="56"/>
  <c r="BH10" i="56"/>
  <c r="AB10" i="56"/>
  <c r="GN10" i="56"/>
  <c r="FH10" i="56"/>
  <c r="EB10" i="56"/>
  <c r="CV10" i="56"/>
  <c r="BP10" i="56"/>
  <c r="AJ10" i="56"/>
  <c r="D10" i="56"/>
  <c r="IZ10" i="56"/>
  <c r="F5" i="54"/>
  <c r="HV42" i="56"/>
  <c r="FJ42" i="56"/>
  <c r="ET42" i="56"/>
  <c r="DV42" i="56"/>
  <c r="CP42" i="56"/>
  <c r="BR42" i="56"/>
  <c r="AL42" i="56"/>
  <c r="IL42" i="56"/>
  <c r="HN42" i="56"/>
  <c r="FR42" i="56"/>
  <c r="CX42" i="56"/>
  <c r="AT42" i="56"/>
  <c r="FZ42" i="56"/>
  <c r="DF42" i="56"/>
  <c r="BB42" i="56"/>
  <c r="DN42" i="56"/>
  <c r="BJ42" i="56"/>
  <c r="AD42" i="56"/>
  <c r="FB42" i="56"/>
  <c r="D19" i="54"/>
  <c r="E19" i="54" s="1"/>
  <c r="J87" i="55"/>
  <c r="J81" i="55"/>
  <c r="J76" i="55"/>
  <c r="J72" i="55"/>
  <c r="J82" i="55"/>
  <c r="J78" i="55"/>
  <c r="J73" i="55"/>
  <c r="J85" i="55"/>
  <c r="J80" i="55"/>
  <c r="J75" i="55"/>
  <c r="J71" i="55"/>
  <c r="D8" i="55"/>
  <c r="L12" i="55"/>
  <c r="L10" i="55"/>
  <c r="J79" i="55"/>
  <c r="L83" i="55"/>
  <c r="P83" i="55" s="1"/>
  <c r="Q99" i="55"/>
  <c r="K79" i="57" s="1"/>
  <c r="U79" i="57" s="1"/>
  <c r="FJ10" i="56"/>
  <c r="M4" i="54"/>
  <c r="K31" i="55"/>
  <c r="L71" i="55"/>
  <c r="P71" i="55" s="1"/>
  <c r="L76" i="55"/>
  <c r="P76" i="55" s="1"/>
  <c r="J83" i="55"/>
  <c r="Q102" i="55"/>
  <c r="K82" i="57" s="1"/>
  <c r="U82" i="57" s="1"/>
  <c r="X82" i="57" s="1"/>
  <c r="Y82" i="57" s="1"/>
  <c r="JC16" i="56"/>
  <c r="HW16" i="56"/>
  <c r="GQ16" i="56"/>
  <c r="FK16" i="56"/>
  <c r="EE16" i="56"/>
  <c r="CY16" i="56"/>
  <c r="BS16" i="56"/>
  <c r="AM16" i="56"/>
  <c r="G16" i="56"/>
  <c r="IE16" i="56"/>
  <c r="GY16" i="56"/>
  <c r="FS16" i="56"/>
  <c r="EM16" i="56"/>
  <c r="DG16" i="56"/>
  <c r="CA16" i="56"/>
  <c r="AU16" i="56"/>
  <c r="O16" i="56"/>
  <c r="IM16" i="56"/>
  <c r="HG16" i="56"/>
  <c r="GA16" i="56"/>
  <c r="EU16" i="56"/>
  <c r="DO16" i="56"/>
  <c r="CI16" i="56"/>
  <c r="BC16" i="56"/>
  <c r="W16" i="56"/>
  <c r="IU16" i="56"/>
  <c r="HO16" i="56"/>
  <c r="GI16" i="56"/>
  <c r="FC16" i="56"/>
  <c r="DW16" i="56"/>
  <c r="CQ16" i="56"/>
  <c r="BK16" i="56"/>
  <c r="AE16" i="56"/>
  <c r="HV40" i="56"/>
  <c r="FJ40" i="56"/>
  <c r="IL40" i="56"/>
  <c r="FZ40" i="56"/>
  <c r="ET40" i="56"/>
  <c r="FB40" i="56"/>
  <c r="ED40" i="56"/>
  <c r="CP40" i="56"/>
  <c r="BR40" i="56"/>
  <c r="AL40" i="56"/>
  <c r="F40" i="56"/>
  <c r="FR40" i="56"/>
  <c r="CX40" i="56"/>
  <c r="AT40" i="56"/>
  <c r="N40" i="56"/>
  <c r="BB40" i="56"/>
  <c r="V40" i="56"/>
  <c r="DV40" i="56"/>
  <c r="HN40" i="56"/>
  <c r="BJ40" i="56"/>
  <c r="EL40" i="56"/>
  <c r="DN40" i="56"/>
  <c r="AD40" i="56"/>
  <c r="FZ38" i="56"/>
  <c r="BZ38" i="56"/>
  <c r="AT38" i="56"/>
  <c r="N38" i="56"/>
  <c r="FB38" i="56"/>
  <c r="FJ38" i="56"/>
  <c r="BJ38" i="56"/>
  <c r="AD38" i="56"/>
  <c r="BB38" i="56"/>
  <c r="V38" i="56"/>
  <c r="BR38" i="56"/>
  <c r="F38" i="56"/>
  <c r="FR38" i="56"/>
  <c r="AL38" i="56"/>
  <c r="HF10" i="56"/>
  <c r="FZ10" i="56"/>
  <c r="ET10" i="56"/>
  <c r="DN10" i="56"/>
  <c r="CH10" i="56"/>
  <c r="BB10" i="56"/>
  <c r="V10" i="56"/>
  <c r="GH10" i="56"/>
  <c r="FB10" i="56"/>
  <c r="DV10" i="56"/>
  <c r="CP10" i="56"/>
  <c r="BJ10" i="56"/>
  <c r="AD10" i="56"/>
  <c r="GX10" i="56"/>
  <c r="FR10" i="56"/>
  <c r="EL10" i="56"/>
  <c r="DF10" i="56"/>
  <c r="BZ10" i="56"/>
  <c r="AT10" i="56"/>
  <c r="N10" i="56"/>
  <c r="F7" i="54"/>
  <c r="GX44" i="56"/>
  <c r="FR44" i="56"/>
  <c r="IL44" i="56"/>
  <c r="HN44" i="56"/>
  <c r="GH44" i="56"/>
  <c r="FB44" i="56"/>
  <c r="HV44" i="56"/>
  <c r="FZ44" i="56"/>
  <c r="GP44" i="56"/>
  <c r="FJ44" i="56"/>
  <c r="ET44" i="56"/>
  <c r="HF44" i="56"/>
  <c r="F12" i="54"/>
  <c r="HL48" i="56"/>
  <c r="GN48" i="56"/>
  <c r="CN48" i="56"/>
  <c r="AB48" i="56"/>
  <c r="HD48" i="56"/>
  <c r="GF48" i="56"/>
  <c r="EZ48" i="56"/>
  <c r="CF48" i="56"/>
  <c r="GV48" i="56"/>
  <c r="IR48" i="56"/>
  <c r="IJ48" i="56"/>
  <c r="FP48" i="56"/>
  <c r="EJ48" i="56"/>
  <c r="DL48" i="56"/>
  <c r="AZ48" i="56"/>
  <c r="IZ48" i="56"/>
  <c r="FX48" i="56"/>
  <c r="CV48" i="56"/>
  <c r="D48" i="56"/>
  <c r="HT48" i="56"/>
  <c r="BP48" i="56"/>
  <c r="BH48" i="56"/>
  <c r="AR48" i="56"/>
  <c r="FH48" i="56"/>
  <c r="ER48" i="56"/>
  <c r="DT48" i="56"/>
  <c r="T48" i="56"/>
  <c r="DD48" i="56"/>
  <c r="L48" i="56"/>
  <c r="EB48" i="56"/>
  <c r="IB48" i="56"/>
  <c r="BX48" i="56"/>
  <c r="AJ48" i="56"/>
  <c r="GV20" i="56"/>
  <c r="FP20" i="56"/>
  <c r="EJ20" i="56"/>
  <c r="DL20" i="56"/>
  <c r="CN20" i="56"/>
  <c r="AB20" i="56"/>
  <c r="IZ20" i="56"/>
  <c r="DD20" i="56"/>
  <c r="CF20" i="56"/>
  <c r="T20" i="56"/>
  <c r="IR20" i="56"/>
  <c r="FX20" i="56"/>
  <c r="ER20" i="56"/>
  <c r="BX20" i="56"/>
  <c r="L20" i="56"/>
  <c r="IJ20" i="56"/>
  <c r="BP20" i="56"/>
  <c r="D20" i="56"/>
  <c r="IB20" i="56"/>
  <c r="GF20" i="56"/>
  <c r="EZ20" i="56"/>
  <c r="BH20" i="56"/>
  <c r="HL20" i="56"/>
  <c r="GN20" i="56"/>
  <c r="FH20" i="56"/>
  <c r="EB20" i="56"/>
  <c r="AR20" i="56"/>
  <c r="HD20" i="56"/>
  <c r="DT20" i="56"/>
  <c r="CV20" i="56"/>
  <c r="AJ20" i="56"/>
  <c r="HT20" i="56"/>
  <c r="AZ20" i="56"/>
  <c r="L31" i="55"/>
  <c r="P31" i="55" s="1"/>
  <c r="L81" i="55"/>
  <c r="P81" i="55" s="1"/>
  <c r="CX10" i="56"/>
  <c r="GV37" i="56"/>
  <c r="FX37" i="56"/>
  <c r="ER37" i="56"/>
  <c r="DL37" i="56"/>
  <c r="CF37" i="56"/>
  <c r="AZ37" i="56"/>
  <c r="T37" i="56"/>
  <c r="IR37" i="56"/>
  <c r="GF37" i="56"/>
  <c r="EZ37" i="56"/>
  <c r="DT37" i="56"/>
  <c r="CN37" i="56"/>
  <c r="BH37" i="56"/>
  <c r="AB37" i="56"/>
  <c r="IB37" i="56"/>
  <c r="FH37" i="56"/>
  <c r="EB37" i="56"/>
  <c r="CV37" i="56"/>
  <c r="BP37" i="56"/>
  <c r="AJ37" i="56"/>
  <c r="D37" i="56"/>
  <c r="HT37" i="56"/>
  <c r="IJ37" i="56"/>
  <c r="HL37" i="56"/>
  <c r="BX37" i="56"/>
  <c r="HD37" i="56"/>
  <c r="FP37" i="56"/>
  <c r="GN37" i="56"/>
  <c r="L37" i="56"/>
  <c r="DD37" i="56"/>
  <c r="AR37" i="56"/>
  <c r="IZ37" i="56"/>
  <c r="EJ37" i="56"/>
  <c r="IR9" i="56"/>
  <c r="GV9" i="56"/>
  <c r="FP9" i="56"/>
  <c r="EJ9" i="56"/>
  <c r="DD9" i="56"/>
  <c r="BX9" i="56"/>
  <c r="AR9" i="56"/>
  <c r="L9" i="56"/>
  <c r="IJ9" i="56"/>
  <c r="IB9" i="56"/>
  <c r="HD9" i="56"/>
  <c r="FX9" i="56"/>
  <c r="ER9" i="56"/>
  <c r="DL9" i="56"/>
  <c r="CF9" i="56"/>
  <c r="AZ9" i="56"/>
  <c r="T9" i="56"/>
  <c r="HT9" i="56"/>
  <c r="HL9" i="56"/>
  <c r="GF9" i="56"/>
  <c r="EZ9" i="56"/>
  <c r="DT9" i="56"/>
  <c r="CN9" i="56"/>
  <c r="BH9" i="56"/>
  <c r="AB9" i="56"/>
  <c r="GN9" i="56"/>
  <c r="FH9" i="56"/>
  <c r="EB9" i="56"/>
  <c r="CV9" i="56"/>
  <c r="BP9" i="56"/>
  <c r="AJ9" i="56"/>
  <c r="D9" i="56"/>
  <c r="IZ9" i="56"/>
  <c r="F4" i="54"/>
  <c r="ID41" i="56"/>
  <c r="ID53" i="56" s="1"/>
  <c r="ID56" i="56" s="1"/>
  <c r="K159" i="57" s="1"/>
  <c r="U159" i="57" s="1"/>
  <c r="FB41" i="56"/>
  <c r="BR41" i="56"/>
  <c r="AL41" i="56"/>
  <c r="F41" i="56"/>
  <c r="IT41" i="56"/>
  <c r="IT53" i="56" s="1"/>
  <c r="HN41" i="56"/>
  <c r="FR41" i="56"/>
  <c r="CH41" i="56"/>
  <c r="BB41" i="56"/>
  <c r="V41" i="56"/>
  <c r="FZ41" i="56"/>
  <c r="BZ41" i="56"/>
  <c r="N41" i="56"/>
  <c r="JB41" i="56"/>
  <c r="JB53" i="56" s="1"/>
  <c r="ET41" i="56"/>
  <c r="AT41" i="56"/>
  <c r="FJ41" i="56"/>
  <c r="DV41" i="56"/>
  <c r="IL41" i="56"/>
  <c r="HV41" i="56"/>
  <c r="BJ41" i="56"/>
  <c r="AD41" i="56"/>
  <c r="N9" i="54"/>
  <c r="D18" i="54"/>
  <c r="E18" i="54" s="1"/>
  <c r="K73" i="55"/>
  <c r="L73" i="55" s="1"/>
  <c r="P73" i="55" s="1"/>
  <c r="L80" i="55"/>
  <c r="GP10" i="56"/>
  <c r="K72" i="55"/>
  <c r="L72" i="55" s="1"/>
  <c r="P72" i="55" s="1"/>
  <c r="K76" i="55"/>
  <c r="K81" i="55"/>
  <c r="K87" i="55"/>
  <c r="L87" i="55" s="1"/>
  <c r="P87" i="55" s="1"/>
  <c r="BL27" i="56"/>
  <c r="HM27" i="56"/>
  <c r="HN27" i="56" s="1"/>
  <c r="FQ26" i="56"/>
  <c r="FR26" i="56" s="1"/>
  <c r="FS26" i="56" s="1"/>
  <c r="FT26" i="56" s="1"/>
  <c r="FU26" i="56" s="1"/>
  <c r="FV26" i="56" s="1"/>
  <c r="DA27" i="56"/>
  <c r="EM27" i="56"/>
  <c r="DG27" i="56"/>
  <c r="FI27" i="56"/>
  <c r="FJ27" i="56" s="1"/>
  <c r="IR50" i="56"/>
  <c r="EZ50" i="56"/>
  <c r="CN50" i="56"/>
  <c r="AB50" i="56"/>
  <c r="IJ50" i="56"/>
  <c r="FP50" i="56"/>
  <c r="ER50" i="56"/>
  <c r="CF50" i="56"/>
  <c r="T50" i="56"/>
  <c r="IB50" i="56"/>
  <c r="EJ50" i="56"/>
  <c r="BX50" i="56"/>
  <c r="L50" i="56"/>
  <c r="HL50" i="56"/>
  <c r="GN50" i="56"/>
  <c r="DT50" i="56"/>
  <c r="BH50" i="56"/>
  <c r="HD50" i="56"/>
  <c r="GF50" i="56"/>
  <c r="DL50" i="56"/>
  <c r="AZ50" i="56"/>
  <c r="D50" i="56"/>
  <c r="EB50" i="56"/>
  <c r="DD50" i="56"/>
  <c r="FX50" i="56"/>
  <c r="CV50" i="56"/>
  <c r="HT50" i="56"/>
  <c r="AR50" i="56"/>
  <c r="GV50" i="56"/>
  <c r="AJ50" i="56"/>
  <c r="FH50" i="56"/>
  <c r="BP50" i="56"/>
  <c r="IZ50" i="56"/>
  <c r="HL22" i="56"/>
  <c r="GN22" i="56"/>
  <c r="FH22" i="56"/>
  <c r="EB22" i="56"/>
  <c r="AR22" i="56"/>
  <c r="HD22" i="56"/>
  <c r="DT22" i="56"/>
  <c r="CV22" i="56"/>
  <c r="AJ22" i="56"/>
  <c r="GV22" i="56"/>
  <c r="FP22" i="56"/>
  <c r="EJ22" i="56"/>
  <c r="DL22" i="56"/>
  <c r="CN22" i="56"/>
  <c r="AB22" i="56"/>
  <c r="IZ22" i="56"/>
  <c r="DD22" i="56"/>
  <c r="CF22" i="56"/>
  <c r="T22" i="56"/>
  <c r="IR22" i="56"/>
  <c r="FX22" i="56"/>
  <c r="ER22" i="56"/>
  <c r="BX22" i="56"/>
  <c r="L22" i="56"/>
  <c r="IB22" i="56"/>
  <c r="GF22" i="56"/>
  <c r="EZ22" i="56"/>
  <c r="BH22" i="56"/>
  <c r="HT22" i="56"/>
  <c r="AZ22" i="56"/>
  <c r="BP22" i="56"/>
  <c r="E27" i="56"/>
  <c r="F27" i="56" s="1"/>
  <c r="AU27" i="56"/>
  <c r="IJ22" i="56"/>
  <c r="FS27" i="56"/>
  <c r="M26" i="56"/>
  <c r="N26" i="56" s="1"/>
  <c r="O26" i="56" s="1"/>
  <c r="P26" i="56" s="1"/>
  <c r="Q26" i="56" s="1"/>
  <c r="R26" i="56" s="1"/>
  <c r="GW26" i="56"/>
  <c r="GX26" i="56" s="1"/>
  <c r="GY26" i="56" s="1"/>
  <c r="GZ26" i="56" s="1"/>
  <c r="HA26" i="56" s="1"/>
  <c r="HB26" i="56" s="1"/>
  <c r="CA27" i="56"/>
  <c r="FA27" i="56"/>
  <c r="FB27" i="56" s="1"/>
  <c r="GO27" i="56"/>
  <c r="GP27" i="56" s="1"/>
  <c r="JA27" i="56"/>
  <c r="JB27" i="56" s="1"/>
  <c r="IE27" i="56"/>
  <c r="BY26" i="56"/>
  <c r="BZ26" i="56" s="1"/>
  <c r="CA26" i="56" s="1"/>
  <c r="CB26" i="56" s="1"/>
  <c r="CC26" i="56" s="1"/>
  <c r="CD26" i="56" s="1"/>
  <c r="AC27" i="56"/>
  <c r="AD27" i="56" s="1"/>
  <c r="BQ27" i="56"/>
  <c r="BR27" i="56" s="1"/>
  <c r="DW27" i="56"/>
  <c r="GY27" i="56"/>
  <c r="AS26" i="56"/>
  <c r="AT26" i="56" s="1"/>
  <c r="AU26" i="56" s="1"/>
  <c r="AV26" i="56" s="1"/>
  <c r="AW26" i="56" s="1"/>
  <c r="AX26" i="56" s="1"/>
  <c r="IC26" i="56"/>
  <c r="ID26" i="56" s="1"/>
  <c r="IE26" i="56" s="1"/>
  <c r="IF26" i="56" s="1"/>
  <c r="IG26" i="56" s="1"/>
  <c r="IH26" i="56" s="1"/>
  <c r="HU27" i="56"/>
  <c r="HV27" i="56" s="1"/>
  <c r="EK26" i="56"/>
  <c r="EL26" i="56" s="1"/>
  <c r="EM26" i="56" s="1"/>
  <c r="EN26" i="56" s="1"/>
  <c r="EO26" i="56" s="1"/>
  <c r="EP26" i="56" s="1"/>
  <c r="O27" i="56"/>
  <c r="CO27" i="56"/>
  <c r="CP27" i="56" s="1"/>
  <c r="EC27" i="56"/>
  <c r="ED27" i="56" s="1"/>
  <c r="IU27" i="56"/>
  <c r="AK27" i="56"/>
  <c r="AL27" i="56" s="1"/>
  <c r="GJ27" i="56"/>
  <c r="U27" i="56"/>
  <c r="V27" i="56" s="1"/>
  <c r="CG27" i="56"/>
  <c r="CH27" i="56" s="1"/>
  <c r="ES27" i="56"/>
  <c r="ET27" i="56" s="1"/>
  <c r="HE27" i="56"/>
  <c r="HF27" i="56" s="1"/>
  <c r="BA27" i="56"/>
  <c r="BB27" i="56" s="1"/>
  <c r="DM27" i="56"/>
  <c r="DN27" i="56" s="1"/>
  <c r="FY27" i="56"/>
  <c r="FZ27" i="56" s="1"/>
  <c r="IK27" i="56"/>
  <c r="IL27" i="56" s="1"/>
  <c r="E55" i="56"/>
  <c r="EM55" i="56"/>
  <c r="X55" i="56"/>
  <c r="AF55" i="56"/>
  <c r="AU55" i="56"/>
  <c r="EC55" i="56"/>
  <c r="ED55" i="56" s="1"/>
  <c r="GR55" i="56"/>
  <c r="CS55" i="56"/>
  <c r="HU55" i="56"/>
  <c r="HV55" i="56" s="1"/>
  <c r="CA55" i="56"/>
  <c r="GY55" i="56"/>
  <c r="DG55" i="56"/>
  <c r="O55" i="56"/>
  <c r="BL55" i="56"/>
  <c r="CI55" i="56"/>
  <c r="EK54" i="56"/>
  <c r="EL54" i="56" s="1"/>
  <c r="EM54" i="56" s="1"/>
  <c r="EN54" i="56" s="1"/>
  <c r="EO54" i="56" s="1"/>
  <c r="EP54" i="56" s="1"/>
  <c r="GG55" i="56"/>
  <c r="GH55" i="56" s="1"/>
  <c r="DX55" i="56"/>
  <c r="FS55" i="56"/>
  <c r="IS55" i="56"/>
  <c r="IT55" i="56" s="1"/>
  <c r="CY55" i="56"/>
  <c r="IE55" i="56"/>
  <c r="JA55" i="56"/>
  <c r="JB55" i="56" s="1"/>
  <c r="AK55" i="56"/>
  <c r="AL55" i="56" s="1"/>
  <c r="BQ55" i="56"/>
  <c r="BR55" i="56" s="1"/>
  <c r="FI55" i="56"/>
  <c r="FJ55" i="56" s="1"/>
  <c r="BA55" i="56"/>
  <c r="BB55" i="56" s="1"/>
  <c r="DM55" i="56"/>
  <c r="DN55" i="56" s="1"/>
  <c r="FY55" i="56"/>
  <c r="FZ55" i="56" s="1"/>
  <c r="IK55" i="56"/>
  <c r="IL55" i="56" s="1"/>
  <c r="HL56" i="56"/>
  <c r="F155" i="57" s="1"/>
  <c r="FA55" i="56"/>
  <c r="FB55" i="56" s="1"/>
  <c r="HM55" i="56"/>
  <c r="HN55" i="56" s="1"/>
  <c r="ES55" i="56"/>
  <c r="ET55" i="56" s="1"/>
  <c r="HE55" i="56"/>
  <c r="HF55" i="56" s="1"/>
  <c r="V82" i="57" l="1"/>
  <c r="B89" i="57"/>
  <c r="T88" i="57"/>
  <c r="X159" i="57"/>
  <c r="Y159" i="57" s="1"/>
  <c r="X79" i="57"/>
  <c r="Y79" i="57" s="1"/>
  <c r="V79" i="57"/>
  <c r="X62" i="57"/>
  <c r="V62" i="57"/>
  <c r="X83" i="57"/>
  <c r="Y83" i="57" s="1"/>
  <c r="V83" i="57"/>
  <c r="Q79" i="55"/>
  <c r="K66" i="57" s="1"/>
  <c r="U66" i="57" s="1"/>
  <c r="BB53" i="56"/>
  <c r="CQ27" i="56"/>
  <c r="D25" i="56"/>
  <c r="D28" i="56" s="1"/>
  <c r="F85" i="57" s="1"/>
  <c r="BH25" i="56"/>
  <c r="BH28" i="56" s="1"/>
  <c r="F103" i="57" s="1"/>
  <c r="AZ25" i="56"/>
  <c r="AZ28" i="56" s="1"/>
  <c r="F100" i="57" s="1"/>
  <c r="L25" i="56"/>
  <c r="L28" i="56" s="1"/>
  <c r="F88" i="57" s="1"/>
  <c r="BH53" i="56"/>
  <c r="BH56" i="56" s="1"/>
  <c r="F104" i="57" s="1"/>
  <c r="FP53" i="56"/>
  <c r="FP56" i="56" s="1"/>
  <c r="F143" i="57" s="1"/>
  <c r="CV53" i="56"/>
  <c r="CV56" i="56" s="1"/>
  <c r="F118" i="57" s="1"/>
  <c r="IB53" i="56"/>
  <c r="IB56" i="56" s="1"/>
  <c r="F159" i="57" s="1"/>
  <c r="HX44" i="56"/>
  <c r="HH44" i="56"/>
  <c r="GB44" i="56"/>
  <c r="EV44" i="56"/>
  <c r="IN44" i="56"/>
  <c r="GR44" i="56"/>
  <c r="FL44" i="56"/>
  <c r="FD44" i="56"/>
  <c r="FT44" i="56"/>
  <c r="GJ44" i="56"/>
  <c r="GZ44" i="56"/>
  <c r="GA50" i="56"/>
  <c r="GQ50" i="56"/>
  <c r="FK50" i="56"/>
  <c r="FS50" i="56"/>
  <c r="FS22" i="56"/>
  <c r="EM22" i="56"/>
  <c r="GA22" i="56"/>
  <c r="EU22" i="56"/>
  <c r="GI22" i="56"/>
  <c r="FC22" i="56"/>
  <c r="GQ22" i="56"/>
  <c r="FK22" i="56"/>
  <c r="EE22" i="56"/>
  <c r="CY22" i="56"/>
  <c r="G20" i="54"/>
  <c r="DV53" i="56"/>
  <c r="DV56" i="56" s="1"/>
  <c r="K127" i="57" s="1"/>
  <c r="U127" i="57" s="1"/>
  <c r="N53" i="56"/>
  <c r="N56" i="56" s="1"/>
  <c r="K89" i="57" s="1"/>
  <c r="U89" i="57" s="1"/>
  <c r="DY55" i="56"/>
  <c r="BM55" i="56"/>
  <c r="CT55" i="56"/>
  <c r="AG55" i="56"/>
  <c r="AM27" i="56"/>
  <c r="FK27" i="56"/>
  <c r="Q83" i="55"/>
  <c r="K70" i="57" s="1"/>
  <c r="U70" i="57" s="1"/>
  <c r="AJ25" i="56"/>
  <c r="AJ28" i="56" s="1"/>
  <c r="F96" i="57" s="1"/>
  <c r="CN25" i="56"/>
  <c r="CN28" i="56" s="1"/>
  <c r="F114" i="57" s="1"/>
  <c r="CF25" i="56"/>
  <c r="CF28" i="56" s="1"/>
  <c r="F111" i="57" s="1"/>
  <c r="AR25" i="56"/>
  <c r="AR28" i="56" s="1"/>
  <c r="F98" i="57" s="1"/>
  <c r="DD53" i="56"/>
  <c r="DD56" i="56" s="1"/>
  <c r="F121" i="57" s="1"/>
  <c r="IJ53" i="56"/>
  <c r="IJ56" i="56" s="1"/>
  <c r="F161" i="57" s="1"/>
  <c r="EB53" i="56"/>
  <c r="EB56" i="56" s="1"/>
  <c r="F130" i="57" s="1"/>
  <c r="T53" i="56"/>
  <c r="T56" i="56" s="1"/>
  <c r="F92" i="57" s="1"/>
  <c r="GY44" i="56"/>
  <c r="FS44" i="56"/>
  <c r="HW44" i="56"/>
  <c r="HG44" i="56"/>
  <c r="GA44" i="56"/>
  <c r="EU44" i="56"/>
  <c r="GI44" i="56"/>
  <c r="FC44" i="56"/>
  <c r="GQ44" i="56"/>
  <c r="FK44" i="56"/>
  <c r="IM44" i="56"/>
  <c r="CA38" i="56"/>
  <c r="AU38" i="56"/>
  <c r="O38" i="56"/>
  <c r="FC38" i="56"/>
  <c r="BC38" i="56"/>
  <c r="W38" i="56"/>
  <c r="BK38" i="56"/>
  <c r="AE38" i="56"/>
  <c r="FS38" i="56"/>
  <c r="FK38" i="56"/>
  <c r="BS38" i="56"/>
  <c r="AM38" i="56"/>
  <c r="G38" i="56"/>
  <c r="GA38" i="56"/>
  <c r="HG10" i="56"/>
  <c r="GA10" i="56"/>
  <c r="EU10" i="56"/>
  <c r="DO10" i="56"/>
  <c r="CI10" i="56"/>
  <c r="BC10" i="56"/>
  <c r="W10" i="56"/>
  <c r="GI10" i="56"/>
  <c r="FC10" i="56"/>
  <c r="DW10" i="56"/>
  <c r="CQ10" i="56"/>
  <c r="BK10" i="56"/>
  <c r="AE10" i="56"/>
  <c r="GQ10" i="56"/>
  <c r="FK10" i="56"/>
  <c r="EE10" i="56"/>
  <c r="CY10" i="56"/>
  <c r="BS10" i="56"/>
  <c r="AM10" i="56"/>
  <c r="G10" i="56"/>
  <c r="GY10" i="56"/>
  <c r="FS10" i="56"/>
  <c r="EM10" i="56"/>
  <c r="DG10" i="56"/>
  <c r="CA10" i="56"/>
  <c r="AU10" i="56"/>
  <c r="O10" i="56"/>
  <c r="N4" i="54"/>
  <c r="G4" i="54"/>
  <c r="IM27" i="56"/>
  <c r="BS27" i="56"/>
  <c r="DT25" i="56"/>
  <c r="DT28" i="56" s="1"/>
  <c r="F126" i="57" s="1"/>
  <c r="DL25" i="56"/>
  <c r="DL28" i="56" s="1"/>
  <c r="F123" i="57" s="1"/>
  <c r="IZ53" i="56"/>
  <c r="IZ56" i="56" s="1"/>
  <c r="F165" i="57" s="1"/>
  <c r="IN15" i="56"/>
  <c r="HH15" i="56"/>
  <c r="GB15" i="56"/>
  <c r="EV15" i="56"/>
  <c r="DP15" i="56"/>
  <c r="IV15" i="56"/>
  <c r="HP15" i="56"/>
  <c r="GJ15" i="56"/>
  <c r="FD15" i="56"/>
  <c r="DX15" i="56"/>
  <c r="CR15" i="56"/>
  <c r="BL15" i="56"/>
  <c r="AF15" i="56"/>
  <c r="IF15" i="56"/>
  <c r="GZ15" i="56"/>
  <c r="FT15" i="56"/>
  <c r="EN15" i="56"/>
  <c r="DH15" i="56"/>
  <c r="CB15" i="56"/>
  <c r="AV15" i="56"/>
  <c r="P15" i="56"/>
  <c r="HX15" i="56"/>
  <c r="CZ15" i="56"/>
  <c r="AN15" i="56"/>
  <c r="GR15" i="56"/>
  <c r="BD15" i="56"/>
  <c r="FL15" i="56"/>
  <c r="BT15" i="56"/>
  <c r="H15" i="56"/>
  <c r="JD15" i="56"/>
  <c r="EF15" i="56"/>
  <c r="CJ15" i="56"/>
  <c r="X15" i="56"/>
  <c r="H8" i="54"/>
  <c r="O8" i="54"/>
  <c r="JB56" i="56"/>
  <c r="K165" i="57" s="1"/>
  <c r="U165" i="57" s="1"/>
  <c r="JC55" i="56"/>
  <c r="CZ55" i="56"/>
  <c r="P55" i="56"/>
  <c r="GS55" i="56"/>
  <c r="Y55" i="56"/>
  <c r="GA27" i="56"/>
  <c r="EU27" i="56"/>
  <c r="AE27" i="56"/>
  <c r="JC27" i="56"/>
  <c r="AV27" i="56"/>
  <c r="DH27" i="56"/>
  <c r="Q81" i="55"/>
  <c r="K68" i="57" s="1"/>
  <c r="U68" i="57" s="1"/>
  <c r="IM14" i="56"/>
  <c r="HG14" i="56"/>
  <c r="IU14" i="56"/>
  <c r="HO14" i="56"/>
  <c r="GI14" i="56"/>
  <c r="FC14" i="56"/>
  <c r="DW14" i="56"/>
  <c r="CQ14" i="56"/>
  <c r="BK14" i="56"/>
  <c r="AE14" i="56"/>
  <c r="JC14" i="56"/>
  <c r="HW14" i="56"/>
  <c r="GQ14" i="56"/>
  <c r="FK14" i="56"/>
  <c r="EE14" i="56"/>
  <c r="CY14" i="56"/>
  <c r="BS14" i="56"/>
  <c r="AM14" i="56"/>
  <c r="G14" i="56"/>
  <c r="IE14" i="56"/>
  <c r="GY14" i="56"/>
  <c r="FS14" i="56"/>
  <c r="EM14" i="56"/>
  <c r="DG14" i="56"/>
  <c r="CA14" i="56"/>
  <c r="AU14" i="56"/>
  <c r="O14" i="56"/>
  <c r="GA14" i="56"/>
  <c r="BC14" i="56"/>
  <c r="CI14" i="56"/>
  <c r="DO14" i="56"/>
  <c r="EU14" i="56"/>
  <c r="W14" i="56"/>
  <c r="G7" i="54"/>
  <c r="N7" i="54"/>
  <c r="G13" i="54"/>
  <c r="N13" i="54"/>
  <c r="P80" i="55"/>
  <c r="Q80" i="55" s="1"/>
  <c r="K67" i="57" s="1"/>
  <c r="U67" i="57" s="1"/>
  <c r="L82" i="55"/>
  <c r="P82" i="55" s="1"/>
  <c r="CV25" i="56"/>
  <c r="CV28" i="56" s="1"/>
  <c r="F117" i="57" s="1"/>
  <c r="EZ25" i="56"/>
  <c r="EZ28" i="56" s="1"/>
  <c r="F137" i="57" s="1"/>
  <c r="ER25" i="56"/>
  <c r="ER28" i="56" s="1"/>
  <c r="F135" i="57" s="1"/>
  <c r="DD25" i="56"/>
  <c r="DD28" i="56" s="1"/>
  <c r="F120" i="57" s="1"/>
  <c r="BX53" i="56"/>
  <c r="BX56" i="56" s="1"/>
  <c r="F110" i="57" s="1"/>
  <c r="EJ53" i="56"/>
  <c r="EJ56" i="56" s="1"/>
  <c r="F133" i="57" s="1"/>
  <c r="GN53" i="56"/>
  <c r="GN56" i="56" s="1"/>
  <c r="F149" i="57" s="1"/>
  <c r="CF53" i="56"/>
  <c r="CF56" i="56" s="1"/>
  <c r="F112" i="57" s="1"/>
  <c r="FC43" i="56"/>
  <c r="IM43" i="56"/>
  <c r="CY43" i="56"/>
  <c r="FS43" i="56"/>
  <c r="EM43" i="56"/>
  <c r="EU43" i="56"/>
  <c r="FK43" i="56"/>
  <c r="HW43" i="56"/>
  <c r="GA43" i="56"/>
  <c r="EE43" i="56"/>
  <c r="V53" i="56"/>
  <c r="V56" i="56" s="1"/>
  <c r="K92" i="57" s="1"/>
  <c r="U92" i="57" s="1"/>
  <c r="BJ53" i="56"/>
  <c r="BJ56" i="56" s="1"/>
  <c r="K104" i="57" s="1"/>
  <c r="U104" i="57" s="1"/>
  <c r="DN53" i="56"/>
  <c r="DN56" i="56" s="1"/>
  <c r="K124" i="57" s="1"/>
  <c r="U124" i="57" s="1"/>
  <c r="AD53" i="56"/>
  <c r="AD56" i="56" s="1"/>
  <c r="K95" i="57" s="1"/>
  <c r="U95" i="57" s="1"/>
  <c r="IF55" i="56"/>
  <c r="Q73" i="55"/>
  <c r="K60" i="57" s="1"/>
  <c r="U60" i="57" s="1"/>
  <c r="CB27" i="56"/>
  <c r="BP25" i="56"/>
  <c r="BP28" i="56" s="1"/>
  <c r="F106" i="57" s="1"/>
  <c r="BX25" i="56"/>
  <c r="BX28" i="56" s="1"/>
  <c r="F109" i="57" s="1"/>
  <c r="GI36" i="56"/>
  <c r="FC36" i="56"/>
  <c r="DW36" i="56"/>
  <c r="CQ36" i="56"/>
  <c r="BK36" i="56"/>
  <c r="AE36" i="56"/>
  <c r="GQ36" i="56"/>
  <c r="FK36" i="56"/>
  <c r="EE36" i="56"/>
  <c r="CY36" i="56"/>
  <c r="GY36" i="56"/>
  <c r="GY53" i="56" s="1"/>
  <c r="GY56" i="56" s="1"/>
  <c r="FS36" i="56"/>
  <c r="EM36" i="56"/>
  <c r="DG36" i="56"/>
  <c r="CA36" i="56"/>
  <c r="AU36" i="56"/>
  <c r="O36" i="56"/>
  <c r="CI36" i="56"/>
  <c r="BS36" i="56"/>
  <c r="DO36" i="56"/>
  <c r="BC36" i="56"/>
  <c r="EU36" i="56"/>
  <c r="AM36" i="56"/>
  <c r="GA36" i="56"/>
  <c r="W36" i="56"/>
  <c r="HG36" i="56"/>
  <c r="HG53" i="56" s="1"/>
  <c r="G36" i="56"/>
  <c r="HG8" i="56"/>
  <c r="GA8" i="56"/>
  <c r="EU8" i="56"/>
  <c r="DO8" i="56"/>
  <c r="CI8" i="56"/>
  <c r="BC8" i="56"/>
  <c r="W8" i="56"/>
  <c r="GI8" i="56"/>
  <c r="FC8" i="56"/>
  <c r="DW8" i="56"/>
  <c r="CQ8" i="56"/>
  <c r="BK8" i="56"/>
  <c r="AE8" i="56"/>
  <c r="GQ8" i="56"/>
  <c r="FK8" i="56"/>
  <c r="EE8" i="56"/>
  <c r="CY8" i="56"/>
  <c r="BS8" i="56"/>
  <c r="AM8" i="56"/>
  <c r="G8" i="56"/>
  <c r="GY8" i="56"/>
  <c r="FS8" i="56"/>
  <c r="EM8" i="56"/>
  <c r="DG8" i="56"/>
  <c r="CA8" i="56"/>
  <c r="AU8" i="56"/>
  <c r="O8" i="56"/>
  <c r="G2" i="54"/>
  <c r="N2" i="54"/>
  <c r="F53" i="56"/>
  <c r="F56" i="56" s="1"/>
  <c r="K86" i="57" s="1"/>
  <c r="U86" i="57" s="1"/>
  <c r="GX53" i="56"/>
  <c r="GX56" i="56" s="1"/>
  <c r="K151" i="57" s="1"/>
  <c r="U151" i="57" s="1"/>
  <c r="EU55" i="56"/>
  <c r="HO55" i="56"/>
  <c r="IM55" i="56"/>
  <c r="IT56" i="56"/>
  <c r="K163" i="57" s="1"/>
  <c r="U163" i="57" s="1"/>
  <c r="IU55" i="56"/>
  <c r="GI55" i="56"/>
  <c r="CB55" i="56"/>
  <c r="DO27" i="56"/>
  <c r="CI27" i="56"/>
  <c r="IV27" i="56"/>
  <c r="P27" i="56"/>
  <c r="IF27" i="56"/>
  <c r="Q76" i="55"/>
  <c r="K63" i="57" s="1"/>
  <c r="U63" i="57" s="1"/>
  <c r="Q31" i="55"/>
  <c r="K18" i="57" s="1"/>
  <c r="U18" i="57" s="1"/>
  <c r="Q71" i="55"/>
  <c r="K58" i="57" s="1"/>
  <c r="U58" i="57" s="1"/>
  <c r="G15" i="54"/>
  <c r="N15" i="54"/>
  <c r="Q74" i="55"/>
  <c r="K61" i="57" s="1"/>
  <c r="U61" i="57" s="1"/>
  <c r="JC13" i="56"/>
  <c r="HW13" i="56"/>
  <c r="GQ13" i="56"/>
  <c r="FK13" i="56"/>
  <c r="EE13" i="56"/>
  <c r="CY13" i="56"/>
  <c r="BS13" i="56"/>
  <c r="AM13" i="56"/>
  <c r="G13" i="56"/>
  <c r="IE13" i="56"/>
  <c r="GY13" i="56"/>
  <c r="FS13" i="56"/>
  <c r="EM13" i="56"/>
  <c r="DG13" i="56"/>
  <c r="CA13" i="56"/>
  <c r="AU13" i="56"/>
  <c r="O13" i="56"/>
  <c r="IM13" i="56"/>
  <c r="HG13" i="56"/>
  <c r="GA13" i="56"/>
  <c r="EU13" i="56"/>
  <c r="DO13" i="56"/>
  <c r="CI13" i="56"/>
  <c r="BC13" i="56"/>
  <c r="W13" i="56"/>
  <c r="GI13" i="56"/>
  <c r="FC13" i="56"/>
  <c r="DW13" i="56"/>
  <c r="CQ13" i="56"/>
  <c r="BK13" i="56"/>
  <c r="AE13" i="56"/>
  <c r="HO13" i="56"/>
  <c r="IU13" i="56"/>
  <c r="N6" i="54"/>
  <c r="G6" i="54"/>
  <c r="EB25" i="56"/>
  <c r="EB28" i="56" s="1"/>
  <c r="F129" i="57" s="1"/>
  <c r="GF25" i="56"/>
  <c r="GF28" i="56" s="1"/>
  <c r="F146" i="57" s="1"/>
  <c r="FX25" i="56"/>
  <c r="FX28" i="56" s="1"/>
  <c r="F144" i="57" s="1"/>
  <c r="EJ25" i="56"/>
  <c r="EJ28" i="56" s="1"/>
  <c r="F132" i="57" s="1"/>
  <c r="L53" i="56"/>
  <c r="L56" i="56" s="1"/>
  <c r="F89" i="57" s="1"/>
  <c r="IR53" i="56"/>
  <c r="IR56" i="56" s="1"/>
  <c r="F163" i="57" s="1"/>
  <c r="CN53" i="56"/>
  <c r="CN56" i="56" s="1"/>
  <c r="DL53" i="56"/>
  <c r="DL56" i="56" s="1"/>
  <c r="F124" i="57" s="1"/>
  <c r="Q78" i="55"/>
  <c r="K65" i="57" s="1"/>
  <c r="U65" i="57" s="1"/>
  <c r="CP53" i="56"/>
  <c r="CP56" i="56" s="1"/>
  <c r="K115" i="57" s="1"/>
  <c r="U115" i="57" s="1"/>
  <c r="AM55" i="56"/>
  <c r="GP49" i="56"/>
  <c r="FB49" i="56"/>
  <c r="FR49" i="56"/>
  <c r="FZ49" i="56"/>
  <c r="FJ49" i="56"/>
  <c r="ET49" i="56"/>
  <c r="GH21" i="56"/>
  <c r="FB21" i="56"/>
  <c r="GP21" i="56"/>
  <c r="FJ21" i="56"/>
  <c r="ED21" i="56"/>
  <c r="CX21" i="56"/>
  <c r="FR21" i="56"/>
  <c r="EL21" i="56"/>
  <c r="FZ21" i="56"/>
  <c r="ET21" i="56"/>
  <c r="F19" i="54"/>
  <c r="GQ27" i="56"/>
  <c r="HN28" i="56"/>
  <c r="K154" i="57" s="1"/>
  <c r="U154" i="57" s="1"/>
  <c r="HO27" i="56"/>
  <c r="Q72" i="55"/>
  <c r="K59" i="57" s="1"/>
  <c r="U59" i="57" s="1"/>
  <c r="Q85" i="55"/>
  <c r="K72" i="57" s="1"/>
  <c r="U72" i="57" s="1"/>
  <c r="N14" i="54"/>
  <c r="G14" i="54"/>
  <c r="GP47" i="56"/>
  <c r="ET47" i="56"/>
  <c r="FZ47" i="56"/>
  <c r="FB47" i="56"/>
  <c r="GH47" i="56"/>
  <c r="GH53" i="56" s="1"/>
  <c r="GH56" i="56" s="1"/>
  <c r="K147" i="57" s="1"/>
  <c r="U147" i="57" s="1"/>
  <c r="FJ47" i="56"/>
  <c r="FR47" i="56"/>
  <c r="CX47" i="56"/>
  <c r="CX53" i="56" s="1"/>
  <c r="CX56" i="56" s="1"/>
  <c r="K118" i="57" s="1"/>
  <c r="U118" i="57" s="1"/>
  <c r="GP19" i="56"/>
  <c r="FJ19" i="56"/>
  <c r="ED19" i="56"/>
  <c r="CX19" i="56"/>
  <c r="FR19" i="56"/>
  <c r="EL19" i="56"/>
  <c r="FZ19" i="56"/>
  <c r="ET19" i="56"/>
  <c r="GH19" i="56"/>
  <c r="FB19" i="56"/>
  <c r="F17" i="54"/>
  <c r="FC37" i="56"/>
  <c r="DW37" i="56"/>
  <c r="CQ37" i="56"/>
  <c r="BK37" i="56"/>
  <c r="AE37" i="56"/>
  <c r="FK37" i="56"/>
  <c r="EE37" i="56"/>
  <c r="CY37" i="56"/>
  <c r="BS37" i="56"/>
  <c r="AM37" i="56"/>
  <c r="G37" i="56"/>
  <c r="FS37" i="56"/>
  <c r="EM37" i="56"/>
  <c r="DG37" i="56"/>
  <c r="CA37" i="56"/>
  <c r="AU37" i="56"/>
  <c r="O37" i="56"/>
  <c r="BC37" i="56"/>
  <c r="EU37" i="56"/>
  <c r="CI37" i="56"/>
  <c r="W37" i="56"/>
  <c r="DO37" i="56"/>
  <c r="GA37" i="56"/>
  <c r="HG9" i="56"/>
  <c r="GA9" i="56"/>
  <c r="EU9" i="56"/>
  <c r="DO9" i="56"/>
  <c r="CI9" i="56"/>
  <c r="BC9" i="56"/>
  <c r="W9" i="56"/>
  <c r="GI9" i="56"/>
  <c r="FC9" i="56"/>
  <c r="DW9" i="56"/>
  <c r="CQ9" i="56"/>
  <c r="BK9" i="56"/>
  <c r="AE9" i="56"/>
  <c r="GQ9" i="56"/>
  <c r="FK9" i="56"/>
  <c r="EE9" i="56"/>
  <c r="CY9" i="56"/>
  <c r="BS9" i="56"/>
  <c r="AM9" i="56"/>
  <c r="G9" i="56"/>
  <c r="GY9" i="56"/>
  <c r="FS9" i="56"/>
  <c r="EM9" i="56"/>
  <c r="DG9" i="56"/>
  <c r="CA9" i="56"/>
  <c r="AU9" i="56"/>
  <c r="O9" i="56"/>
  <c r="G3" i="54"/>
  <c r="N3" i="54"/>
  <c r="FH25" i="56"/>
  <c r="FH28" i="56" s="1"/>
  <c r="F140" i="57" s="1"/>
  <c r="HL25" i="56"/>
  <c r="HL28" i="56" s="1"/>
  <c r="F154" i="57" s="1"/>
  <c r="HD25" i="56"/>
  <c r="HD28" i="56" s="1"/>
  <c r="F152" i="57" s="1"/>
  <c r="FP25" i="56"/>
  <c r="FP28" i="56" s="1"/>
  <c r="F142" i="57" s="1"/>
  <c r="GV53" i="56"/>
  <c r="GV56" i="56" s="1"/>
  <c r="F151" i="57" s="1"/>
  <c r="D53" i="56"/>
  <c r="D56" i="56" s="1"/>
  <c r="F86" i="57" s="1"/>
  <c r="DT53" i="56"/>
  <c r="DT56" i="56" s="1"/>
  <c r="F127" i="57" s="1"/>
  <c r="ER53" i="56"/>
  <c r="ER56" i="56" s="1"/>
  <c r="F136" i="57" s="1"/>
  <c r="DF53" i="56"/>
  <c r="DF56" i="56" s="1"/>
  <c r="K121" i="57" s="1"/>
  <c r="U121" i="57" s="1"/>
  <c r="BR53" i="56"/>
  <c r="BS55" i="56"/>
  <c r="BR56" i="56"/>
  <c r="K107" i="57" s="1"/>
  <c r="U107" i="57" s="1"/>
  <c r="CJ55" i="56"/>
  <c r="FT27" i="56"/>
  <c r="HG27" i="56"/>
  <c r="FH53" i="56"/>
  <c r="FH56" i="56" s="1"/>
  <c r="F141" i="57" s="1"/>
  <c r="GA55" i="56"/>
  <c r="EE55" i="56"/>
  <c r="FC55" i="56"/>
  <c r="DO55" i="56"/>
  <c r="DH55" i="56"/>
  <c r="EN55" i="56"/>
  <c r="FC27" i="56"/>
  <c r="G27" i="56"/>
  <c r="G12" i="54"/>
  <c r="N12" i="54"/>
  <c r="IE12" i="56"/>
  <c r="GY12" i="56"/>
  <c r="FS12" i="56"/>
  <c r="IM12" i="56"/>
  <c r="HG12" i="56"/>
  <c r="GA12" i="56"/>
  <c r="EU12" i="56"/>
  <c r="IU12" i="56"/>
  <c r="HO12" i="56"/>
  <c r="GI12" i="56"/>
  <c r="FC12" i="56"/>
  <c r="DO12" i="56"/>
  <c r="CI12" i="56"/>
  <c r="BC12" i="56"/>
  <c r="W12" i="56"/>
  <c r="JC12" i="56"/>
  <c r="DW12" i="56"/>
  <c r="CQ12" i="56"/>
  <c r="BK12" i="56"/>
  <c r="AE12" i="56"/>
  <c r="HW12" i="56"/>
  <c r="EE12" i="56"/>
  <c r="CY12" i="56"/>
  <c r="BS12" i="56"/>
  <c r="AM12" i="56"/>
  <c r="G12" i="56"/>
  <c r="EM12" i="56"/>
  <c r="DG12" i="56"/>
  <c r="CA12" i="56"/>
  <c r="AU12" i="56"/>
  <c r="O12" i="56"/>
  <c r="FK12" i="56"/>
  <c r="GQ12" i="56"/>
  <c r="G5" i="54"/>
  <c r="N5" i="54"/>
  <c r="N16" i="54"/>
  <c r="G16" i="54"/>
  <c r="GN25" i="56"/>
  <c r="GN28" i="56" s="1"/>
  <c r="F148" i="57" s="1"/>
  <c r="HT25" i="56"/>
  <c r="HT28" i="56" s="1"/>
  <c r="F156" i="57" s="1"/>
  <c r="IB25" i="56"/>
  <c r="IB28" i="56" s="1"/>
  <c r="F158" i="57" s="1"/>
  <c r="GV25" i="56"/>
  <c r="GV28" i="56" s="1"/>
  <c r="F150" i="57" s="1"/>
  <c r="HT53" i="56"/>
  <c r="HT56" i="56" s="1"/>
  <c r="F157" i="57" s="1"/>
  <c r="AJ53" i="56"/>
  <c r="AJ56" i="56" s="1"/>
  <c r="F97" i="57" s="1"/>
  <c r="EZ53" i="56"/>
  <c r="EZ56" i="56" s="1"/>
  <c r="F138" i="57" s="1"/>
  <c r="FX53" i="56"/>
  <c r="FX56" i="56" s="1"/>
  <c r="F145" i="57" s="1"/>
  <c r="IT17" i="56"/>
  <c r="IT25" i="56" s="1"/>
  <c r="IT28" i="56" s="1"/>
  <c r="K162" i="57" s="1"/>
  <c r="U162" i="57" s="1"/>
  <c r="HN17" i="56"/>
  <c r="HN25" i="56" s="1"/>
  <c r="GH17" i="56"/>
  <c r="FB17" i="56"/>
  <c r="DV17" i="56"/>
  <c r="DV25" i="56" s="1"/>
  <c r="DV28" i="56" s="1"/>
  <c r="K126" i="57" s="1"/>
  <c r="U126" i="57" s="1"/>
  <c r="CP17" i="56"/>
  <c r="CP25" i="56" s="1"/>
  <c r="CP28" i="56" s="1"/>
  <c r="K114" i="57" s="1"/>
  <c r="U114" i="57" s="1"/>
  <c r="BJ17" i="56"/>
  <c r="BJ25" i="56" s="1"/>
  <c r="BJ28" i="56" s="1"/>
  <c r="K103" i="57" s="1"/>
  <c r="U103" i="57" s="1"/>
  <c r="AD17" i="56"/>
  <c r="AD25" i="56" s="1"/>
  <c r="AD28" i="56" s="1"/>
  <c r="K94" i="57" s="1"/>
  <c r="U94" i="57" s="1"/>
  <c r="JB17" i="56"/>
  <c r="JB25" i="56" s="1"/>
  <c r="JB28" i="56" s="1"/>
  <c r="K164" i="57" s="1"/>
  <c r="U164" i="57" s="1"/>
  <c r="HV17" i="56"/>
  <c r="HV25" i="56" s="1"/>
  <c r="HV28" i="56" s="1"/>
  <c r="K156" i="57" s="1"/>
  <c r="U156" i="57" s="1"/>
  <c r="GP17" i="56"/>
  <c r="FJ17" i="56"/>
  <c r="ED17" i="56"/>
  <c r="CX17" i="56"/>
  <c r="BR17" i="56"/>
  <c r="BR25" i="56" s="1"/>
  <c r="BR28" i="56" s="1"/>
  <c r="K106" i="57" s="1"/>
  <c r="U106" i="57" s="1"/>
  <c r="AL17" i="56"/>
  <c r="AL25" i="56" s="1"/>
  <c r="AL28" i="56" s="1"/>
  <c r="K96" i="57" s="1"/>
  <c r="U96" i="57" s="1"/>
  <c r="F17" i="56"/>
  <c r="F25" i="56" s="1"/>
  <c r="F28" i="56" s="1"/>
  <c r="K85" i="57" s="1"/>
  <c r="U85" i="57" s="1"/>
  <c r="IL17" i="56"/>
  <c r="IL25" i="56" s="1"/>
  <c r="IL28" i="56" s="1"/>
  <c r="K160" i="57" s="1"/>
  <c r="U160" i="57" s="1"/>
  <c r="HF17" i="56"/>
  <c r="HF25" i="56" s="1"/>
  <c r="HF28" i="56" s="1"/>
  <c r="K152" i="57" s="1"/>
  <c r="U152" i="57" s="1"/>
  <c r="FZ17" i="56"/>
  <c r="ET17" i="56"/>
  <c r="DN17" i="56"/>
  <c r="DN25" i="56" s="1"/>
  <c r="DN28" i="56" s="1"/>
  <c r="K123" i="57" s="1"/>
  <c r="U123" i="57" s="1"/>
  <c r="CH17" i="56"/>
  <c r="CH25" i="56" s="1"/>
  <c r="CH28" i="56" s="1"/>
  <c r="K111" i="57" s="1"/>
  <c r="U111" i="57" s="1"/>
  <c r="BB17" i="56"/>
  <c r="BB25" i="56" s="1"/>
  <c r="BB28" i="56" s="1"/>
  <c r="K100" i="57" s="1"/>
  <c r="U100" i="57" s="1"/>
  <c r="V17" i="56"/>
  <c r="V25" i="56" s="1"/>
  <c r="V28" i="56" s="1"/>
  <c r="K91" i="57" s="1"/>
  <c r="U91" i="57" s="1"/>
  <c r="ID17" i="56"/>
  <c r="ID25" i="56" s="1"/>
  <c r="ID28" i="56" s="1"/>
  <c r="K158" i="57" s="1"/>
  <c r="U158" i="57" s="1"/>
  <c r="N17" i="56"/>
  <c r="AT17" i="56"/>
  <c r="AT25" i="56" s="1"/>
  <c r="AT28" i="56" s="1"/>
  <c r="K98" i="57" s="1"/>
  <c r="U98" i="57" s="1"/>
  <c r="B15" i="55"/>
  <c r="O12" i="55" s="1"/>
  <c r="BZ17" i="56"/>
  <c r="BZ25" i="56" s="1"/>
  <c r="BZ28" i="56" s="1"/>
  <c r="K109" i="57" s="1"/>
  <c r="U109" i="57" s="1"/>
  <c r="DF17" i="56"/>
  <c r="DF25" i="56" s="1"/>
  <c r="DF28" i="56" s="1"/>
  <c r="K120" i="57" s="1"/>
  <c r="U120" i="57" s="1"/>
  <c r="EL17" i="56"/>
  <c r="FR17" i="56"/>
  <c r="GX17" i="56"/>
  <c r="GX25" i="56" s="1"/>
  <c r="GX28" i="56" s="1"/>
  <c r="K150" i="57" s="1"/>
  <c r="U150" i="57" s="1"/>
  <c r="F10" i="54"/>
  <c r="M10" i="54"/>
  <c r="BZ53" i="56"/>
  <c r="BZ56" i="56" s="1"/>
  <c r="K110" i="57" s="1"/>
  <c r="U110" i="57" s="1"/>
  <c r="HF53" i="56"/>
  <c r="HF56" i="56" s="1"/>
  <c r="K153" i="57" s="1"/>
  <c r="U153" i="57" s="1"/>
  <c r="CH53" i="56"/>
  <c r="CH56" i="56" s="1"/>
  <c r="K112" i="57" s="1"/>
  <c r="U112" i="57" s="1"/>
  <c r="I11" i="54"/>
  <c r="Q11" i="54" s="1"/>
  <c r="P11" i="54"/>
  <c r="DX27" i="56"/>
  <c r="DB27" i="56"/>
  <c r="HG55" i="56"/>
  <c r="GZ55" i="56"/>
  <c r="Q87" i="55"/>
  <c r="K74" i="57" s="1"/>
  <c r="U74" i="57" s="1"/>
  <c r="FK55" i="56"/>
  <c r="BC27" i="56"/>
  <c r="W27" i="56"/>
  <c r="BB56" i="56"/>
  <c r="K101" i="57" s="1"/>
  <c r="U101" i="57" s="1"/>
  <c r="BC55" i="56"/>
  <c r="FT55" i="56"/>
  <c r="HW55" i="56"/>
  <c r="AV55" i="56"/>
  <c r="GK27" i="56"/>
  <c r="EE27" i="56"/>
  <c r="HW27" i="56"/>
  <c r="GZ27" i="56"/>
  <c r="EN27" i="56"/>
  <c r="BM27" i="56"/>
  <c r="FB48" i="56"/>
  <c r="FR48" i="56"/>
  <c r="ED48" i="56"/>
  <c r="ED53" i="56" s="1"/>
  <c r="ED56" i="56" s="1"/>
  <c r="K130" i="57" s="1"/>
  <c r="U130" i="57" s="1"/>
  <c r="FZ48" i="56"/>
  <c r="EL48" i="56"/>
  <c r="EL53" i="56" s="1"/>
  <c r="EL56" i="56" s="1"/>
  <c r="K133" i="57" s="1"/>
  <c r="U133" i="57" s="1"/>
  <c r="GP48" i="56"/>
  <c r="ET48" i="56"/>
  <c r="FJ48" i="56"/>
  <c r="FZ20" i="56"/>
  <c r="ET20" i="56"/>
  <c r="GH20" i="56"/>
  <c r="FB20" i="56"/>
  <c r="CX20" i="56"/>
  <c r="FR20" i="56"/>
  <c r="EL20" i="56"/>
  <c r="FJ20" i="56"/>
  <c r="ED20" i="56"/>
  <c r="GP20" i="56"/>
  <c r="F18" i="54"/>
  <c r="IZ25" i="56"/>
  <c r="IZ28" i="56" s="1"/>
  <c r="F164" i="57" s="1"/>
  <c r="AB25" i="56"/>
  <c r="AB28" i="56" s="1"/>
  <c r="F94" i="57" s="1"/>
  <c r="T25" i="56"/>
  <c r="T28" i="56" s="1"/>
  <c r="F91" i="57" s="1"/>
  <c r="IJ25" i="56"/>
  <c r="IJ28" i="56" s="1"/>
  <c r="F160" i="57" s="1"/>
  <c r="IR25" i="56"/>
  <c r="IR28" i="56" s="1"/>
  <c r="F162" i="57" s="1"/>
  <c r="AB53" i="56"/>
  <c r="AB56" i="56" s="1"/>
  <c r="F95" i="57" s="1"/>
  <c r="BP53" i="56"/>
  <c r="BP56" i="56" s="1"/>
  <c r="F107" i="57" s="1"/>
  <c r="GF53" i="56"/>
  <c r="GF56" i="56" s="1"/>
  <c r="F147" i="57" s="1"/>
  <c r="HD53" i="56"/>
  <c r="HD56" i="56" s="1"/>
  <c r="F153" i="57" s="1"/>
  <c r="IG16" i="56"/>
  <c r="HA16" i="56"/>
  <c r="FU16" i="56"/>
  <c r="EO16" i="56"/>
  <c r="DI16" i="56"/>
  <c r="CC16" i="56"/>
  <c r="AW16" i="56"/>
  <c r="Q16" i="56"/>
  <c r="IO16" i="56"/>
  <c r="HI16" i="56"/>
  <c r="GC16" i="56"/>
  <c r="EW16" i="56"/>
  <c r="DQ16" i="56"/>
  <c r="CK16" i="56"/>
  <c r="BE16" i="56"/>
  <c r="Y16" i="56"/>
  <c r="IW16" i="56"/>
  <c r="HQ16" i="56"/>
  <c r="GK16" i="56"/>
  <c r="FE16" i="56"/>
  <c r="DY16" i="56"/>
  <c r="CS16" i="56"/>
  <c r="BM16" i="56"/>
  <c r="AG16" i="56"/>
  <c r="JE16" i="56"/>
  <c r="HY16" i="56"/>
  <c r="GS16" i="56"/>
  <c r="FM16" i="56"/>
  <c r="EG16" i="56"/>
  <c r="DA16" i="56"/>
  <c r="BU16" i="56"/>
  <c r="AO16" i="56"/>
  <c r="I16" i="56"/>
  <c r="I9" i="54"/>
  <c r="P9" i="54"/>
  <c r="N25" i="56"/>
  <c r="N28" i="56" s="1"/>
  <c r="K88" i="57" s="1"/>
  <c r="U88" i="57" s="1"/>
  <c r="AT53" i="56"/>
  <c r="AT56" i="56" s="1"/>
  <c r="K99" i="57" s="1"/>
  <c r="U99" i="57" s="1"/>
  <c r="AL53" i="56"/>
  <c r="AL56" i="56" s="1"/>
  <c r="K97" i="57" s="1"/>
  <c r="U97" i="57" s="1"/>
  <c r="Y62" i="57" l="1"/>
  <c r="B91" i="57"/>
  <c r="T89" i="57"/>
  <c r="V89" i="57" s="1"/>
  <c r="X101" i="57"/>
  <c r="Y101" i="57" s="1"/>
  <c r="X150" i="57"/>
  <c r="Y150" i="57" s="1"/>
  <c r="X158" i="57"/>
  <c r="Y158" i="57" s="1"/>
  <c r="X160" i="57"/>
  <c r="Y160" i="57" s="1"/>
  <c r="X156" i="57"/>
  <c r="Y156" i="57" s="1"/>
  <c r="X121" i="57"/>
  <c r="Y121" i="57" s="1"/>
  <c r="X118" i="57"/>
  <c r="Y118" i="57" s="1"/>
  <c r="X151" i="57"/>
  <c r="Y151" i="57" s="1"/>
  <c r="X124" i="57"/>
  <c r="Y124" i="57" s="1"/>
  <c r="X165" i="57"/>
  <c r="Y165" i="57" s="1"/>
  <c r="X70" i="57"/>
  <c r="V70" i="57"/>
  <c r="X100" i="57"/>
  <c r="Y100" i="57" s="1"/>
  <c r="X96" i="57"/>
  <c r="Y96" i="57" s="1"/>
  <c r="X94" i="57"/>
  <c r="Y94" i="57" s="1"/>
  <c r="V72" i="57"/>
  <c r="X72" i="57"/>
  <c r="Y72" i="57" s="1"/>
  <c r="X65" i="57"/>
  <c r="Y65" i="57" s="1"/>
  <c r="V65" i="57"/>
  <c r="X18" i="57"/>
  <c r="Y18" i="57" s="1"/>
  <c r="V18" i="57"/>
  <c r="X92" i="57"/>
  <c r="Y92" i="57" s="1"/>
  <c r="X91" i="57"/>
  <c r="Y91" i="57" s="1"/>
  <c r="X104" i="57"/>
  <c r="Y104" i="57" s="1"/>
  <c r="X130" i="57"/>
  <c r="Y130" i="57" s="1"/>
  <c r="X112" i="57"/>
  <c r="Y112" i="57" s="1"/>
  <c r="X120" i="57"/>
  <c r="Y120" i="57" s="1"/>
  <c r="X111" i="57"/>
  <c r="Y111" i="57" s="1"/>
  <c r="X106" i="57"/>
  <c r="Y106" i="57" s="1"/>
  <c r="X103" i="57"/>
  <c r="Y103" i="57" s="1"/>
  <c r="X147" i="57"/>
  <c r="Y147" i="57" s="1"/>
  <c r="X59" i="57"/>
  <c r="Y59" i="57" s="1"/>
  <c r="V59" i="57"/>
  <c r="X63" i="57"/>
  <c r="Y63" i="57" s="1"/>
  <c r="V63" i="57"/>
  <c r="X127" i="57"/>
  <c r="Y127" i="57" s="1"/>
  <c r="X133" i="57"/>
  <c r="Y133" i="57" s="1"/>
  <c r="X164" i="57"/>
  <c r="Y164" i="57" s="1"/>
  <c r="X97" i="57"/>
  <c r="Y97" i="57" s="1"/>
  <c r="X74" i="57"/>
  <c r="Y74" i="57" s="1"/>
  <c r="V74" i="57"/>
  <c r="X153" i="57"/>
  <c r="Y153" i="57" s="1"/>
  <c r="X109" i="57"/>
  <c r="Y109" i="57" s="1"/>
  <c r="X123" i="57"/>
  <c r="Y123" i="57" s="1"/>
  <c r="X114" i="57"/>
  <c r="Y114" i="57" s="1"/>
  <c r="X163" i="57"/>
  <c r="Y163" i="57" s="1"/>
  <c r="V68" i="57"/>
  <c r="X68" i="57"/>
  <c r="X66" i="57"/>
  <c r="Y66" i="57" s="1"/>
  <c r="V66" i="57"/>
  <c r="V85" i="57"/>
  <c r="X85" i="57"/>
  <c r="Y85" i="57" s="1"/>
  <c r="X58" i="57"/>
  <c r="Y58" i="57" s="1"/>
  <c r="V58" i="57"/>
  <c r="X99" i="57"/>
  <c r="Y99" i="57" s="1"/>
  <c r="X110" i="57"/>
  <c r="Y110" i="57" s="1"/>
  <c r="X126" i="57"/>
  <c r="Y126" i="57" s="1"/>
  <c r="X107" i="57"/>
  <c r="Y107" i="57" s="1"/>
  <c r="X154" i="57"/>
  <c r="Y154" i="57" s="1"/>
  <c r="X60" i="57"/>
  <c r="V60" i="57"/>
  <c r="X152" i="57"/>
  <c r="Y152" i="57" s="1"/>
  <c r="X95" i="57"/>
  <c r="Y95" i="57" s="1"/>
  <c r="X162" i="57"/>
  <c r="Y162" i="57" s="1"/>
  <c r="X115" i="57"/>
  <c r="Y115" i="57" s="1"/>
  <c r="V86" i="57"/>
  <c r="X86" i="57"/>
  <c r="Y86" i="57" s="1"/>
  <c r="X88" i="57"/>
  <c r="Y88" i="57" s="1"/>
  <c r="V88" i="57"/>
  <c r="X98" i="57"/>
  <c r="Y98" i="57" s="1"/>
  <c r="X61" i="57"/>
  <c r="V61" i="57"/>
  <c r="X67" i="57"/>
  <c r="V67" i="57"/>
  <c r="X89" i="57"/>
  <c r="Y89" i="57" s="1"/>
  <c r="EL25" i="56"/>
  <c r="EL28" i="56" s="1"/>
  <c r="K132" i="57" s="1"/>
  <c r="U132" i="57" s="1"/>
  <c r="CX25" i="56"/>
  <c r="CX28" i="56" s="1"/>
  <c r="K117" i="57" s="1"/>
  <c r="U117" i="57" s="1"/>
  <c r="ET25" i="56"/>
  <c r="ET28" i="56" s="1"/>
  <c r="K135" i="57" s="1"/>
  <c r="U135" i="57" s="1"/>
  <c r="ED25" i="56"/>
  <c r="ED28" i="56" s="1"/>
  <c r="K129" i="57" s="1"/>
  <c r="U129" i="57" s="1"/>
  <c r="FB25" i="56"/>
  <c r="FB28" i="56" s="1"/>
  <c r="K137" i="57" s="1"/>
  <c r="U137" i="57" s="1"/>
  <c r="GH25" i="56"/>
  <c r="GH28" i="56" s="1"/>
  <c r="K146" i="57" s="1"/>
  <c r="U146" i="57" s="1"/>
  <c r="FJ25" i="56"/>
  <c r="FJ28" i="56" s="1"/>
  <c r="K140" i="57" s="1"/>
  <c r="U140" i="57" s="1"/>
  <c r="GP25" i="56"/>
  <c r="GP28" i="56" s="1"/>
  <c r="K148" i="57" s="1"/>
  <c r="U148" i="57" s="1"/>
  <c r="GP53" i="56"/>
  <c r="GP56" i="56" s="1"/>
  <c r="K149" i="57" s="1"/>
  <c r="U149" i="57" s="1"/>
  <c r="FR25" i="56"/>
  <c r="FR28" i="56" s="1"/>
  <c r="K142" i="57" s="1"/>
  <c r="U142" i="57" s="1"/>
  <c r="FZ25" i="56"/>
  <c r="FZ28" i="56" s="1"/>
  <c r="K144" i="57" s="1"/>
  <c r="U144" i="57" s="1"/>
  <c r="J51" i="55"/>
  <c r="L151" i="57"/>
  <c r="GY57" i="56"/>
  <c r="AW27" i="56"/>
  <c r="O16" i="54"/>
  <c r="H16" i="54"/>
  <c r="O14" i="54"/>
  <c r="H14" i="54"/>
  <c r="IG27" i="56"/>
  <c r="HY44" i="56"/>
  <c r="HI44" i="56"/>
  <c r="GC44" i="56"/>
  <c r="EW44" i="56"/>
  <c r="IO44" i="56"/>
  <c r="GK44" i="56"/>
  <c r="FE44" i="56"/>
  <c r="GS44" i="56"/>
  <c r="FM44" i="56"/>
  <c r="FU44" i="56"/>
  <c r="HA44" i="56"/>
  <c r="EF27" i="56"/>
  <c r="FU55" i="56"/>
  <c r="H27" i="56"/>
  <c r="HH27" i="56"/>
  <c r="GR27" i="56"/>
  <c r="IN55" i="56"/>
  <c r="IM42" i="56"/>
  <c r="FS42" i="56"/>
  <c r="CY42" i="56"/>
  <c r="AU42" i="56"/>
  <c r="FC42" i="56"/>
  <c r="DO42" i="56"/>
  <c r="BK42" i="56"/>
  <c r="AE42" i="56"/>
  <c r="CQ42" i="56"/>
  <c r="AM42" i="56"/>
  <c r="DG42" i="56"/>
  <c r="BC42" i="56"/>
  <c r="FK42" i="56"/>
  <c r="DW42" i="56"/>
  <c r="BS42" i="56"/>
  <c r="GA42" i="56"/>
  <c r="HW42" i="56"/>
  <c r="DA55" i="56"/>
  <c r="IP16" i="56"/>
  <c r="HJ16" i="56"/>
  <c r="GD16" i="56"/>
  <c r="EX16" i="56"/>
  <c r="DR16" i="56"/>
  <c r="CL16" i="56"/>
  <c r="BF16" i="56"/>
  <c r="Z16" i="56"/>
  <c r="IX16" i="56"/>
  <c r="HR16" i="56"/>
  <c r="GL16" i="56"/>
  <c r="FF16" i="56"/>
  <c r="DZ16" i="56"/>
  <c r="CT16" i="56"/>
  <c r="BN16" i="56"/>
  <c r="AH16" i="56"/>
  <c r="IH16" i="56"/>
  <c r="HB16" i="56"/>
  <c r="FV16" i="56"/>
  <c r="EP16" i="56"/>
  <c r="DJ16" i="56"/>
  <c r="CD16" i="56"/>
  <c r="AX16" i="56"/>
  <c r="R16" i="56"/>
  <c r="GT16" i="56"/>
  <c r="BV16" i="56"/>
  <c r="FN16" i="56"/>
  <c r="AP16" i="56"/>
  <c r="JF16" i="56"/>
  <c r="EH16" i="56"/>
  <c r="J16" i="56"/>
  <c r="HZ16" i="56"/>
  <c r="DB16" i="56"/>
  <c r="Q9" i="54"/>
  <c r="GL27" i="56"/>
  <c r="FL55" i="56"/>
  <c r="DY27" i="56"/>
  <c r="IM40" i="56"/>
  <c r="FS40" i="56"/>
  <c r="FC40" i="56"/>
  <c r="DW40" i="56"/>
  <c r="DW53" i="56" s="1"/>
  <c r="DW56" i="56" s="1"/>
  <c r="CY40" i="56"/>
  <c r="AU40" i="56"/>
  <c r="O40" i="56"/>
  <c r="O53" i="56" s="1"/>
  <c r="O56" i="56" s="1"/>
  <c r="EM40" i="56"/>
  <c r="DO40" i="56"/>
  <c r="HW40" i="56"/>
  <c r="FK40" i="56"/>
  <c r="GA40" i="56"/>
  <c r="EU40" i="56"/>
  <c r="BK40" i="56"/>
  <c r="AE40" i="56"/>
  <c r="AE53" i="56" s="1"/>
  <c r="AE56" i="56" s="1"/>
  <c r="BS40" i="56"/>
  <c r="W40" i="56"/>
  <c r="CQ40" i="56"/>
  <c r="AM40" i="56"/>
  <c r="G40" i="56"/>
  <c r="G53" i="56" s="1"/>
  <c r="G56" i="56" s="1"/>
  <c r="EE40" i="56"/>
  <c r="BC40" i="56"/>
  <c r="FD27" i="56"/>
  <c r="FD55" i="56"/>
  <c r="GB37" i="56"/>
  <c r="EV37" i="56"/>
  <c r="DP37" i="56"/>
  <c r="CJ37" i="56"/>
  <c r="BD37" i="56"/>
  <c r="X37" i="56"/>
  <c r="FT37" i="56"/>
  <c r="AN37" i="56"/>
  <c r="EF37" i="56"/>
  <c r="CR37" i="56"/>
  <c r="P37" i="56"/>
  <c r="DH37" i="56"/>
  <c r="BT37" i="56"/>
  <c r="AF37" i="56"/>
  <c r="FL37" i="56"/>
  <c r="DX37" i="56"/>
  <c r="AV37" i="56"/>
  <c r="CZ37" i="56"/>
  <c r="BL37" i="56"/>
  <c r="FD37" i="56"/>
  <c r="CB37" i="56"/>
  <c r="EN37" i="56"/>
  <c r="H37" i="56"/>
  <c r="GJ9" i="56"/>
  <c r="FD9" i="56"/>
  <c r="DX9" i="56"/>
  <c r="CR9" i="56"/>
  <c r="BL9" i="56"/>
  <c r="AF9" i="56"/>
  <c r="GR9" i="56"/>
  <c r="FL9" i="56"/>
  <c r="EF9" i="56"/>
  <c r="CZ9" i="56"/>
  <c r="BT9" i="56"/>
  <c r="AN9" i="56"/>
  <c r="H9" i="56"/>
  <c r="HH9" i="56"/>
  <c r="GB9" i="56"/>
  <c r="EV9" i="56"/>
  <c r="DP9" i="56"/>
  <c r="CJ9" i="56"/>
  <c r="BD9" i="56"/>
  <c r="X9" i="56"/>
  <c r="EN9" i="56"/>
  <c r="P9" i="56"/>
  <c r="FT9" i="56"/>
  <c r="AV9" i="56"/>
  <c r="GZ9" i="56"/>
  <c r="CB9" i="56"/>
  <c r="H3" i="54"/>
  <c r="O3" i="54"/>
  <c r="DH9" i="56"/>
  <c r="FC49" i="56"/>
  <c r="FK49" i="56"/>
  <c r="FS49" i="56"/>
  <c r="EU49" i="56"/>
  <c r="GA49" i="56"/>
  <c r="GQ49" i="56"/>
  <c r="GQ21" i="56"/>
  <c r="FK21" i="56"/>
  <c r="EE21" i="56"/>
  <c r="CY21" i="56"/>
  <c r="FS21" i="56"/>
  <c r="EM21" i="56"/>
  <c r="GI21" i="56"/>
  <c r="FC21" i="56"/>
  <c r="EU21" i="56"/>
  <c r="GA21" i="56"/>
  <c r="G19" i="54"/>
  <c r="O15" i="54"/>
  <c r="H15" i="54"/>
  <c r="CC55" i="56"/>
  <c r="HP55" i="56"/>
  <c r="JD14" i="56"/>
  <c r="HX14" i="56"/>
  <c r="GR14" i="56"/>
  <c r="FL14" i="56"/>
  <c r="EF14" i="56"/>
  <c r="CZ14" i="56"/>
  <c r="BT14" i="56"/>
  <c r="AN14" i="56"/>
  <c r="H14" i="56"/>
  <c r="IN14" i="56"/>
  <c r="HH14" i="56"/>
  <c r="GB14" i="56"/>
  <c r="EV14" i="56"/>
  <c r="DP14" i="56"/>
  <c r="CJ14" i="56"/>
  <c r="BD14" i="56"/>
  <c r="X14" i="56"/>
  <c r="DX14" i="56"/>
  <c r="IF14" i="56"/>
  <c r="EN14" i="56"/>
  <c r="P14" i="56"/>
  <c r="FD14" i="56"/>
  <c r="AF14" i="56"/>
  <c r="IV14" i="56"/>
  <c r="FT14" i="56"/>
  <c r="AV14" i="56"/>
  <c r="GJ14" i="56"/>
  <c r="BL14" i="56"/>
  <c r="GZ14" i="56"/>
  <c r="CB14" i="56"/>
  <c r="CR14" i="56"/>
  <c r="HP14" i="56"/>
  <c r="DH14" i="56"/>
  <c r="O7" i="54"/>
  <c r="H7" i="54"/>
  <c r="JD27" i="56"/>
  <c r="Z55" i="56"/>
  <c r="JD55" i="56"/>
  <c r="Q82" i="55"/>
  <c r="K69" i="57" s="1"/>
  <c r="U69" i="57" s="1"/>
  <c r="AN27" i="56"/>
  <c r="DZ55" i="56"/>
  <c r="GB50" i="56"/>
  <c r="GR50" i="56"/>
  <c r="FL50" i="56"/>
  <c r="FT50" i="56"/>
  <c r="GB22" i="56"/>
  <c r="EV22" i="56"/>
  <c r="GJ22" i="56"/>
  <c r="FD22" i="56"/>
  <c r="CZ22" i="56"/>
  <c r="FT22" i="56"/>
  <c r="EN22" i="56"/>
  <c r="EF22" i="56"/>
  <c r="GR22" i="56"/>
  <c r="FL22" i="56"/>
  <c r="H20" i="54"/>
  <c r="BD27" i="56"/>
  <c r="DI55" i="56"/>
  <c r="CQ53" i="56"/>
  <c r="CQ56" i="56" s="1"/>
  <c r="BN27" i="56"/>
  <c r="BT55" i="56"/>
  <c r="IG55" i="56"/>
  <c r="EO27" i="56"/>
  <c r="BD55" i="56"/>
  <c r="I5" i="55"/>
  <c r="I9" i="55"/>
  <c r="I8" i="55"/>
  <c r="O11" i="55"/>
  <c r="I12" i="55"/>
  <c r="I51" i="55" s="1"/>
  <c r="K51" i="55" s="1"/>
  <c r="I10" i="55"/>
  <c r="C15" i="55"/>
  <c r="I6" i="55"/>
  <c r="I11" i="55"/>
  <c r="K29" i="55" s="1"/>
  <c r="I7" i="55"/>
  <c r="O7" i="55"/>
  <c r="O5" i="55"/>
  <c r="O9" i="55"/>
  <c r="JD12" i="56"/>
  <c r="GZ12" i="56"/>
  <c r="EV12" i="56"/>
  <c r="IN12" i="56"/>
  <c r="GJ12" i="56"/>
  <c r="DX12" i="56"/>
  <c r="CR12" i="56"/>
  <c r="BL12" i="56"/>
  <c r="AF12" i="56"/>
  <c r="HX12" i="56"/>
  <c r="FT12" i="56"/>
  <c r="HH12" i="56"/>
  <c r="FD12" i="56"/>
  <c r="EF12" i="56"/>
  <c r="CZ12" i="56"/>
  <c r="BT12" i="56"/>
  <c r="AN12" i="56"/>
  <c r="H12" i="56"/>
  <c r="GR12" i="56"/>
  <c r="IF12" i="56"/>
  <c r="FL12" i="56"/>
  <c r="HP12" i="56"/>
  <c r="DP12" i="56"/>
  <c r="CJ12" i="56"/>
  <c r="BD12" i="56"/>
  <c r="X12" i="56"/>
  <c r="IV12" i="56"/>
  <c r="EN12" i="56"/>
  <c r="P12" i="56"/>
  <c r="H5" i="54"/>
  <c r="DH12" i="56"/>
  <c r="O5" i="54"/>
  <c r="GB12" i="56"/>
  <c r="CB12" i="56"/>
  <c r="AV12" i="56"/>
  <c r="FU27" i="56"/>
  <c r="Q27" i="56"/>
  <c r="AU53" i="56"/>
  <c r="AU56" i="56" s="1"/>
  <c r="AF27" i="56"/>
  <c r="DP55" i="56"/>
  <c r="HA55" i="56"/>
  <c r="HN45" i="56"/>
  <c r="HN53" i="56" s="1"/>
  <c r="HN56" i="56" s="1"/>
  <c r="K155" i="57" s="1"/>
  <c r="U155" i="57" s="1"/>
  <c r="FR45" i="56"/>
  <c r="FR53" i="56" s="1"/>
  <c r="FR56" i="56" s="1"/>
  <c r="K143" i="57" s="1"/>
  <c r="U143" i="57" s="1"/>
  <c r="FZ45" i="56"/>
  <c r="FZ53" i="56" s="1"/>
  <c r="FZ56" i="56" s="1"/>
  <c r="K145" i="57" s="1"/>
  <c r="U145" i="57" s="1"/>
  <c r="ET45" i="56"/>
  <c r="ET53" i="56" s="1"/>
  <c r="ET56" i="56" s="1"/>
  <c r="K136" i="57" s="1"/>
  <c r="U136" i="57" s="1"/>
  <c r="FB45" i="56"/>
  <c r="FB53" i="56" s="1"/>
  <c r="FB56" i="56" s="1"/>
  <c r="K138" i="57" s="1"/>
  <c r="U138" i="57" s="1"/>
  <c r="IL45" i="56"/>
  <c r="IL53" i="56" s="1"/>
  <c r="IL56" i="56" s="1"/>
  <c r="K161" i="57" s="1"/>
  <c r="U161" i="57" s="1"/>
  <c r="FJ45" i="56"/>
  <c r="FJ53" i="56" s="1"/>
  <c r="FJ56" i="56" s="1"/>
  <c r="K141" i="57" s="1"/>
  <c r="U141" i="57" s="1"/>
  <c r="HV45" i="56"/>
  <c r="HV53" i="56" s="1"/>
  <c r="HV56" i="56" s="1"/>
  <c r="K157" i="57" s="1"/>
  <c r="U157" i="57" s="1"/>
  <c r="EO55" i="56"/>
  <c r="EF55" i="56"/>
  <c r="AN55" i="56"/>
  <c r="IW27" i="56"/>
  <c r="GJ55" i="56"/>
  <c r="EV55" i="56"/>
  <c r="GZ36" i="56"/>
  <c r="GZ53" i="56" s="1"/>
  <c r="GZ56" i="56" s="1"/>
  <c r="GJ36" i="56"/>
  <c r="CJ36" i="56"/>
  <c r="BT36" i="56"/>
  <c r="P36" i="56"/>
  <c r="DP36" i="56"/>
  <c r="CZ36" i="56"/>
  <c r="BD36" i="56"/>
  <c r="EV36" i="56"/>
  <c r="EF36" i="56"/>
  <c r="AN36" i="56"/>
  <c r="GB36" i="56"/>
  <c r="FL36" i="56"/>
  <c r="X36" i="56"/>
  <c r="HH36" i="56"/>
  <c r="HH53" i="56" s="1"/>
  <c r="GR36" i="56"/>
  <c r="CB36" i="56"/>
  <c r="H36" i="56"/>
  <c r="EN36" i="56"/>
  <c r="DX36" i="56"/>
  <c r="AV36" i="56"/>
  <c r="FT36" i="56"/>
  <c r="FD36" i="56"/>
  <c r="AF36" i="56"/>
  <c r="BL36" i="56"/>
  <c r="DH36" i="56"/>
  <c r="CR36" i="56"/>
  <c r="GJ8" i="56"/>
  <c r="FD8" i="56"/>
  <c r="DX8" i="56"/>
  <c r="CR8" i="56"/>
  <c r="BL8" i="56"/>
  <c r="AF8" i="56"/>
  <c r="GR8" i="56"/>
  <c r="FL8" i="56"/>
  <c r="EF8" i="56"/>
  <c r="CZ8" i="56"/>
  <c r="BT8" i="56"/>
  <c r="AN8" i="56"/>
  <c r="H8" i="56"/>
  <c r="HH8" i="56"/>
  <c r="GB8" i="56"/>
  <c r="EV8" i="56"/>
  <c r="DP8" i="56"/>
  <c r="CJ8" i="56"/>
  <c r="BD8" i="56"/>
  <c r="X8" i="56"/>
  <c r="FT8" i="56"/>
  <c r="CB8" i="56"/>
  <c r="H2" i="54"/>
  <c r="EN8" i="56"/>
  <c r="O2" i="54"/>
  <c r="GZ8" i="56"/>
  <c r="AV8" i="56"/>
  <c r="DH8" i="56"/>
  <c r="P8" i="56"/>
  <c r="AM53" i="56"/>
  <c r="AM56" i="56" s="1"/>
  <c r="GT55" i="56"/>
  <c r="FD43" i="56"/>
  <c r="HX43" i="56"/>
  <c r="FL43" i="56"/>
  <c r="EF43" i="56"/>
  <c r="FT43" i="56"/>
  <c r="EN43" i="56"/>
  <c r="IN43" i="56"/>
  <c r="CZ43" i="56"/>
  <c r="GB43" i="56"/>
  <c r="EV43" i="56"/>
  <c r="BT27" i="56"/>
  <c r="AH55" i="56"/>
  <c r="CR27" i="56"/>
  <c r="DO53" i="56"/>
  <c r="DO56" i="56" s="1"/>
  <c r="GB27" i="56"/>
  <c r="BN55" i="56"/>
  <c r="FK48" i="56"/>
  <c r="EE48" i="56"/>
  <c r="GA48" i="56"/>
  <c r="EU48" i="56"/>
  <c r="EM48" i="56"/>
  <c r="EM53" i="56" s="1"/>
  <c r="EM56" i="56" s="1"/>
  <c r="FS48" i="56"/>
  <c r="GQ48" i="56"/>
  <c r="FC48" i="56"/>
  <c r="GA20" i="56"/>
  <c r="EU20" i="56"/>
  <c r="GI20" i="56"/>
  <c r="FC20" i="56"/>
  <c r="GQ20" i="56"/>
  <c r="FK20" i="56"/>
  <c r="EE20" i="56"/>
  <c r="FS20" i="56"/>
  <c r="EM20" i="56"/>
  <c r="CY20" i="56"/>
  <c r="G18" i="54"/>
  <c r="HA27" i="56"/>
  <c r="AW55" i="56"/>
  <c r="X27" i="56"/>
  <c r="IU17" i="56"/>
  <c r="IU25" i="56" s="1"/>
  <c r="IU28" i="56" s="1"/>
  <c r="HO17" i="56"/>
  <c r="HO25" i="56" s="1"/>
  <c r="HO28" i="56" s="1"/>
  <c r="GI17" i="56"/>
  <c r="FC17" i="56"/>
  <c r="DW17" i="56"/>
  <c r="DW25" i="56" s="1"/>
  <c r="DW28" i="56" s="1"/>
  <c r="CQ17" i="56"/>
  <c r="CQ25" i="56" s="1"/>
  <c r="CQ28" i="56" s="1"/>
  <c r="BK17" i="56"/>
  <c r="BK25" i="56" s="1"/>
  <c r="BK28" i="56" s="1"/>
  <c r="AE17" i="56"/>
  <c r="AE25" i="56" s="1"/>
  <c r="AE28" i="56" s="1"/>
  <c r="JC17" i="56"/>
  <c r="HW17" i="56"/>
  <c r="HW25" i="56" s="1"/>
  <c r="HW28" i="56" s="1"/>
  <c r="GQ17" i="56"/>
  <c r="FK17" i="56"/>
  <c r="EE17" i="56"/>
  <c r="CY17" i="56"/>
  <c r="BS17" i="56"/>
  <c r="BS25" i="56" s="1"/>
  <c r="BS28" i="56" s="1"/>
  <c r="AM17" i="56"/>
  <c r="AM25" i="56" s="1"/>
  <c r="AM28" i="56" s="1"/>
  <c r="G17" i="56"/>
  <c r="G25" i="56" s="1"/>
  <c r="G28" i="56" s="1"/>
  <c r="IE17" i="56"/>
  <c r="IE25" i="56" s="1"/>
  <c r="IE28" i="56" s="1"/>
  <c r="GY17" i="56"/>
  <c r="GY25" i="56" s="1"/>
  <c r="GY28" i="56" s="1"/>
  <c r="FS17" i="56"/>
  <c r="EM17" i="56"/>
  <c r="DG17" i="56"/>
  <c r="DG25" i="56" s="1"/>
  <c r="DG28" i="56" s="1"/>
  <c r="CA17" i="56"/>
  <c r="CA25" i="56" s="1"/>
  <c r="CA28" i="56" s="1"/>
  <c r="AU17" i="56"/>
  <c r="AU25" i="56" s="1"/>
  <c r="AU28" i="56" s="1"/>
  <c r="O17" i="56"/>
  <c r="O25" i="56" s="1"/>
  <c r="O28" i="56" s="1"/>
  <c r="IM17" i="56"/>
  <c r="IM25" i="56" s="1"/>
  <c r="IM28" i="56" s="1"/>
  <c r="HG17" i="56"/>
  <c r="HG25" i="56" s="1"/>
  <c r="HG28" i="56" s="1"/>
  <c r="GA17" i="56"/>
  <c r="EU17" i="56"/>
  <c r="DO17" i="56"/>
  <c r="DO25" i="56" s="1"/>
  <c r="DO28" i="56" s="1"/>
  <c r="CI17" i="56"/>
  <c r="CI25" i="56" s="1"/>
  <c r="CI28" i="56" s="1"/>
  <c r="BC17" i="56"/>
  <c r="BC25" i="56" s="1"/>
  <c r="BC28" i="56" s="1"/>
  <c r="W17" i="56"/>
  <c r="W25" i="56" s="1"/>
  <c r="W28" i="56" s="1"/>
  <c r="G10" i="54"/>
  <c r="N10" i="54"/>
  <c r="JC25" i="56"/>
  <c r="JC28" i="56" s="1"/>
  <c r="CK55" i="56"/>
  <c r="GI47" i="56"/>
  <c r="GI53" i="56" s="1"/>
  <c r="GI56" i="56" s="1"/>
  <c r="GA47" i="56"/>
  <c r="FC47" i="56"/>
  <c r="CY47" i="56"/>
  <c r="FS47" i="56"/>
  <c r="EU47" i="56"/>
  <c r="GQ47" i="56"/>
  <c r="FK47" i="56"/>
  <c r="CY19" i="56"/>
  <c r="FS19" i="56"/>
  <c r="EM19" i="56"/>
  <c r="GA19" i="56"/>
  <c r="EU19" i="56"/>
  <c r="GQ19" i="56"/>
  <c r="FK19" i="56"/>
  <c r="EE19" i="56"/>
  <c r="GI19" i="56"/>
  <c r="FC19" i="56"/>
  <c r="G17" i="54"/>
  <c r="IF13" i="56"/>
  <c r="GZ13" i="56"/>
  <c r="IV13" i="56"/>
  <c r="HP13" i="56"/>
  <c r="GJ13" i="56"/>
  <c r="FD13" i="56"/>
  <c r="DX13" i="56"/>
  <c r="CR13" i="56"/>
  <c r="BL13" i="56"/>
  <c r="AF13" i="56"/>
  <c r="JD13" i="56"/>
  <c r="FT13" i="56"/>
  <c r="EN13" i="56"/>
  <c r="DH13" i="56"/>
  <c r="CB13" i="56"/>
  <c r="AV13" i="56"/>
  <c r="P13" i="56"/>
  <c r="GR13" i="56"/>
  <c r="GB13" i="56"/>
  <c r="FL13" i="56"/>
  <c r="EV13" i="56"/>
  <c r="EF13" i="56"/>
  <c r="DP13" i="56"/>
  <c r="CZ13" i="56"/>
  <c r="CJ13" i="56"/>
  <c r="BT13" i="56"/>
  <c r="BD13" i="56"/>
  <c r="AN13" i="56"/>
  <c r="X13" i="56"/>
  <c r="H13" i="56"/>
  <c r="HH13" i="56"/>
  <c r="HX13" i="56"/>
  <c r="IN13" i="56"/>
  <c r="H6" i="54"/>
  <c r="O6" i="54"/>
  <c r="DG53" i="56"/>
  <c r="DG56" i="56" s="1"/>
  <c r="DI27" i="56"/>
  <c r="IO15" i="56"/>
  <c r="HI15" i="56"/>
  <c r="GC15" i="56"/>
  <c r="EW15" i="56"/>
  <c r="DQ15" i="56"/>
  <c r="CK15" i="56"/>
  <c r="BE15" i="56"/>
  <c r="Y15" i="56"/>
  <c r="IW15" i="56"/>
  <c r="HQ15" i="56"/>
  <c r="GK15" i="56"/>
  <c r="FE15" i="56"/>
  <c r="DY15" i="56"/>
  <c r="CS15" i="56"/>
  <c r="BM15" i="56"/>
  <c r="AG15" i="56"/>
  <c r="JE15" i="56"/>
  <c r="HY15" i="56"/>
  <c r="GS15" i="56"/>
  <c r="FM15" i="56"/>
  <c r="EG15" i="56"/>
  <c r="DA15" i="56"/>
  <c r="BU15" i="56"/>
  <c r="AO15" i="56"/>
  <c r="I15" i="56"/>
  <c r="IG15" i="56"/>
  <c r="HA15" i="56"/>
  <c r="FU15" i="56"/>
  <c r="EO15" i="56"/>
  <c r="DI15" i="56"/>
  <c r="CC15" i="56"/>
  <c r="AW15" i="56"/>
  <c r="Q15" i="56"/>
  <c r="I8" i="54"/>
  <c r="P8" i="54"/>
  <c r="IN27" i="56"/>
  <c r="HX27" i="56"/>
  <c r="FD38" i="56"/>
  <c r="BD38" i="56"/>
  <c r="X38" i="56"/>
  <c r="FL38" i="56"/>
  <c r="FT38" i="56"/>
  <c r="BT38" i="56"/>
  <c r="AN38" i="56"/>
  <c r="H38" i="56"/>
  <c r="CB38" i="56"/>
  <c r="AV38" i="56"/>
  <c r="P38" i="56"/>
  <c r="GB38" i="56"/>
  <c r="AF38" i="56"/>
  <c r="BL38" i="56"/>
  <c r="GJ10" i="56"/>
  <c r="FD10" i="56"/>
  <c r="DX10" i="56"/>
  <c r="CR10" i="56"/>
  <c r="BL10" i="56"/>
  <c r="AF10" i="56"/>
  <c r="GR10" i="56"/>
  <c r="FL10" i="56"/>
  <c r="EF10" i="56"/>
  <c r="CZ10" i="56"/>
  <c r="BT10" i="56"/>
  <c r="AN10" i="56"/>
  <c r="H10" i="56"/>
  <c r="HH10" i="56"/>
  <c r="GB10" i="56"/>
  <c r="EV10" i="56"/>
  <c r="DP10" i="56"/>
  <c r="CJ10" i="56"/>
  <c r="BD10" i="56"/>
  <c r="X10" i="56"/>
  <c r="DH10" i="56"/>
  <c r="O4" i="54"/>
  <c r="P10" i="56"/>
  <c r="FT10" i="56"/>
  <c r="CB10" i="56"/>
  <c r="EN10" i="56"/>
  <c r="AV10" i="56"/>
  <c r="H4" i="54"/>
  <c r="GZ10" i="56"/>
  <c r="HX55" i="56"/>
  <c r="DP27" i="56"/>
  <c r="HH55" i="56"/>
  <c r="HG56" i="56"/>
  <c r="O12" i="54"/>
  <c r="H12" i="54"/>
  <c r="GB55" i="56"/>
  <c r="HP27" i="56"/>
  <c r="IE41" i="56"/>
  <c r="IE53" i="56" s="1"/>
  <c r="IE56" i="56" s="1"/>
  <c r="FC41" i="56"/>
  <c r="BS41" i="56"/>
  <c r="BS53" i="56" s="1"/>
  <c r="BS56" i="56" s="1"/>
  <c r="AM41" i="56"/>
  <c r="G41" i="56"/>
  <c r="IM41" i="56"/>
  <c r="FK41" i="56"/>
  <c r="DW41" i="56"/>
  <c r="CA41" i="56"/>
  <c r="CA53" i="56" s="1"/>
  <c r="CA56" i="56" s="1"/>
  <c r="AU41" i="56"/>
  <c r="O41" i="56"/>
  <c r="IU41" i="56"/>
  <c r="IU53" i="56" s="1"/>
  <c r="IU56" i="56" s="1"/>
  <c r="HO41" i="56"/>
  <c r="HO53" i="56" s="1"/>
  <c r="HO56" i="56" s="1"/>
  <c r="FS41" i="56"/>
  <c r="CI41" i="56"/>
  <c r="CI53" i="56" s="1"/>
  <c r="CI56" i="56" s="1"/>
  <c r="BC41" i="56"/>
  <c r="W41" i="56"/>
  <c r="W53" i="56" s="1"/>
  <c r="W56" i="56" s="1"/>
  <c r="JC41" i="56"/>
  <c r="JC53" i="56" s="1"/>
  <c r="JC56" i="56" s="1"/>
  <c r="AE41" i="56"/>
  <c r="HW41" i="56"/>
  <c r="BK41" i="56"/>
  <c r="BK53" i="56" s="1"/>
  <c r="BK56" i="56" s="1"/>
  <c r="GA41" i="56"/>
  <c r="CJ27" i="56"/>
  <c r="IV55" i="56"/>
  <c r="BC53" i="56"/>
  <c r="BC56" i="56" s="1"/>
  <c r="CC27" i="56"/>
  <c r="O13" i="54"/>
  <c r="H13" i="54"/>
  <c r="EV27" i="56"/>
  <c r="Q55" i="56"/>
  <c r="FL27" i="56"/>
  <c r="Y67" i="57" l="1"/>
  <c r="Y61" i="57"/>
  <c r="Y60" i="57"/>
  <c r="Y68" i="57"/>
  <c r="B92" i="57"/>
  <c r="T91" i="57"/>
  <c r="V91" i="57" s="1"/>
  <c r="Y70" i="57"/>
  <c r="X142" i="57"/>
  <c r="Y142" i="57" s="1"/>
  <c r="X117" i="57"/>
  <c r="Y117" i="57" s="1"/>
  <c r="X161" i="57"/>
  <c r="Y161" i="57" s="1"/>
  <c r="X149" i="57"/>
  <c r="Y149" i="57" s="1"/>
  <c r="X132" i="57"/>
  <c r="Y132" i="57" s="1"/>
  <c r="X140" i="57"/>
  <c r="Y140" i="57" s="1"/>
  <c r="X148" i="57"/>
  <c r="Y148" i="57" s="1"/>
  <c r="X145" i="57"/>
  <c r="Y145" i="57" s="1"/>
  <c r="X146" i="57"/>
  <c r="Y146" i="57" s="1"/>
  <c r="X143" i="57"/>
  <c r="Y143" i="57" s="1"/>
  <c r="X137" i="57"/>
  <c r="Y137" i="57" s="1"/>
  <c r="X141" i="57"/>
  <c r="Y141" i="57" s="1"/>
  <c r="X155" i="57"/>
  <c r="Y155" i="57" s="1"/>
  <c r="X69" i="57"/>
  <c r="V69" i="57"/>
  <c r="X129" i="57"/>
  <c r="Y129" i="57" s="1"/>
  <c r="X138" i="57"/>
  <c r="Y138" i="57" s="1"/>
  <c r="X136" i="57"/>
  <c r="Y136" i="57" s="1"/>
  <c r="X157" i="57"/>
  <c r="Y157" i="57" s="1"/>
  <c r="X144" i="57"/>
  <c r="Y144" i="57" s="1"/>
  <c r="X135" i="57"/>
  <c r="Y135" i="57" s="1"/>
  <c r="CY25" i="56"/>
  <c r="CY28" i="56" s="1"/>
  <c r="L117" i="57" s="1"/>
  <c r="GQ25" i="56"/>
  <c r="GQ28" i="56" s="1"/>
  <c r="GA25" i="56"/>
  <c r="GA28" i="56" s="1"/>
  <c r="FS25" i="56"/>
  <c r="FS28" i="56" s="1"/>
  <c r="L142" i="57" s="1"/>
  <c r="FK25" i="56"/>
  <c r="FK28" i="56" s="1"/>
  <c r="L140" i="57" s="1"/>
  <c r="FC25" i="56"/>
  <c r="FC28" i="56" s="1"/>
  <c r="L137" i="57" s="1"/>
  <c r="EE53" i="56"/>
  <c r="EE56" i="56" s="1"/>
  <c r="EE57" i="56" s="1"/>
  <c r="CY53" i="56"/>
  <c r="CY56" i="56" s="1"/>
  <c r="L118" i="57" s="1"/>
  <c r="GI25" i="56"/>
  <c r="GI28" i="56" s="1"/>
  <c r="L146" i="57" s="1"/>
  <c r="EU25" i="56"/>
  <c r="EU28" i="56" s="1"/>
  <c r="L135" i="57" s="1"/>
  <c r="EM25" i="56"/>
  <c r="EM28" i="56" s="1"/>
  <c r="EM29" i="56" s="1"/>
  <c r="EE25" i="56"/>
  <c r="EE28" i="56" s="1"/>
  <c r="L129" i="57" s="1"/>
  <c r="GQ53" i="56"/>
  <c r="GQ56" i="56" s="1"/>
  <c r="L149" i="57" s="1"/>
  <c r="M151" i="57"/>
  <c r="GZ57" i="56"/>
  <c r="L104" i="57"/>
  <c r="BK57" i="56"/>
  <c r="L155" i="57"/>
  <c r="HO57" i="56"/>
  <c r="L114" i="57"/>
  <c r="CQ29" i="56"/>
  <c r="L111" i="57"/>
  <c r="CI29" i="56"/>
  <c r="L133" i="57"/>
  <c r="EM57" i="56"/>
  <c r="L123" i="57"/>
  <c r="DO29" i="56"/>
  <c r="L163" i="57"/>
  <c r="IU57" i="56"/>
  <c r="L86" i="57"/>
  <c r="G57" i="56"/>
  <c r="L127" i="57"/>
  <c r="DW57" i="56"/>
  <c r="L164" i="57"/>
  <c r="JC29" i="56"/>
  <c r="L92" i="57"/>
  <c r="W57" i="56"/>
  <c r="L110" i="57"/>
  <c r="CA57" i="56"/>
  <c r="L156" i="57"/>
  <c r="HW29" i="56"/>
  <c r="L152" i="57"/>
  <c r="HG29" i="56"/>
  <c r="L150" i="57"/>
  <c r="GY29" i="56"/>
  <c r="L107" i="57"/>
  <c r="BS57" i="56"/>
  <c r="L106" i="57"/>
  <c r="BS29" i="56"/>
  <c r="L144" i="57"/>
  <c r="GA29" i="56"/>
  <c r="L160" i="57"/>
  <c r="IM29" i="56"/>
  <c r="L154" i="57"/>
  <c r="HO29" i="56"/>
  <c r="L148" i="57"/>
  <c r="GQ29" i="56"/>
  <c r="L147" i="57"/>
  <c r="GI57" i="56"/>
  <c r="L112" i="57"/>
  <c r="CI57" i="56"/>
  <c r="L91" i="57"/>
  <c r="W29" i="56"/>
  <c r="L95" i="57"/>
  <c r="AE57" i="56"/>
  <c r="L89" i="57"/>
  <c r="O57" i="56"/>
  <c r="L165" i="57"/>
  <c r="JC57" i="56"/>
  <c r="FS29" i="56"/>
  <c r="L100" i="57"/>
  <c r="BC29" i="56"/>
  <c r="L94" i="57"/>
  <c r="AE29" i="56"/>
  <c r="L124" i="57"/>
  <c r="DO57" i="56"/>
  <c r="L97" i="57"/>
  <c r="AM57" i="56"/>
  <c r="IN41" i="56"/>
  <c r="FL41" i="56"/>
  <c r="DX41" i="56"/>
  <c r="CB41" i="56"/>
  <c r="AV41" i="56"/>
  <c r="P41" i="56"/>
  <c r="JD41" i="56"/>
  <c r="JD53" i="56" s="1"/>
  <c r="JD56" i="56" s="1"/>
  <c r="HX41" i="56"/>
  <c r="GB41" i="56"/>
  <c r="BL41" i="56"/>
  <c r="AF41" i="56"/>
  <c r="HP41" i="56"/>
  <c r="HP53" i="56" s="1"/>
  <c r="FD41" i="56"/>
  <c r="BD41" i="56"/>
  <c r="IF41" i="56"/>
  <c r="IF53" i="56" s="1"/>
  <c r="IF56" i="56" s="1"/>
  <c r="FT41" i="56"/>
  <c r="IV41" i="56"/>
  <c r="IV53" i="56" s="1"/>
  <c r="CJ41" i="56"/>
  <c r="X41" i="56"/>
  <c r="BT41" i="56"/>
  <c r="H41" i="56"/>
  <c r="AN41" i="56"/>
  <c r="IH55" i="56"/>
  <c r="L85" i="57"/>
  <c r="G29" i="56"/>
  <c r="AX27" i="56"/>
  <c r="P12" i="54"/>
  <c r="I12" i="54"/>
  <c r="Q12" i="54" s="1"/>
  <c r="HY55" i="56"/>
  <c r="IG13" i="56"/>
  <c r="HA13" i="56"/>
  <c r="FU13" i="56"/>
  <c r="EO13" i="56"/>
  <c r="DI13" i="56"/>
  <c r="CC13" i="56"/>
  <c r="AW13" i="56"/>
  <c r="Q13" i="56"/>
  <c r="IO13" i="56"/>
  <c r="HI13" i="56"/>
  <c r="GC13" i="56"/>
  <c r="EW13" i="56"/>
  <c r="DQ13" i="56"/>
  <c r="CK13" i="56"/>
  <c r="BE13" i="56"/>
  <c r="Y13" i="56"/>
  <c r="IW13" i="56"/>
  <c r="HQ13" i="56"/>
  <c r="GK13" i="56"/>
  <c r="FE13" i="56"/>
  <c r="DY13" i="56"/>
  <c r="CS13" i="56"/>
  <c r="BM13" i="56"/>
  <c r="AG13" i="56"/>
  <c r="GS13" i="56"/>
  <c r="FM13" i="56"/>
  <c r="EG13" i="56"/>
  <c r="DA13" i="56"/>
  <c r="BU13" i="56"/>
  <c r="AO13" i="56"/>
  <c r="I13" i="56"/>
  <c r="HY13" i="56"/>
  <c r="JE13" i="56"/>
  <c r="P6" i="54"/>
  <c r="I6" i="54"/>
  <c r="CR53" i="56"/>
  <c r="CR56" i="56" s="1"/>
  <c r="CJ53" i="56"/>
  <c r="CJ56" i="56" s="1"/>
  <c r="FV27" i="56"/>
  <c r="I28" i="55"/>
  <c r="K28" i="55" s="1"/>
  <c r="I26" i="55"/>
  <c r="K26" i="55" s="1"/>
  <c r="I58" i="55"/>
  <c r="K58" i="55" s="1"/>
  <c r="I57" i="55"/>
  <c r="K57" i="55" s="1"/>
  <c r="FT42" i="56"/>
  <c r="CZ42" i="56"/>
  <c r="AV42" i="56"/>
  <c r="GB42" i="56"/>
  <c r="DH42" i="56"/>
  <c r="DH53" i="56" s="1"/>
  <c r="DH56" i="56" s="1"/>
  <c r="BD42" i="56"/>
  <c r="FD42" i="56"/>
  <c r="DP42" i="56"/>
  <c r="BL42" i="56"/>
  <c r="AF42" i="56"/>
  <c r="DX42" i="56"/>
  <c r="BT42" i="56"/>
  <c r="HX42" i="56"/>
  <c r="CR42" i="56"/>
  <c r="AN42" i="56"/>
  <c r="FL42" i="56"/>
  <c r="IN42" i="56"/>
  <c r="FM55" i="56"/>
  <c r="L158" i="57"/>
  <c r="IE29" i="56"/>
  <c r="IO12" i="56"/>
  <c r="HI12" i="56"/>
  <c r="GC12" i="56"/>
  <c r="IW12" i="56"/>
  <c r="HQ12" i="56"/>
  <c r="GK12" i="56"/>
  <c r="FE12" i="56"/>
  <c r="JE12" i="56"/>
  <c r="HY12" i="56"/>
  <c r="GS12" i="56"/>
  <c r="FM12" i="56"/>
  <c r="DY12" i="56"/>
  <c r="CS12" i="56"/>
  <c r="BM12" i="56"/>
  <c r="AG12" i="56"/>
  <c r="FU12" i="56"/>
  <c r="EG12" i="56"/>
  <c r="DA12" i="56"/>
  <c r="BU12" i="56"/>
  <c r="AO12" i="56"/>
  <c r="I12" i="56"/>
  <c r="EO12" i="56"/>
  <c r="DI12" i="56"/>
  <c r="CC12" i="56"/>
  <c r="AW12" i="56"/>
  <c r="Q12" i="56"/>
  <c r="DQ12" i="56"/>
  <c r="CK12" i="56"/>
  <c r="BE12" i="56"/>
  <c r="Y12" i="56"/>
  <c r="HA12" i="56"/>
  <c r="EW12" i="56"/>
  <c r="I5" i="54"/>
  <c r="P5" i="54"/>
  <c r="IG12" i="56"/>
  <c r="I47" i="55"/>
  <c r="K47" i="55" s="1"/>
  <c r="I65" i="55"/>
  <c r="K65" i="55" s="1"/>
  <c r="I49" i="55"/>
  <c r="K49" i="55" s="1"/>
  <c r="I55" i="55"/>
  <c r="K55" i="55" s="1"/>
  <c r="I43" i="55"/>
  <c r="K43" i="55" s="1"/>
  <c r="L43" i="55" s="1"/>
  <c r="P43" i="55" s="1"/>
  <c r="I39" i="55"/>
  <c r="K39" i="55" s="1"/>
  <c r="I63" i="55"/>
  <c r="K63" i="55" s="1"/>
  <c r="I48" i="55"/>
  <c r="K48" i="55" s="1"/>
  <c r="I60" i="55"/>
  <c r="K60" i="55" s="1"/>
  <c r="I64" i="55"/>
  <c r="K64" i="55" s="1"/>
  <c r="I66" i="55"/>
  <c r="K66" i="55" s="1"/>
  <c r="I50" i="55"/>
  <c r="K50" i="55" s="1"/>
  <c r="IW14" i="56"/>
  <c r="HQ14" i="56"/>
  <c r="JE14" i="56"/>
  <c r="HY14" i="56"/>
  <c r="GS14" i="56"/>
  <c r="FM14" i="56"/>
  <c r="EG14" i="56"/>
  <c r="DA14" i="56"/>
  <c r="BU14" i="56"/>
  <c r="AO14" i="56"/>
  <c r="I14" i="56"/>
  <c r="IG14" i="56"/>
  <c r="HA14" i="56"/>
  <c r="FU14" i="56"/>
  <c r="EO14" i="56"/>
  <c r="DI14" i="56"/>
  <c r="CC14" i="56"/>
  <c r="AW14" i="56"/>
  <c r="Q14" i="56"/>
  <c r="IO14" i="56"/>
  <c r="HI14" i="56"/>
  <c r="GC14" i="56"/>
  <c r="EW14" i="56"/>
  <c r="DQ14" i="56"/>
  <c r="CK14" i="56"/>
  <c r="BE14" i="56"/>
  <c r="Y14" i="56"/>
  <c r="FE14" i="56"/>
  <c r="AG14" i="56"/>
  <c r="GK14" i="56"/>
  <c r="BM14" i="56"/>
  <c r="CS14" i="56"/>
  <c r="DY14" i="56"/>
  <c r="P7" i="54"/>
  <c r="I7" i="54"/>
  <c r="IO27" i="56"/>
  <c r="L103" i="57"/>
  <c r="BK29" i="56"/>
  <c r="L99" i="57"/>
  <c r="AU57" i="56"/>
  <c r="I34" i="55"/>
  <c r="K34" i="55" s="1"/>
  <c r="I25" i="55"/>
  <c r="K25" i="55" s="1"/>
  <c r="I22" i="55"/>
  <c r="K22" i="55" s="1"/>
  <c r="I37" i="55"/>
  <c r="K37" i="55" s="1"/>
  <c r="I23" i="55"/>
  <c r="I33" i="55"/>
  <c r="K33" i="55" s="1"/>
  <c r="I35" i="55"/>
  <c r="K35" i="55" s="1"/>
  <c r="I36" i="55"/>
  <c r="K36" i="55" s="1"/>
  <c r="I96" i="55"/>
  <c r="K96" i="55" s="1"/>
  <c r="HP56" i="56"/>
  <c r="HQ55" i="56"/>
  <c r="GR47" i="56"/>
  <c r="FD47" i="56"/>
  <c r="CZ47" i="56"/>
  <c r="FL47" i="56"/>
  <c r="FT47" i="56"/>
  <c r="GB47" i="56"/>
  <c r="EV47" i="56"/>
  <c r="GJ47" i="56"/>
  <c r="GJ53" i="56" s="1"/>
  <c r="GJ56" i="56" s="1"/>
  <c r="FT19" i="56"/>
  <c r="EN19" i="56"/>
  <c r="GB19" i="56"/>
  <c r="EV19" i="56"/>
  <c r="GJ19" i="56"/>
  <c r="FD19" i="56"/>
  <c r="GR19" i="56"/>
  <c r="FL19" i="56"/>
  <c r="EF19" i="56"/>
  <c r="CZ19" i="56"/>
  <c r="H17" i="54"/>
  <c r="FL48" i="56"/>
  <c r="EF48" i="56"/>
  <c r="GB48" i="56"/>
  <c r="GR48" i="56"/>
  <c r="FD48" i="56"/>
  <c r="EV48" i="56"/>
  <c r="EN48" i="56"/>
  <c r="FT48" i="56"/>
  <c r="GJ20" i="56"/>
  <c r="FD20" i="56"/>
  <c r="GR20" i="56"/>
  <c r="FL20" i="56"/>
  <c r="EF20" i="56"/>
  <c r="CZ20" i="56"/>
  <c r="GB20" i="56"/>
  <c r="EV20" i="56"/>
  <c r="FT20" i="56"/>
  <c r="EN20" i="56"/>
  <c r="H18" i="54"/>
  <c r="CB53" i="56"/>
  <c r="CB56" i="56" s="1"/>
  <c r="BU55" i="56"/>
  <c r="FM37" i="56"/>
  <c r="EG37" i="56"/>
  <c r="DA37" i="56"/>
  <c r="BU37" i="56"/>
  <c r="AO37" i="56"/>
  <c r="I37" i="56"/>
  <c r="FU37" i="56"/>
  <c r="EO37" i="56"/>
  <c r="DI37" i="56"/>
  <c r="CC37" i="56"/>
  <c r="AW37" i="56"/>
  <c r="Q37" i="56"/>
  <c r="GC37" i="56"/>
  <c r="EW37" i="56"/>
  <c r="DQ37" i="56"/>
  <c r="CK37" i="56"/>
  <c r="BE37" i="56"/>
  <c r="Y37" i="56"/>
  <c r="CS37" i="56"/>
  <c r="AG37" i="56"/>
  <c r="DY37" i="56"/>
  <c r="FE37" i="56"/>
  <c r="GK9" i="56"/>
  <c r="FE9" i="56"/>
  <c r="DY9" i="56"/>
  <c r="CS9" i="56"/>
  <c r="BM9" i="56"/>
  <c r="AG9" i="56"/>
  <c r="GS9" i="56"/>
  <c r="FM9" i="56"/>
  <c r="EG9" i="56"/>
  <c r="DA9" i="56"/>
  <c r="BU9" i="56"/>
  <c r="AO9" i="56"/>
  <c r="I9" i="56"/>
  <c r="HA9" i="56"/>
  <c r="FU9" i="56"/>
  <c r="EO9" i="56"/>
  <c r="DI9" i="56"/>
  <c r="CC9" i="56"/>
  <c r="AW9" i="56"/>
  <c r="Q9" i="56"/>
  <c r="BM37" i="56"/>
  <c r="HI9" i="56"/>
  <c r="GC9" i="56"/>
  <c r="EW9" i="56"/>
  <c r="DQ9" i="56"/>
  <c r="CK9" i="56"/>
  <c r="BE9" i="56"/>
  <c r="Y9" i="56"/>
  <c r="I3" i="54"/>
  <c r="P3" i="54"/>
  <c r="L109" i="57"/>
  <c r="CA29" i="56"/>
  <c r="L159" i="57"/>
  <c r="IE57" i="56"/>
  <c r="HH56" i="56"/>
  <c r="HI55" i="56"/>
  <c r="BE38" i="56"/>
  <c r="Y38" i="56"/>
  <c r="FM38" i="56"/>
  <c r="BM38" i="56"/>
  <c r="AG38" i="56"/>
  <c r="BU38" i="56"/>
  <c r="AO38" i="56"/>
  <c r="I38" i="56"/>
  <c r="GC38" i="56"/>
  <c r="CC38" i="56"/>
  <c r="AW38" i="56"/>
  <c r="Q38" i="56"/>
  <c r="FE38" i="56"/>
  <c r="FU38" i="56"/>
  <c r="GK10" i="56"/>
  <c r="FE10" i="56"/>
  <c r="DY10" i="56"/>
  <c r="CS10" i="56"/>
  <c r="BM10" i="56"/>
  <c r="AG10" i="56"/>
  <c r="GS10" i="56"/>
  <c r="FM10" i="56"/>
  <c r="EG10" i="56"/>
  <c r="DA10" i="56"/>
  <c r="BU10" i="56"/>
  <c r="AO10" i="56"/>
  <c r="I10" i="56"/>
  <c r="HA10" i="56"/>
  <c r="FU10" i="56"/>
  <c r="EO10" i="56"/>
  <c r="DI10" i="56"/>
  <c r="CC10" i="56"/>
  <c r="AW10" i="56"/>
  <c r="Q10" i="56"/>
  <c r="HI10" i="56"/>
  <c r="GC10" i="56"/>
  <c r="EW10" i="56"/>
  <c r="DQ10" i="56"/>
  <c r="CK10" i="56"/>
  <c r="BE10" i="56"/>
  <c r="Y10" i="56"/>
  <c r="P4" i="54"/>
  <c r="I4" i="54"/>
  <c r="HY43" i="56"/>
  <c r="FM43" i="56"/>
  <c r="EG43" i="56"/>
  <c r="IO43" i="56"/>
  <c r="DA43" i="56"/>
  <c r="GC43" i="56"/>
  <c r="EW43" i="56"/>
  <c r="EO43" i="56"/>
  <c r="FE43" i="56"/>
  <c r="FU43" i="56"/>
  <c r="CS27" i="56"/>
  <c r="AF53" i="56"/>
  <c r="AF56" i="56" s="1"/>
  <c r="EW55" i="56"/>
  <c r="EG55" i="56"/>
  <c r="M6" i="55"/>
  <c r="O6" i="55" s="1"/>
  <c r="M10" i="55"/>
  <c r="O10" i="55" s="1"/>
  <c r="D15" i="55"/>
  <c r="M8" i="55"/>
  <c r="O8" i="55" s="1"/>
  <c r="BE55" i="56"/>
  <c r="BE27" i="56"/>
  <c r="CD55" i="56"/>
  <c r="EG27" i="56"/>
  <c r="I14" i="54"/>
  <c r="Q14" i="54" s="1"/>
  <c r="P14" i="54"/>
  <c r="I13" i="54"/>
  <c r="Q13" i="54" s="1"/>
  <c r="P13" i="54"/>
  <c r="DJ27" i="56"/>
  <c r="AX55" i="56"/>
  <c r="BU27" i="56"/>
  <c r="R27" i="56"/>
  <c r="Q7" i="55"/>
  <c r="J28" i="55"/>
  <c r="J26" i="55"/>
  <c r="L98" i="57"/>
  <c r="AU29" i="56"/>
  <c r="HB27" i="56"/>
  <c r="GS36" i="56"/>
  <c r="FM36" i="56"/>
  <c r="EG36" i="56"/>
  <c r="DA36" i="56"/>
  <c r="BU36" i="56"/>
  <c r="AO36" i="56"/>
  <c r="I36" i="56"/>
  <c r="HA36" i="56"/>
  <c r="HA53" i="56" s="1"/>
  <c r="HA56" i="56" s="1"/>
  <c r="FU36" i="56"/>
  <c r="EO36" i="56"/>
  <c r="DI36" i="56"/>
  <c r="CC36" i="56"/>
  <c r="HI36" i="56"/>
  <c r="HI53" i="56" s="1"/>
  <c r="GC36" i="56"/>
  <c r="EW36" i="56"/>
  <c r="DQ36" i="56"/>
  <c r="CK36" i="56"/>
  <c r="BE36" i="56"/>
  <c r="Y36" i="56"/>
  <c r="CS36" i="56"/>
  <c r="BM36" i="56"/>
  <c r="FE36" i="56"/>
  <c r="AG36" i="56"/>
  <c r="GK36" i="56"/>
  <c r="Q36" i="56"/>
  <c r="AW36" i="56"/>
  <c r="GK8" i="56"/>
  <c r="FE8" i="56"/>
  <c r="DY8" i="56"/>
  <c r="CS8" i="56"/>
  <c r="BM8" i="56"/>
  <c r="AG8" i="56"/>
  <c r="GS8" i="56"/>
  <c r="FM8" i="56"/>
  <c r="EG8" i="56"/>
  <c r="DA8" i="56"/>
  <c r="BU8" i="56"/>
  <c r="AO8" i="56"/>
  <c r="I8" i="56"/>
  <c r="HA8" i="56"/>
  <c r="FU8" i="56"/>
  <c r="EO8" i="56"/>
  <c r="DI8" i="56"/>
  <c r="CC8" i="56"/>
  <c r="AW8" i="56"/>
  <c r="Q8" i="56"/>
  <c r="HI8" i="56"/>
  <c r="GC8" i="56"/>
  <c r="EW8" i="56"/>
  <c r="DQ8" i="56"/>
  <c r="CK8" i="56"/>
  <c r="BE8" i="56"/>
  <c r="Y8" i="56"/>
  <c r="DY36" i="56"/>
  <c r="I2" i="54"/>
  <c r="P2" i="54"/>
  <c r="L29" i="55"/>
  <c r="P29" i="55" s="1"/>
  <c r="DJ55" i="56"/>
  <c r="JE55" i="56"/>
  <c r="IO55" i="56"/>
  <c r="FV55" i="56"/>
  <c r="JD17" i="56"/>
  <c r="JD25" i="56" s="1"/>
  <c r="JD28" i="56" s="1"/>
  <c r="HX17" i="56"/>
  <c r="HX25" i="56" s="1"/>
  <c r="HX28" i="56" s="1"/>
  <c r="GR17" i="56"/>
  <c r="FL17" i="56"/>
  <c r="EF17" i="56"/>
  <c r="CZ17" i="56"/>
  <c r="BT17" i="56"/>
  <c r="BT25" i="56" s="1"/>
  <c r="BT28" i="56" s="1"/>
  <c r="AN17" i="56"/>
  <c r="H17" i="56"/>
  <c r="H25" i="56" s="1"/>
  <c r="H28" i="56" s="1"/>
  <c r="IF17" i="56"/>
  <c r="IF25" i="56" s="1"/>
  <c r="IF28" i="56" s="1"/>
  <c r="GZ17" i="56"/>
  <c r="GZ25" i="56" s="1"/>
  <c r="GZ28" i="56" s="1"/>
  <c r="FT17" i="56"/>
  <c r="EN17" i="56"/>
  <c r="DH17" i="56"/>
  <c r="DH25" i="56" s="1"/>
  <c r="DH28" i="56" s="1"/>
  <c r="CB17" i="56"/>
  <c r="CB25" i="56" s="1"/>
  <c r="CB28" i="56" s="1"/>
  <c r="AV17" i="56"/>
  <c r="P17" i="56"/>
  <c r="P25" i="56" s="1"/>
  <c r="P28" i="56" s="1"/>
  <c r="IV17" i="56"/>
  <c r="IV25" i="56" s="1"/>
  <c r="IV28" i="56" s="1"/>
  <c r="HP17" i="56"/>
  <c r="HP25" i="56" s="1"/>
  <c r="HP28" i="56" s="1"/>
  <c r="GJ17" i="56"/>
  <c r="FD17" i="56"/>
  <c r="DX17" i="56"/>
  <c r="DX25" i="56" s="1"/>
  <c r="DX28" i="56" s="1"/>
  <c r="CR17" i="56"/>
  <c r="CR25" i="56" s="1"/>
  <c r="CR28" i="56" s="1"/>
  <c r="BL17" i="56"/>
  <c r="BL25" i="56" s="1"/>
  <c r="BL28" i="56" s="1"/>
  <c r="AF17" i="56"/>
  <c r="AF25" i="56" s="1"/>
  <c r="AF28" i="56" s="1"/>
  <c r="BD17" i="56"/>
  <c r="BD25" i="56" s="1"/>
  <c r="BD28" i="56" s="1"/>
  <c r="CJ17" i="56"/>
  <c r="CJ25" i="56" s="1"/>
  <c r="CJ28" i="56" s="1"/>
  <c r="DP17" i="56"/>
  <c r="DP25" i="56" s="1"/>
  <c r="DP28" i="56" s="1"/>
  <c r="EV17" i="56"/>
  <c r="GB17" i="56"/>
  <c r="HH17" i="56"/>
  <c r="HH25" i="56" s="1"/>
  <c r="HH28" i="56" s="1"/>
  <c r="IN17" i="56"/>
  <c r="X17" i="56"/>
  <c r="O10" i="54"/>
  <c r="H10" i="54"/>
  <c r="I97" i="55"/>
  <c r="K97" i="55" s="1"/>
  <c r="I42" i="55"/>
  <c r="K42" i="55" s="1"/>
  <c r="L42" i="55" s="1"/>
  <c r="P42" i="55" s="1"/>
  <c r="GS27" i="56"/>
  <c r="R55" i="56"/>
  <c r="CK27" i="56"/>
  <c r="HQ27" i="56"/>
  <c r="IX15" i="56"/>
  <c r="HR15" i="56"/>
  <c r="GL15" i="56"/>
  <c r="FF15" i="56"/>
  <c r="DZ15" i="56"/>
  <c r="JF15" i="56"/>
  <c r="HZ15" i="56"/>
  <c r="GT15" i="56"/>
  <c r="FN15" i="56"/>
  <c r="EH15" i="56"/>
  <c r="DB15" i="56"/>
  <c r="BV15" i="56"/>
  <c r="AP15" i="56"/>
  <c r="J15" i="56"/>
  <c r="IP15" i="56"/>
  <c r="HJ15" i="56"/>
  <c r="GD15" i="56"/>
  <c r="EX15" i="56"/>
  <c r="DR15" i="56"/>
  <c r="CL15" i="56"/>
  <c r="BF15" i="56"/>
  <c r="Z15" i="56"/>
  <c r="HB15" i="56"/>
  <c r="BN15" i="56"/>
  <c r="FV15" i="56"/>
  <c r="CD15" i="56"/>
  <c r="R15" i="56"/>
  <c r="EP15" i="56"/>
  <c r="CT15" i="56"/>
  <c r="AH15" i="56"/>
  <c r="IH15" i="56"/>
  <c r="DJ15" i="56"/>
  <c r="AX15" i="56"/>
  <c r="Q8" i="54"/>
  <c r="Y27" i="56"/>
  <c r="X25" i="56"/>
  <c r="X28" i="56" s="1"/>
  <c r="AN25" i="56"/>
  <c r="AN28" i="56" s="1"/>
  <c r="DQ55" i="56"/>
  <c r="I61" i="55"/>
  <c r="K61" i="55" s="1"/>
  <c r="I40" i="55"/>
  <c r="K40" i="55" s="1"/>
  <c r="I54" i="55"/>
  <c r="K54" i="55" s="1"/>
  <c r="I44" i="55"/>
  <c r="K44" i="55" s="1"/>
  <c r="I52" i="55"/>
  <c r="K52" i="55" s="1"/>
  <c r="I45" i="55"/>
  <c r="K45" i="55" s="1"/>
  <c r="I53" i="55"/>
  <c r="K53" i="55" s="1"/>
  <c r="EP27" i="56"/>
  <c r="FE55" i="56"/>
  <c r="IP44" i="56"/>
  <c r="GL44" i="56"/>
  <c r="FF44" i="56"/>
  <c r="HB44" i="56"/>
  <c r="FV44" i="56"/>
  <c r="GT44" i="56"/>
  <c r="HJ44" i="56"/>
  <c r="EX44" i="56"/>
  <c r="FN44" i="56"/>
  <c r="HZ44" i="56"/>
  <c r="GD44" i="56"/>
  <c r="HI27" i="56"/>
  <c r="GC55" i="56"/>
  <c r="L162" i="57"/>
  <c r="IU29" i="56"/>
  <c r="L115" i="57"/>
  <c r="CQ57" i="56"/>
  <c r="L96" i="57"/>
  <c r="AM29" i="56"/>
  <c r="FM27" i="56"/>
  <c r="IN25" i="56"/>
  <c r="IN28" i="56" s="1"/>
  <c r="IH27" i="56"/>
  <c r="CD27" i="56"/>
  <c r="L101" i="57"/>
  <c r="BC57" i="56"/>
  <c r="EW27" i="56"/>
  <c r="DQ27" i="56"/>
  <c r="CL55" i="56"/>
  <c r="AV25" i="56"/>
  <c r="AV28" i="56" s="1"/>
  <c r="GK55" i="56"/>
  <c r="EP55" i="56"/>
  <c r="FT40" i="56"/>
  <c r="FD40" i="56"/>
  <c r="IN40" i="56"/>
  <c r="CZ40" i="56"/>
  <c r="AV40" i="56"/>
  <c r="AV53" i="56" s="1"/>
  <c r="AV56" i="56" s="1"/>
  <c r="P40" i="56"/>
  <c r="P53" i="56" s="1"/>
  <c r="P56" i="56" s="1"/>
  <c r="EN40" i="56"/>
  <c r="EN53" i="56" s="1"/>
  <c r="EN56" i="56" s="1"/>
  <c r="DP40" i="56"/>
  <c r="DP53" i="56" s="1"/>
  <c r="DP56" i="56" s="1"/>
  <c r="BD40" i="56"/>
  <c r="BD53" i="56" s="1"/>
  <c r="BD56" i="56" s="1"/>
  <c r="X40" i="56"/>
  <c r="X53" i="56" s="1"/>
  <c r="X56" i="56" s="1"/>
  <c r="GB40" i="56"/>
  <c r="EV40" i="56"/>
  <c r="DX40" i="56"/>
  <c r="DX53" i="56" s="1"/>
  <c r="DX56" i="56" s="1"/>
  <c r="BL40" i="56"/>
  <c r="BL53" i="56" s="1"/>
  <c r="BL56" i="56" s="1"/>
  <c r="AF40" i="56"/>
  <c r="HX40" i="56"/>
  <c r="CR40" i="56"/>
  <c r="AN40" i="56"/>
  <c r="AN53" i="56" s="1"/>
  <c r="AN56" i="56" s="1"/>
  <c r="FL40" i="56"/>
  <c r="EF40" i="56"/>
  <c r="BT40" i="56"/>
  <c r="BT53" i="56" s="1"/>
  <c r="BT56" i="56" s="1"/>
  <c r="H40" i="56"/>
  <c r="H53" i="56" s="1"/>
  <c r="H56" i="56" s="1"/>
  <c r="Q9" i="55"/>
  <c r="J58" i="55"/>
  <c r="J57" i="55"/>
  <c r="L51" i="55"/>
  <c r="P51" i="55" s="1"/>
  <c r="GS50" i="56"/>
  <c r="FU50" i="56"/>
  <c r="GC50" i="56"/>
  <c r="FM50" i="56"/>
  <c r="GC22" i="56"/>
  <c r="EW22" i="56"/>
  <c r="GK22" i="56"/>
  <c r="FE22" i="56"/>
  <c r="GS22" i="56"/>
  <c r="FM22" i="56"/>
  <c r="EG22" i="56"/>
  <c r="FU22" i="56"/>
  <c r="EO22" i="56"/>
  <c r="DA22" i="56"/>
  <c r="I20" i="54"/>
  <c r="I15" i="54"/>
  <c r="Q15" i="54" s="1"/>
  <c r="P15" i="54"/>
  <c r="P16" i="54"/>
  <c r="I16" i="54"/>
  <c r="Q16" i="54" s="1"/>
  <c r="L126" i="57"/>
  <c r="DW29" i="56"/>
  <c r="GC27" i="56"/>
  <c r="IX27" i="56"/>
  <c r="FL49" i="56"/>
  <c r="GB49" i="56"/>
  <c r="EV49" i="56"/>
  <c r="GR49" i="56"/>
  <c r="FD49" i="56"/>
  <c r="FT49" i="56"/>
  <c r="GR21" i="56"/>
  <c r="FL21" i="56"/>
  <c r="EF21" i="56"/>
  <c r="CZ21" i="56"/>
  <c r="FT21" i="56"/>
  <c r="EN21" i="56"/>
  <c r="GB21" i="56"/>
  <c r="EV21" i="56"/>
  <c r="GJ21" i="56"/>
  <c r="FD21" i="56"/>
  <c r="H19" i="54"/>
  <c r="L121" i="57"/>
  <c r="DG57" i="56"/>
  <c r="GA45" i="56"/>
  <c r="GA53" i="56" s="1"/>
  <c r="GA56" i="56" s="1"/>
  <c r="EU45" i="56"/>
  <c r="EU53" i="56" s="1"/>
  <c r="EU56" i="56" s="1"/>
  <c r="HW45" i="56"/>
  <c r="HW53" i="56" s="1"/>
  <c r="HW56" i="56" s="1"/>
  <c r="FK45" i="56"/>
  <c r="FK53" i="56" s="1"/>
  <c r="FK56" i="56" s="1"/>
  <c r="FC45" i="56"/>
  <c r="FC53" i="56" s="1"/>
  <c r="FC56" i="56" s="1"/>
  <c r="IM45" i="56"/>
  <c r="IM53" i="56" s="1"/>
  <c r="IM56" i="56" s="1"/>
  <c r="FS45" i="56"/>
  <c r="FS53" i="56" s="1"/>
  <c r="FS56" i="56" s="1"/>
  <c r="AO55" i="56"/>
  <c r="HB55" i="56"/>
  <c r="L120" i="57"/>
  <c r="DG29" i="56"/>
  <c r="IW55" i="56"/>
  <c r="IV56" i="56"/>
  <c r="L153" i="57"/>
  <c r="HG57" i="56"/>
  <c r="HY27" i="56"/>
  <c r="L88" i="57"/>
  <c r="O29" i="56"/>
  <c r="AG27" i="56"/>
  <c r="Q5" i="55"/>
  <c r="J37" i="55"/>
  <c r="J33" i="55"/>
  <c r="J25" i="55"/>
  <c r="J22" i="55"/>
  <c r="J35" i="55"/>
  <c r="J36" i="55"/>
  <c r="J34" i="55"/>
  <c r="J23" i="55"/>
  <c r="K23" i="55" s="1"/>
  <c r="J96" i="55"/>
  <c r="Q11" i="55"/>
  <c r="J29" i="55"/>
  <c r="AO27" i="56"/>
  <c r="JE27" i="56"/>
  <c r="FE27" i="56"/>
  <c r="DZ27" i="56"/>
  <c r="DB55" i="56"/>
  <c r="I27" i="56"/>
  <c r="Q12" i="55"/>
  <c r="Y69" i="57" l="1"/>
  <c r="B94" i="57"/>
  <c r="T92" i="57"/>
  <c r="V92" i="57" s="1"/>
  <c r="CY29" i="56"/>
  <c r="GI29" i="56"/>
  <c r="FC29" i="56"/>
  <c r="FK29" i="56"/>
  <c r="FT25" i="56"/>
  <c r="FT28" i="56" s="1"/>
  <c r="M142" i="57" s="1"/>
  <c r="FL25" i="56"/>
  <c r="FL28" i="56" s="1"/>
  <c r="M140" i="57" s="1"/>
  <c r="CZ25" i="56"/>
  <c r="CZ28" i="56" s="1"/>
  <c r="EU29" i="56"/>
  <c r="CY57" i="56"/>
  <c r="L130" i="57"/>
  <c r="CZ53" i="56"/>
  <c r="CZ56" i="56" s="1"/>
  <c r="CZ57" i="56" s="1"/>
  <c r="L132" i="57"/>
  <c r="EF53" i="56"/>
  <c r="EF56" i="56" s="1"/>
  <c r="M130" i="57" s="1"/>
  <c r="Q29" i="55"/>
  <c r="K16" i="57" s="1"/>
  <c r="U16" i="57" s="1"/>
  <c r="GJ25" i="56"/>
  <c r="GJ28" i="56" s="1"/>
  <c r="GJ29" i="56" s="1"/>
  <c r="Q51" i="55"/>
  <c r="K38" i="57" s="1"/>
  <c r="U38" i="57" s="1"/>
  <c r="GR25" i="56"/>
  <c r="GR28" i="56" s="1"/>
  <c r="GR29" i="56" s="1"/>
  <c r="EE29" i="56"/>
  <c r="GB25" i="56"/>
  <c r="GB28" i="56" s="1"/>
  <c r="M144" i="57" s="1"/>
  <c r="GR53" i="56"/>
  <c r="GR56" i="56" s="1"/>
  <c r="GR57" i="56" s="1"/>
  <c r="GQ57" i="56"/>
  <c r="EV25" i="56"/>
  <c r="EV28" i="56" s="1"/>
  <c r="EV29" i="56" s="1"/>
  <c r="FD25" i="56"/>
  <c r="FD28" i="56" s="1"/>
  <c r="M137" i="57" s="1"/>
  <c r="EN25" i="56"/>
  <c r="EN28" i="56" s="1"/>
  <c r="M132" i="57" s="1"/>
  <c r="EF25" i="56"/>
  <c r="EF28" i="56" s="1"/>
  <c r="EF29" i="56" s="1"/>
  <c r="M160" i="57"/>
  <c r="IN29" i="56"/>
  <c r="M154" i="57"/>
  <c r="HP29" i="56"/>
  <c r="L141" i="57"/>
  <c r="FK57" i="56"/>
  <c r="M148" i="57"/>
  <c r="M123" i="57"/>
  <c r="DP29" i="56"/>
  <c r="M158" i="57"/>
  <c r="IF29" i="56"/>
  <c r="M96" i="57"/>
  <c r="AN29" i="56"/>
  <c r="M92" i="57"/>
  <c r="X57" i="56"/>
  <c r="M124" i="57"/>
  <c r="DP57" i="56"/>
  <c r="M152" i="57"/>
  <c r="HH29" i="56"/>
  <c r="M114" i="57"/>
  <c r="CR29" i="56"/>
  <c r="M109" i="57"/>
  <c r="CB29" i="56"/>
  <c r="M85" i="57"/>
  <c r="H29" i="56"/>
  <c r="M165" i="57"/>
  <c r="JD57" i="56"/>
  <c r="L157" i="57"/>
  <c r="HW57" i="56"/>
  <c r="M97" i="57"/>
  <c r="AN57" i="56"/>
  <c r="M88" i="57"/>
  <c r="P29" i="56"/>
  <c r="L136" i="57"/>
  <c r="EU57" i="56"/>
  <c r="BD57" i="56"/>
  <c r="M101" i="57"/>
  <c r="GJ57" i="56"/>
  <c r="M147" i="57"/>
  <c r="M133" i="57"/>
  <c r="EN57" i="56"/>
  <c r="M126" i="57"/>
  <c r="DX29" i="56"/>
  <c r="M86" i="57"/>
  <c r="H57" i="56"/>
  <c r="M89" i="57"/>
  <c r="P57" i="56"/>
  <c r="M106" i="57"/>
  <c r="BT29" i="56"/>
  <c r="M129" i="57"/>
  <c r="M111" i="57"/>
  <c r="CJ29" i="56"/>
  <c r="M104" i="57"/>
  <c r="BL57" i="56"/>
  <c r="M107" i="57"/>
  <c r="BT57" i="56"/>
  <c r="DX57" i="56"/>
  <c r="M127" i="57"/>
  <c r="M99" i="57"/>
  <c r="AV57" i="56"/>
  <c r="M100" i="57"/>
  <c r="BD29" i="56"/>
  <c r="FL29" i="56"/>
  <c r="M121" i="57"/>
  <c r="DH57" i="56"/>
  <c r="FF27" i="56"/>
  <c r="J97" i="55"/>
  <c r="Q6" i="55"/>
  <c r="P23" i="55" s="1"/>
  <c r="J42" i="55"/>
  <c r="GS47" i="56"/>
  <c r="DA47" i="56"/>
  <c r="FM47" i="56"/>
  <c r="GK47" i="56"/>
  <c r="GK53" i="56" s="1"/>
  <c r="GK56" i="56" s="1"/>
  <c r="EW47" i="56"/>
  <c r="GC47" i="56"/>
  <c r="FU47" i="56"/>
  <c r="FE47" i="56"/>
  <c r="GC19" i="56"/>
  <c r="EW19" i="56"/>
  <c r="GK19" i="56"/>
  <c r="FE19" i="56"/>
  <c r="DA19" i="56"/>
  <c r="FU19" i="56"/>
  <c r="EO19" i="56"/>
  <c r="GS19" i="56"/>
  <c r="FM19" i="56"/>
  <c r="EG19" i="56"/>
  <c r="I17" i="54"/>
  <c r="GC42" i="56"/>
  <c r="DI42" i="56"/>
  <c r="BE42" i="56"/>
  <c r="HY42" i="56"/>
  <c r="FM42" i="56"/>
  <c r="DY42" i="56"/>
  <c r="CS42" i="56"/>
  <c r="BU42" i="56"/>
  <c r="AO42" i="56"/>
  <c r="FU42" i="56"/>
  <c r="IO42" i="56"/>
  <c r="AG42" i="56"/>
  <c r="DA42" i="56"/>
  <c r="AW42" i="56"/>
  <c r="FE42" i="56"/>
  <c r="BM42" i="56"/>
  <c r="DQ42" i="56"/>
  <c r="L39" i="55"/>
  <c r="P39" i="55" s="1"/>
  <c r="IP12" i="56"/>
  <c r="GL12" i="56"/>
  <c r="FV12" i="56"/>
  <c r="HZ12" i="56"/>
  <c r="EH12" i="56"/>
  <c r="DB12" i="56"/>
  <c r="BV12" i="56"/>
  <c r="AP12" i="56"/>
  <c r="J12" i="56"/>
  <c r="HJ12" i="56"/>
  <c r="FF12" i="56"/>
  <c r="GT12" i="56"/>
  <c r="EP12" i="56"/>
  <c r="DJ12" i="56"/>
  <c r="CD12" i="56"/>
  <c r="AX12" i="56"/>
  <c r="R12" i="56"/>
  <c r="IX12" i="56"/>
  <c r="IH12" i="56"/>
  <c r="GD12" i="56"/>
  <c r="HR12" i="56"/>
  <c r="HB12" i="56"/>
  <c r="EX12" i="56"/>
  <c r="JF12" i="56"/>
  <c r="DZ12" i="56"/>
  <c r="CT12" i="56"/>
  <c r="BN12" i="56"/>
  <c r="AH12" i="56"/>
  <c r="DR12" i="56"/>
  <c r="Q5" i="54"/>
  <c r="FN12" i="56"/>
  <c r="CL12" i="56"/>
  <c r="BF12" i="56"/>
  <c r="Z12" i="56"/>
  <c r="L58" i="55"/>
  <c r="P58" i="55" s="1"/>
  <c r="M115" i="57"/>
  <c r="CR57" i="56"/>
  <c r="L23" i="55"/>
  <c r="L161" i="57"/>
  <c r="IM57" i="56"/>
  <c r="EX27" i="56"/>
  <c r="L61" i="55"/>
  <c r="P61" i="55" s="1"/>
  <c r="IP55" i="56"/>
  <c r="M103" i="57"/>
  <c r="BL29" i="56"/>
  <c r="L26" i="55"/>
  <c r="P26" i="55" s="1"/>
  <c r="FF55" i="56"/>
  <c r="CK53" i="56"/>
  <c r="CK56" i="56" s="1"/>
  <c r="BV55" i="56"/>
  <c r="J27" i="56"/>
  <c r="AH27" i="56"/>
  <c r="M163" i="57"/>
  <c r="IV57" i="56"/>
  <c r="BV27" i="56"/>
  <c r="BF27" i="56"/>
  <c r="L28" i="55"/>
  <c r="P28" i="55" s="1"/>
  <c r="M159" i="57"/>
  <c r="IF57" i="56"/>
  <c r="M94" i="57"/>
  <c r="AF29" i="56"/>
  <c r="IX55" i="56"/>
  <c r="IW56" i="56"/>
  <c r="M91" i="57"/>
  <c r="X29" i="56"/>
  <c r="M110" i="57"/>
  <c r="CB57" i="56"/>
  <c r="HR55" i="56"/>
  <c r="HQ56" i="56"/>
  <c r="L66" i="55"/>
  <c r="P66" i="55" s="1"/>
  <c r="AP27" i="56"/>
  <c r="GD27" i="56"/>
  <c r="L45" i="55"/>
  <c r="P45" i="55" s="1"/>
  <c r="Z27" i="56"/>
  <c r="JE17" i="56"/>
  <c r="JE25" i="56" s="1"/>
  <c r="JE28" i="56" s="1"/>
  <c r="HY17" i="56"/>
  <c r="HY25" i="56" s="1"/>
  <c r="HY28" i="56" s="1"/>
  <c r="GS17" i="56"/>
  <c r="FM17" i="56"/>
  <c r="EG17" i="56"/>
  <c r="DA17" i="56"/>
  <c r="BU17" i="56"/>
  <c r="BU25" i="56" s="1"/>
  <c r="BU28" i="56" s="1"/>
  <c r="AO17" i="56"/>
  <c r="AO25" i="56" s="1"/>
  <c r="AO28" i="56" s="1"/>
  <c r="I17" i="56"/>
  <c r="I25" i="56" s="1"/>
  <c r="I28" i="56" s="1"/>
  <c r="IG17" i="56"/>
  <c r="HA17" i="56"/>
  <c r="HA25" i="56" s="1"/>
  <c r="HA28" i="56" s="1"/>
  <c r="FU17" i="56"/>
  <c r="EO17" i="56"/>
  <c r="DI17" i="56"/>
  <c r="DI25" i="56" s="1"/>
  <c r="DI28" i="56" s="1"/>
  <c r="CC17" i="56"/>
  <c r="CC25" i="56" s="1"/>
  <c r="CC28" i="56" s="1"/>
  <c r="AW17" i="56"/>
  <c r="AW25" i="56" s="1"/>
  <c r="AW28" i="56" s="1"/>
  <c r="Q17" i="56"/>
  <c r="Q25" i="56" s="1"/>
  <c r="Q28" i="56" s="1"/>
  <c r="IO17" i="56"/>
  <c r="IO25" i="56" s="1"/>
  <c r="IO28" i="56" s="1"/>
  <c r="HI17" i="56"/>
  <c r="HI25" i="56" s="1"/>
  <c r="HI28" i="56" s="1"/>
  <c r="GC17" i="56"/>
  <c r="EW17" i="56"/>
  <c r="DQ17" i="56"/>
  <c r="DQ25" i="56" s="1"/>
  <c r="DQ28" i="56" s="1"/>
  <c r="CK17" i="56"/>
  <c r="CK25" i="56" s="1"/>
  <c r="CK28" i="56" s="1"/>
  <c r="BE17" i="56"/>
  <c r="BE25" i="56" s="1"/>
  <c r="BE28" i="56" s="1"/>
  <c r="Y17" i="56"/>
  <c r="IW17" i="56"/>
  <c r="IW25" i="56" s="1"/>
  <c r="IW28" i="56" s="1"/>
  <c r="HQ17" i="56"/>
  <c r="HQ25" i="56" s="1"/>
  <c r="HQ28" i="56" s="1"/>
  <c r="GK17" i="56"/>
  <c r="FE17" i="56"/>
  <c r="DY17" i="56"/>
  <c r="DY25" i="56" s="1"/>
  <c r="DY28" i="56" s="1"/>
  <c r="CS17" i="56"/>
  <c r="CS25" i="56" s="1"/>
  <c r="CS28" i="56" s="1"/>
  <c r="BM17" i="56"/>
  <c r="BM25" i="56" s="1"/>
  <c r="BM28" i="56" s="1"/>
  <c r="AG17" i="56"/>
  <c r="AG25" i="56" s="1"/>
  <c r="AG28" i="56" s="1"/>
  <c r="P10" i="54"/>
  <c r="I10" i="54"/>
  <c r="Y25" i="56"/>
  <c r="Y28" i="56" s="1"/>
  <c r="EH27" i="56"/>
  <c r="BF55" i="56"/>
  <c r="EX55" i="56"/>
  <c r="M155" i="57"/>
  <c r="HP57" i="56"/>
  <c r="L25" i="55"/>
  <c r="P25" i="55" s="1"/>
  <c r="L64" i="55"/>
  <c r="P64" i="55" s="1"/>
  <c r="L65" i="55"/>
  <c r="P65" i="55" s="1"/>
  <c r="FN55" i="56"/>
  <c r="IP13" i="56"/>
  <c r="HJ13" i="56"/>
  <c r="JF13" i="56"/>
  <c r="HZ13" i="56"/>
  <c r="GT13" i="56"/>
  <c r="FN13" i="56"/>
  <c r="EH13" i="56"/>
  <c r="DB13" i="56"/>
  <c r="BV13" i="56"/>
  <c r="AP13" i="56"/>
  <c r="J13" i="56"/>
  <c r="HB13" i="56"/>
  <c r="HR13" i="56"/>
  <c r="IH13" i="56"/>
  <c r="IX13" i="56"/>
  <c r="GD13" i="56"/>
  <c r="EX13" i="56"/>
  <c r="DR13" i="56"/>
  <c r="CL13" i="56"/>
  <c r="BF13" i="56"/>
  <c r="Z13" i="56"/>
  <c r="GL13" i="56"/>
  <c r="FV13" i="56"/>
  <c r="FF13" i="56"/>
  <c r="EP13" i="56"/>
  <c r="DZ13" i="56"/>
  <c r="DJ13" i="56"/>
  <c r="CT13" i="56"/>
  <c r="CD13" i="56"/>
  <c r="BN13" i="56"/>
  <c r="AX13" i="56"/>
  <c r="AH13" i="56"/>
  <c r="R13" i="56"/>
  <c r="Q6" i="54"/>
  <c r="M117" i="57"/>
  <c r="CZ29" i="56"/>
  <c r="L40" i="55"/>
  <c r="P40" i="55" s="1"/>
  <c r="L97" i="55"/>
  <c r="P97" i="55" s="1"/>
  <c r="L33" i="55"/>
  <c r="P33" i="55" s="1"/>
  <c r="M98" i="57"/>
  <c r="AV29" i="56"/>
  <c r="M120" i="57"/>
  <c r="DH29" i="56"/>
  <c r="I53" i="56"/>
  <c r="I56" i="56" s="1"/>
  <c r="M162" i="57"/>
  <c r="IV29" i="56"/>
  <c r="L37" i="55"/>
  <c r="P37" i="55" s="1"/>
  <c r="L55" i="55"/>
  <c r="P55" i="55" s="1"/>
  <c r="JF27" i="56"/>
  <c r="DR55" i="56"/>
  <c r="JF55" i="56"/>
  <c r="L22" i="55"/>
  <c r="P22" i="55" s="1"/>
  <c r="L143" i="57"/>
  <c r="FS57" i="56"/>
  <c r="FN50" i="56"/>
  <c r="FV50" i="56"/>
  <c r="GT50" i="56"/>
  <c r="GD50" i="56"/>
  <c r="GL22" i="56"/>
  <c r="FF22" i="56"/>
  <c r="GT22" i="56"/>
  <c r="FN22" i="56"/>
  <c r="EH22" i="56"/>
  <c r="DB22" i="56"/>
  <c r="GD22" i="56"/>
  <c r="EX22" i="56"/>
  <c r="FV22" i="56"/>
  <c r="EP22" i="56"/>
  <c r="FN27" i="56"/>
  <c r="L52" i="55"/>
  <c r="P52" i="55" s="1"/>
  <c r="HZ43" i="56"/>
  <c r="FN43" i="56"/>
  <c r="EH43" i="56"/>
  <c r="IP43" i="56"/>
  <c r="DB43" i="56"/>
  <c r="FV43" i="56"/>
  <c r="EP43" i="56"/>
  <c r="GD43" i="56"/>
  <c r="EX43" i="56"/>
  <c r="FF43" i="56"/>
  <c r="GT27" i="56"/>
  <c r="GB45" i="56"/>
  <c r="GB53" i="56" s="1"/>
  <c r="GB56" i="56" s="1"/>
  <c r="EV45" i="56"/>
  <c r="EV53" i="56" s="1"/>
  <c r="EV56" i="56" s="1"/>
  <c r="FD45" i="56"/>
  <c r="FD53" i="56" s="1"/>
  <c r="FD56" i="56" s="1"/>
  <c r="HX45" i="56"/>
  <c r="HX53" i="56" s="1"/>
  <c r="HX56" i="56" s="1"/>
  <c r="FL45" i="56"/>
  <c r="FL53" i="56" s="1"/>
  <c r="FL56" i="56" s="1"/>
  <c r="IN45" i="56"/>
  <c r="IN53" i="56" s="1"/>
  <c r="IN56" i="56" s="1"/>
  <c r="FT45" i="56"/>
  <c r="FT53" i="56" s="1"/>
  <c r="FT56" i="56" s="1"/>
  <c r="CC53" i="56"/>
  <c r="CC56" i="56" s="1"/>
  <c r="Q8" i="55"/>
  <c r="J47" i="55"/>
  <c r="J65" i="55"/>
  <c r="J49" i="55"/>
  <c r="J55" i="55"/>
  <c r="J43" i="55"/>
  <c r="J66" i="55"/>
  <c r="J48" i="55"/>
  <c r="J64" i="55"/>
  <c r="J60" i="55"/>
  <c r="J39" i="55"/>
  <c r="J50" i="55"/>
  <c r="J63" i="55"/>
  <c r="HI56" i="56"/>
  <c r="HJ55" i="56"/>
  <c r="FF37" i="56"/>
  <c r="DZ37" i="56"/>
  <c r="CT37" i="56"/>
  <c r="BN37" i="56"/>
  <c r="AH37" i="56"/>
  <c r="EH37" i="56"/>
  <c r="BF37" i="56"/>
  <c r="R37" i="56"/>
  <c r="EX37" i="56"/>
  <c r="DJ37" i="56"/>
  <c r="BV37" i="56"/>
  <c r="FN37" i="56"/>
  <c r="CL37" i="56"/>
  <c r="AX37" i="56"/>
  <c r="GD37" i="56"/>
  <c r="EP37" i="56"/>
  <c r="J37" i="56"/>
  <c r="DR37" i="56"/>
  <c r="CD37" i="56"/>
  <c r="FV37" i="56"/>
  <c r="AP37" i="56"/>
  <c r="Z37" i="56"/>
  <c r="DB37" i="56"/>
  <c r="GT9" i="56"/>
  <c r="FN9" i="56"/>
  <c r="EH9" i="56"/>
  <c r="DB9" i="56"/>
  <c r="BV9" i="56"/>
  <c r="AP9" i="56"/>
  <c r="J9" i="56"/>
  <c r="HB9" i="56"/>
  <c r="FV9" i="56"/>
  <c r="EP9" i="56"/>
  <c r="DJ9" i="56"/>
  <c r="CD9" i="56"/>
  <c r="AX9" i="56"/>
  <c r="R9" i="56"/>
  <c r="GL9" i="56"/>
  <c r="FF9" i="56"/>
  <c r="DZ9" i="56"/>
  <c r="CT9" i="56"/>
  <c r="BN9" i="56"/>
  <c r="AH9" i="56"/>
  <c r="GD9" i="56"/>
  <c r="BF9" i="56"/>
  <c r="HJ9" i="56"/>
  <c r="CL9" i="56"/>
  <c r="Q3" i="54"/>
  <c r="DR9" i="56"/>
  <c r="EX9" i="56"/>
  <c r="Z9" i="56"/>
  <c r="FU48" i="56"/>
  <c r="EO48" i="56"/>
  <c r="EO53" i="56" s="1"/>
  <c r="EO56" i="56" s="1"/>
  <c r="GS48" i="56"/>
  <c r="FE48" i="56"/>
  <c r="EW48" i="56"/>
  <c r="EG48" i="56"/>
  <c r="FM48" i="56"/>
  <c r="GC48" i="56"/>
  <c r="GK20" i="56"/>
  <c r="FE20" i="56"/>
  <c r="GS20" i="56"/>
  <c r="FM20" i="56"/>
  <c r="EG20" i="56"/>
  <c r="DA20" i="56"/>
  <c r="FU20" i="56"/>
  <c r="EO20" i="56"/>
  <c r="GC20" i="56"/>
  <c r="EW20" i="56"/>
  <c r="I18" i="54"/>
  <c r="L96" i="55"/>
  <c r="P96" i="55" s="1"/>
  <c r="Q96" i="55" s="1"/>
  <c r="K76" i="57" s="1"/>
  <c r="U76" i="57" s="1"/>
  <c r="L34" i="55"/>
  <c r="P34" i="55" s="1"/>
  <c r="L60" i="55"/>
  <c r="P60" i="55" s="1"/>
  <c r="L47" i="55"/>
  <c r="P47" i="55" s="1"/>
  <c r="M112" i="57"/>
  <c r="CJ57" i="56"/>
  <c r="IO41" i="56"/>
  <c r="FM41" i="56"/>
  <c r="DY41" i="56"/>
  <c r="CC41" i="56"/>
  <c r="AW41" i="56"/>
  <c r="Q41" i="56"/>
  <c r="IW41" i="56"/>
  <c r="IW53" i="56" s="1"/>
  <c r="HQ41" i="56"/>
  <c r="HQ53" i="56" s="1"/>
  <c r="FU41" i="56"/>
  <c r="CK41" i="56"/>
  <c r="BE41" i="56"/>
  <c r="Y41" i="56"/>
  <c r="JE41" i="56"/>
  <c r="JE53" i="56" s="1"/>
  <c r="JE56" i="56" s="1"/>
  <c r="HY41" i="56"/>
  <c r="GC41" i="56"/>
  <c r="BM41" i="56"/>
  <c r="AG41" i="56"/>
  <c r="IG41" i="56"/>
  <c r="IG53" i="56" s="1"/>
  <c r="IG56" i="56" s="1"/>
  <c r="BU41" i="56"/>
  <c r="I41" i="56"/>
  <c r="AO41" i="56"/>
  <c r="AO53" i="56" s="1"/>
  <c r="AO56" i="56" s="1"/>
  <c r="FE41" i="56"/>
  <c r="AF57" i="56"/>
  <c r="M95" i="57"/>
  <c r="M150" i="57"/>
  <c r="GZ29" i="56"/>
  <c r="HJ27" i="56"/>
  <c r="CL27" i="56"/>
  <c r="DR36" i="56"/>
  <c r="DB36" i="56"/>
  <c r="BF36" i="56"/>
  <c r="EX36" i="56"/>
  <c r="EH36" i="56"/>
  <c r="AP36" i="56"/>
  <c r="GD36" i="56"/>
  <c r="FN36" i="56"/>
  <c r="Z36" i="56"/>
  <c r="HJ36" i="56"/>
  <c r="HJ53" i="56" s="1"/>
  <c r="GT36" i="56"/>
  <c r="CT36" i="56"/>
  <c r="CD36" i="56"/>
  <c r="BN36" i="56"/>
  <c r="J36" i="56"/>
  <c r="DZ36" i="56"/>
  <c r="DJ36" i="56"/>
  <c r="AX36" i="56"/>
  <c r="GL36" i="56"/>
  <c r="FV36" i="56"/>
  <c r="R36" i="56"/>
  <c r="HB36" i="56"/>
  <c r="HB53" i="56" s="1"/>
  <c r="HB56" i="56" s="1"/>
  <c r="CL36" i="56"/>
  <c r="BV36" i="56"/>
  <c r="FF36" i="56"/>
  <c r="AH36" i="56"/>
  <c r="EP36" i="56"/>
  <c r="GT8" i="56"/>
  <c r="FN8" i="56"/>
  <c r="EH8" i="56"/>
  <c r="DB8" i="56"/>
  <c r="BV8" i="56"/>
  <c r="AP8" i="56"/>
  <c r="J8" i="56"/>
  <c r="HB8" i="56"/>
  <c r="FV8" i="56"/>
  <c r="EP8" i="56"/>
  <c r="DJ8" i="56"/>
  <c r="CD8" i="56"/>
  <c r="AX8" i="56"/>
  <c r="R8" i="56"/>
  <c r="GL8" i="56"/>
  <c r="FF8" i="56"/>
  <c r="DZ8" i="56"/>
  <c r="CT8" i="56"/>
  <c r="BN8" i="56"/>
  <c r="AH8" i="56"/>
  <c r="CL8" i="56"/>
  <c r="Q2" i="54"/>
  <c r="EX8" i="56"/>
  <c r="BF8" i="56"/>
  <c r="DR8" i="56"/>
  <c r="HJ8" i="56"/>
  <c r="Z8" i="56"/>
  <c r="GD8" i="56"/>
  <c r="EH55" i="56"/>
  <c r="FN38" i="56"/>
  <c r="BN38" i="56"/>
  <c r="AH38" i="56"/>
  <c r="FV38" i="56"/>
  <c r="GD38" i="56"/>
  <c r="CD38" i="56"/>
  <c r="AX38" i="56"/>
  <c r="R38" i="56"/>
  <c r="Z38" i="56"/>
  <c r="FF38" i="56"/>
  <c r="BV38" i="56"/>
  <c r="AP38" i="56"/>
  <c r="J38" i="56"/>
  <c r="BF38" i="56"/>
  <c r="GT10" i="56"/>
  <c r="FN10" i="56"/>
  <c r="EH10" i="56"/>
  <c r="DB10" i="56"/>
  <c r="BV10" i="56"/>
  <c r="AP10" i="56"/>
  <c r="J10" i="56"/>
  <c r="HB10" i="56"/>
  <c r="FV10" i="56"/>
  <c r="EP10" i="56"/>
  <c r="DJ10" i="56"/>
  <c r="CD10" i="56"/>
  <c r="AX10" i="56"/>
  <c r="R10" i="56"/>
  <c r="GL10" i="56"/>
  <c r="FF10" i="56"/>
  <c r="DZ10" i="56"/>
  <c r="CT10" i="56"/>
  <c r="BN10" i="56"/>
  <c r="AH10" i="56"/>
  <c r="Z10" i="56"/>
  <c r="GD10" i="56"/>
  <c r="CL10" i="56"/>
  <c r="EX10" i="56"/>
  <c r="BF10" i="56"/>
  <c r="HJ10" i="56"/>
  <c r="Q4" i="54"/>
  <c r="DR10" i="56"/>
  <c r="L145" i="57"/>
  <c r="GA57" i="56"/>
  <c r="L53" i="55"/>
  <c r="P53" i="55" s="1"/>
  <c r="L49" i="55"/>
  <c r="P49" i="55" s="1"/>
  <c r="HZ27" i="56"/>
  <c r="FM49" i="56"/>
  <c r="FU49" i="56"/>
  <c r="GC49" i="56"/>
  <c r="EW49" i="56"/>
  <c r="GS49" i="56"/>
  <c r="FE49" i="56"/>
  <c r="DA21" i="56"/>
  <c r="FU21" i="56"/>
  <c r="EO21" i="56"/>
  <c r="GC21" i="56"/>
  <c r="EW21" i="56"/>
  <c r="GS21" i="56"/>
  <c r="FM21" i="56"/>
  <c r="EG21" i="56"/>
  <c r="FE21" i="56"/>
  <c r="GK21" i="56"/>
  <c r="I19" i="54"/>
  <c r="L44" i="55"/>
  <c r="P44" i="55" s="1"/>
  <c r="Y53" i="56"/>
  <c r="Y56" i="56" s="1"/>
  <c r="DI53" i="56"/>
  <c r="DI56" i="56" s="1"/>
  <c r="CT27" i="56"/>
  <c r="M153" i="57"/>
  <c r="HH57" i="56"/>
  <c r="L36" i="55"/>
  <c r="P36" i="55" s="1"/>
  <c r="Q36" i="55" s="1"/>
  <c r="K23" i="57" s="1"/>
  <c r="U23" i="57" s="1"/>
  <c r="IP27" i="56"/>
  <c r="L48" i="55"/>
  <c r="P48" i="55" s="1"/>
  <c r="IG25" i="56"/>
  <c r="IG28" i="56" s="1"/>
  <c r="AP55" i="56"/>
  <c r="M164" i="57"/>
  <c r="JD29" i="56"/>
  <c r="L50" i="55"/>
  <c r="P50" i="55" s="1"/>
  <c r="L138" i="57"/>
  <c r="FC57" i="56"/>
  <c r="GL55" i="56"/>
  <c r="DY53" i="56"/>
  <c r="DY56" i="56" s="1"/>
  <c r="M156" i="57"/>
  <c r="HX29" i="56"/>
  <c r="N151" i="57"/>
  <c r="HA57" i="56"/>
  <c r="DR27" i="56"/>
  <c r="GD55" i="56"/>
  <c r="L54" i="55"/>
  <c r="P54" i="55" s="1"/>
  <c r="HR27" i="56"/>
  <c r="J61" i="55"/>
  <c r="J52" i="55"/>
  <c r="J40" i="55"/>
  <c r="Q10" i="55"/>
  <c r="J54" i="55"/>
  <c r="J44" i="55"/>
  <c r="J45" i="55"/>
  <c r="J53" i="55"/>
  <c r="L35" i="55"/>
  <c r="P35" i="55" s="1"/>
  <c r="IH14" i="56"/>
  <c r="HB14" i="56"/>
  <c r="FV14" i="56"/>
  <c r="EP14" i="56"/>
  <c r="DJ14" i="56"/>
  <c r="CD14" i="56"/>
  <c r="AX14" i="56"/>
  <c r="R14" i="56"/>
  <c r="IX14" i="56"/>
  <c r="HR14" i="56"/>
  <c r="GL14" i="56"/>
  <c r="FF14" i="56"/>
  <c r="DZ14" i="56"/>
  <c r="CT14" i="56"/>
  <c r="BN14" i="56"/>
  <c r="AH14" i="56"/>
  <c r="JF14" i="56"/>
  <c r="GT14" i="56"/>
  <c r="BV14" i="56"/>
  <c r="CL14" i="56"/>
  <c r="HJ14" i="56"/>
  <c r="DB14" i="56"/>
  <c r="DR14" i="56"/>
  <c r="HZ14" i="56"/>
  <c r="EH14" i="56"/>
  <c r="J14" i="56"/>
  <c r="EX14" i="56"/>
  <c r="Z14" i="56"/>
  <c r="IP14" i="56"/>
  <c r="FN14" i="56"/>
  <c r="AP14" i="56"/>
  <c r="GD14" i="56"/>
  <c r="BF14" i="56"/>
  <c r="Q7" i="54"/>
  <c r="L63" i="55"/>
  <c r="P63" i="55" s="1"/>
  <c r="GC40" i="56"/>
  <c r="HY40" i="56"/>
  <c r="FM40" i="56"/>
  <c r="EG40" i="56"/>
  <c r="FU40" i="56"/>
  <c r="EO40" i="56"/>
  <c r="DQ40" i="56"/>
  <c r="DQ53" i="56" s="1"/>
  <c r="DQ56" i="56" s="1"/>
  <c r="BE40" i="56"/>
  <c r="BE53" i="56" s="1"/>
  <c r="BE56" i="56" s="1"/>
  <c r="Y40" i="56"/>
  <c r="CS40" i="56"/>
  <c r="CS53" i="56" s="1"/>
  <c r="CS56" i="56" s="1"/>
  <c r="BU40" i="56"/>
  <c r="BU53" i="56" s="1"/>
  <c r="BU56" i="56" s="1"/>
  <c r="AO40" i="56"/>
  <c r="I40" i="56"/>
  <c r="DA40" i="56"/>
  <c r="AW40" i="56"/>
  <c r="AW53" i="56" s="1"/>
  <c r="AW56" i="56" s="1"/>
  <c r="EW40" i="56"/>
  <c r="DY40" i="56"/>
  <c r="BM40" i="56"/>
  <c r="BM53" i="56" s="1"/>
  <c r="BM56" i="56" s="1"/>
  <c r="Q40" i="56"/>
  <c r="Q53" i="56" s="1"/>
  <c r="Q56" i="56" s="1"/>
  <c r="IO40" i="56"/>
  <c r="FE40" i="56"/>
  <c r="AG40" i="56"/>
  <c r="AG53" i="56" s="1"/>
  <c r="AG56" i="56" s="1"/>
  <c r="L57" i="55"/>
  <c r="P57" i="55" s="1"/>
  <c r="HZ55" i="56"/>
  <c r="B95" i="57" l="1"/>
  <c r="T94" i="57"/>
  <c r="V94" i="57" s="1"/>
  <c r="X23" i="57"/>
  <c r="Y23" i="57" s="1"/>
  <c r="V23" i="57"/>
  <c r="V76" i="57"/>
  <c r="X76" i="57"/>
  <c r="V38" i="57"/>
  <c r="X38" i="57"/>
  <c r="Y38" i="57" s="1"/>
  <c r="V16" i="57"/>
  <c r="X16" i="57"/>
  <c r="M146" i="57"/>
  <c r="M118" i="57"/>
  <c r="EF57" i="56"/>
  <c r="Q49" i="55"/>
  <c r="K36" i="57" s="1"/>
  <c r="U36" i="57" s="1"/>
  <c r="FT29" i="56"/>
  <c r="GB29" i="56"/>
  <c r="Q52" i="55"/>
  <c r="K39" i="57" s="1"/>
  <c r="U39" i="57" s="1"/>
  <c r="Q37" i="55"/>
  <c r="K24" i="57" s="1"/>
  <c r="U24" i="57" s="1"/>
  <c r="Q64" i="55"/>
  <c r="K51" i="57" s="1"/>
  <c r="U51" i="57" s="1"/>
  <c r="FD29" i="56"/>
  <c r="M135" i="57"/>
  <c r="M149" i="57"/>
  <c r="Q53" i="55"/>
  <c r="K40" i="57" s="1"/>
  <c r="U40" i="57" s="1"/>
  <c r="EN29" i="56"/>
  <c r="DA53" i="56"/>
  <c r="DA56" i="56" s="1"/>
  <c r="DA57" i="56" s="1"/>
  <c r="Q65" i="55"/>
  <c r="K52" i="57" s="1"/>
  <c r="U52" i="57" s="1"/>
  <c r="GC25" i="56"/>
  <c r="GC28" i="56" s="1"/>
  <c r="GC29" i="56" s="1"/>
  <c r="EG53" i="56"/>
  <c r="EG56" i="56" s="1"/>
  <c r="EG57" i="56" s="1"/>
  <c r="EG25" i="56"/>
  <c r="EG28" i="56" s="1"/>
  <c r="EG29" i="56" s="1"/>
  <c r="Q34" i="55"/>
  <c r="K21" i="57" s="1"/>
  <c r="U21" i="57" s="1"/>
  <c r="GS53" i="56"/>
  <c r="GS56" i="56" s="1"/>
  <c r="GS57" i="56" s="1"/>
  <c r="GS25" i="56"/>
  <c r="GS28" i="56" s="1"/>
  <c r="GS29" i="56" s="1"/>
  <c r="Q58" i="55"/>
  <c r="K45" i="57" s="1"/>
  <c r="U45" i="57" s="1"/>
  <c r="Q35" i="55"/>
  <c r="K22" i="57" s="1"/>
  <c r="U22" i="57" s="1"/>
  <c r="Q33" i="55"/>
  <c r="K20" i="57" s="1"/>
  <c r="U20" i="57" s="1"/>
  <c r="Q23" i="55"/>
  <c r="K10" i="57" s="1"/>
  <c r="U10" i="57" s="1"/>
  <c r="FU25" i="56"/>
  <c r="FU28" i="56" s="1"/>
  <c r="N142" i="57" s="1"/>
  <c r="Q40" i="55"/>
  <c r="K27" i="57" s="1"/>
  <c r="U27" i="57" s="1"/>
  <c r="DA25" i="56"/>
  <c r="DA28" i="56" s="1"/>
  <c r="DA29" i="56" s="1"/>
  <c r="GK25" i="56"/>
  <c r="GK28" i="56" s="1"/>
  <c r="GK29" i="56" s="1"/>
  <c r="FM25" i="56"/>
  <c r="FM28" i="56" s="1"/>
  <c r="FM29" i="56" s="1"/>
  <c r="FE25" i="56"/>
  <c r="FE28" i="56" s="1"/>
  <c r="FE29" i="56" s="1"/>
  <c r="EW25" i="56"/>
  <c r="EW28" i="56" s="1"/>
  <c r="N135" i="57" s="1"/>
  <c r="EO25" i="56"/>
  <c r="EO28" i="56" s="1"/>
  <c r="N132" i="57" s="1"/>
  <c r="N96" i="57"/>
  <c r="AO29" i="56"/>
  <c r="M143" i="57"/>
  <c r="FT57" i="56"/>
  <c r="N137" i="57"/>
  <c r="EV57" i="56"/>
  <c r="M136" i="57"/>
  <c r="N106" i="57"/>
  <c r="BU29" i="56"/>
  <c r="N124" i="57"/>
  <c r="DQ57" i="56"/>
  <c r="IN57" i="56"/>
  <c r="M161" i="57"/>
  <c r="N123" i="57"/>
  <c r="DQ29" i="56"/>
  <c r="N126" i="57"/>
  <c r="DY29" i="56"/>
  <c r="N152" i="57"/>
  <c r="HI29" i="56"/>
  <c r="N150" i="57"/>
  <c r="HA29" i="56"/>
  <c r="N104" i="57"/>
  <c r="BM57" i="56"/>
  <c r="N100" i="57"/>
  <c r="BE29" i="56"/>
  <c r="M145" i="57"/>
  <c r="GB57" i="56"/>
  <c r="N101" i="57"/>
  <c r="BE57" i="56"/>
  <c r="N99" i="57"/>
  <c r="AW57" i="56"/>
  <c r="AG57" i="56"/>
  <c r="N95" i="57"/>
  <c r="N154" i="57"/>
  <c r="HQ29" i="56"/>
  <c r="N114" i="57"/>
  <c r="CS29" i="56"/>
  <c r="N97" i="57"/>
  <c r="AO57" i="56"/>
  <c r="N165" i="57"/>
  <c r="JE57" i="56"/>
  <c r="M157" i="57"/>
  <c r="HX57" i="56"/>
  <c r="N85" i="57"/>
  <c r="I29" i="56"/>
  <c r="N115" i="57"/>
  <c r="CS57" i="56"/>
  <c r="N160" i="57"/>
  <c r="IO29" i="56"/>
  <c r="N120" i="57"/>
  <c r="DI29" i="56"/>
  <c r="N94" i="57"/>
  <c r="AG29" i="56"/>
  <c r="GK57" i="56"/>
  <c r="N147" i="57"/>
  <c r="N118" i="57"/>
  <c r="N89" i="57"/>
  <c r="Q57" i="56"/>
  <c r="N107" i="57"/>
  <c r="BU57" i="56"/>
  <c r="M138" i="57"/>
  <c r="FD57" i="56"/>
  <c r="N164" i="57"/>
  <c r="JE29" i="56"/>
  <c r="N156" i="57"/>
  <c r="HY29" i="56"/>
  <c r="R53" i="56"/>
  <c r="R56" i="56" s="1"/>
  <c r="N153" i="57"/>
  <c r="HI57" i="56"/>
  <c r="N91" i="57"/>
  <c r="Y29" i="56"/>
  <c r="DY57" i="56"/>
  <c r="N127" i="57"/>
  <c r="FV48" i="56"/>
  <c r="EP48" i="56"/>
  <c r="GD48" i="56"/>
  <c r="EX48" i="56"/>
  <c r="EH48" i="56"/>
  <c r="GT48" i="56"/>
  <c r="FN48" i="56"/>
  <c r="FF48" i="56"/>
  <c r="GT20" i="56"/>
  <c r="FN20" i="56"/>
  <c r="EH20" i="56"/>
  <c r="DB20" i="56"/>
  <c r="FV20" i="56"/>
  <c r="EP20" i="56"/>
  <c r="GL20" i="56"/>
  <c r="FF20" i="56"/>
  <c r="GD20" i="56"/>
  <c r="EX20" i="56"/>
  <c r="M141" i="57"/>
  <c r="FL57" i="56"/>
  <c r="N86" i="57"/>
  <c r="I57" i="56"/>
  <c r="N98" i="57"/>
  <c r="AW29" i="56"/>
  <c r="N112" i="57"/>
  <c r="CK57" i="56"/>
  <c r="Q48" i="55"/>
  <c r="K35" i="57" s="1"/>
  <c r="U35" i="57" s="1"/>
  <c r="BF53" i="56"/>
  <c r="BF56" i="56" s="1"/>
  <c r="Q47" i="55"/>
  <c r="K34" i="57" s="1"/>
  <c r="U34" i="57" s="1"/>
  <c r="Q22" i="55"/>
  <c r="K9" i="57" s="1"/>
  <c r="U9" i="57" s="1"/>
  <c r="IX41" i="56"/>
  <c r="IX53" i="56" s="1"/>
  <c r="HR41" i="56"/>
  <c r="HR53" i="56" s="1"/>
  <c r="FV41" i="56"/>
  <c r="CL41" i="56"/>
  <c r="BF41" i="56"/>
  <c r="Z41" i="56"/>
  <c r="IH41" i="56"/>
  <c r="IH53" i="56" s="1"/>
  <c r="IH56" i="56" s="1"/>
  <c r="FF41" i="56"/>
  <c r="BV41" i="56"/>
  <c r="AP41" i="56"/>
  <c r="J41" i="56"/>
  <c r="JF41" i="56"/>
  <c r="JF53" i="56" s="1"/>
  <c r="AH41" i="56"/>
  <c r="HZ41" i="56"/>
  <c r="FN41" i="56"/>
  <c r="BN41" i="56"/>
  <c r="DZ41" i="56"/>
  <c r="CD41" i="56"/>
  <c r="AX41" i="56"/>
  <c r="R41" i="56"/>
  <c r="IP41" i="56"/>
  <c r="GD41" i="56"/>
  <c r="Q45" i="55"/>
  <c r="K32" i="57" s="1"/>
  <c r="U32" i="57" s="1"/>
  <c r="Q66" i="55"/>
  <c r="K53" i="57" s="1"/>
  <c r="U53" i="57" s="1"/>
  <c r="Q28" i="55"/>
  <c r="K15" i="57" s="1"/>
  <c r="U15" i="57" s="1"/>
  <c r="N162" i="57"/>
  <c r="IW29" i="56"/>
  <c r="N133" i="57"/>
  <c r="EO57" i="56"/>
  <c r="IH17" i="56"/>
  <c r="IH25" i="56" s="1"/>
  <c r="IH28" i="56" s="1"/>
  <c r="HB17" i="56"/>
  <c r="HB25" i="56" s="1"/>
  <c r="HB28" i="56" s="1"/>
  <c r="FV17" i="56"/>
  <c r="EP17" i="56"/>
  <c r="DJ17" i="56"/>
  <c r="DJ25" i="56" s="1"/>
  <c r="DJ28" i="56" s="1"/>
  <c r="CD17" i="56"/>
  <c r="CD25" i="56" s="1"/>
  <c r="CD28" i="56" s="1"/>
  <c r="AX17" i="56"/>
  <c r="R17" i="56"/>
  <c r="R25" i="56" s="1"/>
  <c r="R28" i="56" s="1"/>
  <c r="IP17" i="56"/>
  <c r="IP25" i="56" s="1"/>
  <c r="IP28" i="56" s="1"/>
  <c r="HJ17" i="56"/>
  <c r="HJ25" i="56" s="1"/>
  <c r="HJ28" i="56" s="1"/>
  <c r="GD17" i="56"/>
  <c r="EX17" i="56"/>
  <c r="DR17" i="56"/>
  <c r="DR25" i="56" s="1"/>
  <c r="DR28" i="56" s="1"/>
  <c r="CL17" i="56"/>
  <c r="CL25" i="56" s="1"/>
  <c r="CL28" i="56" s="1"/>
  <c r="BF17" i="56"/>
  <c r="BF25" i="56" s="1"/>
  <c r="BF28" i="56" s="1"/>
  <c r="Z17" i="56"/>
  <c r="JF17" i="56"/>
  <c r="JF25" i="56" s="1"/>
  <c r="JF28" i="56" s="1"/>
  <c r="HZ17" i="56"/>
  <c r="HZ25" i="56" s="1"/>
  <c r="HZ28" i="56" s="1"/>
  <c r="GT17" i="56"/>
  <c r="FN17" i="56"/>
  <c r="EH17" i="56"/>
  <c r="DB17" i="56"/>
  <c r="BV17" i="56"/>
  <c r="BV25" i="56" s="1"/>
  <c r="BV28" i="56" s="1"/>
  <c r="AP17" i="56"/>
  <c r="AP25" i="56" s="1"/>
  <c r="AP28" i="56" s="1"/>
  <c r="J17" i="56"/>
  <c r="J25" i="56" s="1"/>
  <c r="J28" i="56" s="1"/>
  <c r="DZ17" i="56"/>
  <c r="DZ25" i="56" s="1"/>
  <c r="DZ28" i="56" s="1"/>
  <c r="FF17" i="56"/>
  <c r="GL17" i="56"/>
  <c r="HR17" i="56"/>
  <c r="HR25" i="56" s="1"/>
  <c r="HR28" i="56" s="1"/>
  <c r="IX17" i="56"/>
  <c r="IX25" i="56" s="1"/>
  <c r="IX28" i="56" s="1"/>
  <c r="AH17" i="56"/>
  <c r="AH25" i="56" s="1"/>
  <c r="AH28" i="56" s="1"/>
  <c r="BN17" i="56"/>
  <c r="CT17" i="56"/>
  <c r="CT25" i="56" s="1"/>
  <c r="CT28" i="56" s="1"/>
  <c r="Q10" i="54"/>
  <c r="N155" i="57"/>
  <c r="HQ57" i="56"/>
  <c r="Q63" i="55"/>
  <c r="K50" i="57" s="1"/>
  <c r="U50" i="57" s="1"/>
  <c r="Q44" i="55"/>
  <c r="K31" i="57" s="1"/>
  <c r="U31" i="57" s="1"/>
  <c r="DJ53" i="56"/>
  <c r="DJ56" i="56" s="1"/>
  <c r="N159" i="57"/>
  <c r="IG57" i="56"/>
  <c r="Q60" i="55"/>
  <c r="K47" i="57" s="1"/>
  <c r="U47" i="57" s="1"/>
  <c r="N109" i="57"/>
  <c r="CC29" i="56"/>
  <c r="Q55" i="55"/>
  <c r="K42" i="57" s="1"/>
  <c r="U42" i="57" s="1"/>
  <c r="Q97" i="55"/>
  <c r="K77" i="57" s="1"/>
  <c r="U77" i="57" s="1"/>
  <c r="Q25" i="55"/>
  <c r="K12" i="57" s="1"/>
  <c r="U12" i="57" s="1"/>
  <c r="FE45" i="56"/>
  <c r="FE53" i="56" s="1"/>
  <c r="FE56" i="56" s="1"/>
  <c r="IO45" i="56"/>
  <c r="IO53" i="56" s="1"/>
  <c r="IO56" i="56" s="1"/>
  <c r="FU45" i="56"/>
  <c r="FU53" i="56" s="1"/>
  <c r="FU56" i="56" s="1"/>
  <c r="FM45" i="56"/>
  <c r="FM53" i="56" s="1"/>
  <c r="FM56" i="56" s="1"/>
  <c r="HY45" i="56"/>
  <c r="HY53" i="56" s="1"/>
  <c r="HY56" i="56" s="1"/>
  <c r="GC45" i="56"/>
  <c r="GC53" i="56" s="1"/>
  <c r="GC56" i="56" s="1"/>
  <c r="EW45" i="56"/>
  <c r="EW53" i="56" s="1"/>
  <c r="EW56" i="56" s="1"/>
  <c r="HR56" i="56"/>
  <c r="IX56" i="56"/>
  <c r="Q61" i="55"/>
  <c r="K48" i="57" s="1"/>
  <c r="U48" i="57" s="1"/>
  <c r="N103" i="57"/>
  <c r="BM29" i="56"/>
  <c r="CD53" i="56"/>
  <c r="CD56" i="56" s="1"/>
  <c r="N110" i="57"/>
  <c r="CC57" i="56"/>
  <c r="AX53" i="56"/>
  <c r="AX56" i="56" s="1"/>
  <c r="N163" i="57"/>
  <c r="IW57" i="56"/>
  <c r="Q57" i="55"/>
  <c r="K44" i="57" s="1"/>
  <c r="U44" i="57" s="1"/>
  <c r="GD42" i="56"/>
  <c r="DJ42" i="56"/>
  <c r="BF42" i="56"/>
  <c r="FF42" i="56"/>
  <c r="DR42" i="56"/>
  <c r="BN42" i="56"/>
  <c r="BN53" i="56" s="1"/>
  <c r="BN56" i="56" s="1"/>
  <c r="AH42" i="56"/>
  <c r="HZ42" i="56"/>
  <c r="FN42" i="56"/>
  <c r="DZ42" i="56"/>
  <c r="CT42" i="56"/>
  <c r="BV42" i="56"/>
  <c r="BV53" i="56" s="1"/>
  <c r="BV56" i="56" s="1"/>
  <c r="AP42" i="56"/>
  <c r="IP42" i="56"/>
  <c r="FV42" i="56"/>
  <c r="DB42" i="56"/>
  <c r="AX42" i="56"/>
  <c r="Q54" i="55"/>
  <c r="K41" i="57" s="1"/>
  <c r="U41" i="57" s="1"/>
  <c r="N121" i="57"/>
  <c r="DI57" i="56"/>
  <c r="FV49" i="56"/>
  <c r="GT49" i="56"/>
  <c r="FF49" i="56"/>
  <c r="FN49" i="56"/>
  <c r="GD49" i="56"/>
  <c r="EX49" i="56"/>
  <c r="FV21" i="56"/>
  <c r="EP21" i="56"/>
  <c r="GD21" i="56"/>
  <c r="EX21" i="56"/>
  <c r="GL21" i="56"/>
  <c r="FF21" i="56"/>
  <c r="GT21" i="56"/>
  <c r="FN21" i="56"/>
  <c r="EH21" i="56"/>
  <c r="DB21" i="56"/>
  <c r="AX25" i="56"/>
  <c r="AX28" i="56" s="1"/>
  <c r="JF56" i="56"/>
  <c r="Q39" i="55"/>
  <c r="K26" i="57" s="1"/>
  <c r="U26" i="57" s="1"/>
  <c r="N158" i="57"/>
  <c r="IG29" i="56"/>
  <c r="N88" i="57"/>
  <c r="Q29" i="56"/>
  <c r="O151" i="57"/>
  <c r="HB57" i="56"/>
  <c r="CL53" i="56"/>
  <c r="CL56" i="56" s="1"/>
  <c r="J53" i="56"/>
  <c r="J56" i="56" s="1"/>
  <c r="N111" i="57"/>
  <c r="CK29" i="56"/>
  <c r="GD40" i="56"/>
  <c r="HZ40" i="56"/>
  <c r="FN40" i="56"/>
  <c r="IP40" i="56"/>
  <c r="BF40" i="56"/>
  <c r="Z40" i="56"/>
  <c r="Z53" i="56" s="1"/>
  <c r="Z56" i="56" s="1"/>
  <c r="EX40" i="56"/>
  <c r="DZ40" i="56"/>
  <c r="DZ53" i="56" s="1"/>
  <c r="DZ56" i="56" s="1"/>
  <c r="BN40" i="56"/>
  <c r="AH40" i="56"/>
  <c r="AH53" i="56" s="1"/>
  <c r="AH56" i="56" s="1"/>
  <c r="CT40" i="56"/>
  <c r="CT53" i="56" s="1"/>
  <c r="CT56" i="56" s="1"/>
  <c r="BV40" i="56"/>
  <c r="AP40" i="56"/>
  <c r="J40" i="56"/>
  <c r="EH40" i="56"/>
  <c r="FV40" i="56"/>
  <c r="R40" i="56"/>
  <c r="EP40" i="56"/>
  <c r="EP53" i="56" s="1"/>
  <c r="EP56" i="56" s="1"/>
  <c r="DR40" i="56"/>
  <c r="DR53" i="56" s="1"/>
  <c r="DR56" i="56" s="1"/>
  <c r="FF40" i="56"/>
  <c r="DB40" i="56"/>
  <c r="AX40" i="56"/>
  <c r="N92" i="57"/>
  <c r="Y57" i="56"/>
  <c r="Q50" i="55"/>
  <c r="K37" i="57" s="1"/>
  <c r="U37" i="57" s="1"/>
  <c r="Z25" i="56"/>
  <c r="Z28" i="56" s="1"/>
  <c r="BN25" i="56"/>
  <c r="BN28" i="56" s="1"/>
  <c r="AP53" i="56"/>
  <c r="AP56" i="56" s="1"/>
  <c r="HJ56" i="56"/>
  <c r="Q26" i="55"/>
  <c r="K13" i="57" s="1"/>
  <c r="U13" i="57" s="1"/>
  <c r="GD47" i="56"/>
  <c r="FN47" i="56"/>
  <c r="GL47" i="56"/>
  <c r="GL53" i="56" s="1"/>
  <c r="GL56" i="56" s="1"/>
  <c r="FV47" i="56"/>
  <c r="EX47" i="56"/>
  <c r="GT47" i="56"/>
  <c r="FF47" i="56"/>
  <c r="DB47" i="56"/>
  <c r="DB53" i="56" s="1"/>
  <c r="DB56" i="56" s="1"/>
  <c r="GD19" i="56"/>
  <c r="EX19" i="56"/>
  <c r="GL19" i="56"/>
  <c r="FF19" i="56"/>
  <c r="GT19" i="56"/>
  <c r="FN19" i="56"/>
  <c r="EH19" i="56"/>
  <c r="FV19" i="56"/>
  <c r="EP19" i="56"/>
  <c r="DB19" i="56"/>
  <c r="Y76" i="57" l="1"/>
  <c r="Y16" i="57"/>
  <c r="B96" i="57"/>
  <c r="T95" i="57"/>
  <c r="V95" i="57" s="1"/>
  <c r="X44" i="57"/>
  <c r="V44" i="57"/>
  <c r="V47" i="57"/>
  <c r="X47" i="57"/>
  <c r="Y47" i="57" s="1"/>
  <c r="X32" i="57"/>
  <c r="Y32" i="57" s="1"/>
  <c r="V32" i="57"/>
  <c r="X34" i="57"/>
  <c r="Y34" i="57" s="1"/>
  <c r="V34" i="57"/>
  <c r="V22" i="57"/>
  <c r="X22" i="57"/>
  <c r="Y22" i="57" s="1"/>
  <c r="X52" i="57"/>
  <c r="Y52" i="57" s="1"/>
  <c r="V52" i="57"/>
  <c r="X24" i="57"/>
  <c r="Y24" i="57" s="1"/>
  <c r="V24" i="57"/>
  <c r="X13" i="57"/>
  <c r="V13" i="57"/>
  <c r="X26" i="57"/>
  <c r="Y26" i="57" s="1"/>
  <c r="V26" i="57"/>
  <c r="X48" i="57"/>
  <c r="V48" i="57"/>
  <c r="X45" i="57"/>
  <c r="V45" i="57"/>
  <c r="V39" i="57"/>
  <c r="X39" i="57"/>
  <c r="Y39" i="57" s="1"/>
  <c r="X40" i="57"/>
  <c r="Y40" i="57" s="1"/>
  <c r="V40" i="57"/>
  <c r="V77" i="57"/>
  <c r="X77" i="57"/>
  <c r="V31" i="57"/>
  <c r="X31" i="57"/>
  <c r="Y31" i="57" s="1"/>
  <c r="X27" i="57"/>
  <c r="Y27" i="57" s="1"/>
  <c r="V27" i="57"/>
  <c r="V21" i="57"/>
  <c r="X21" i="57"/>
  <c r="Y21" i="57" s="1"/>
  <c r="X36" i="57"/>
  <c r="Y36" i="57" s="1"/>
  <c r="V36" i="57"/>
  <c r="X35" i="57"/>
  <c r="Y35" i="57" s="1"/>
  <c r="V35" i="57"/>
  <c r="X12" i="57"/>
  <c r="V12" i="57"/>
  <c r="X42" i="57"/>
  <c r="Y42" i="57" s="1"/>
  <c r="V42" i="57"/>
  <c r="X37" i="57"/>
  <c r="Y37" i="57" s="1"/>
  <c r="V37" i="57"/>
  <c r="X41" i="57"/>
  <c r="Y41" i="57" s="1"/>
  <c r="V41" i="57"/>
  <c r="X15" i="57"/>
  <c r="V15" i="57"/>
  <c r="X10" i="57"/>
  <c r="V10" i="57"/>
  <c r="X50" i="57"/>
  <c r="Y50" i="57" s="1"/>
  <c r="V50" i="57"/>
  <c r="X53" i="57"/>
  <c r="V53" i="57"/>
  <c r="X9" i="57"/>
  <c r="V9" i="57"/>
  <c r="V20" i="57"/>
  <c r="X20" i="57"/>
  <c r="Y20" i="57" s="1"/>
  <c r="X51" i="57"/>
  <c r="V51" i="57"/>
  <c r="N149" i="57"/>
  <c r="FN25" i="56"/>
  <c r="FN28" i="56" s="1"/>
  <c r="N129" i="57"/>
  <c r="N130" i="57"/>
  <c r="N146" i="57"/>
  <c r="N140" i="57"/>
  <c r="N148" i="57"/>
  <c r="N117" i="57"/>
  <c r="EX25" i="56"/>
  <c r="EX28" i="56" s="1"/>
  <c r="EX29" i="56" s="1"/>
  <c r="N144" i="57"/>
  <c r="EH53" i="56"/>
  <c r="EH56" i="56" s="1"/>
  <c r="EH57" i="56" s="1"/>
  <c r="FV25" i="56"/>
  <c r="FV28" i="56" s="1"/>
  <c r="O142" i="57" s="1"/>
  <c r="GL25" i="56"/>
  <c r="GL28" i="56" s="1"/>
  <c r="GL29" i="56" s="1"/>
  <c r="FU29" i="56"/>
  <c r="GD25" i="56"/>
  <c r="GD28" i="56" s="1"/>
  <c r="GD29" i="56" s="1"/>
  <c r="EP25" i="56"/>
  <c r="EP28" i="56" s="1"/>
  <c r="EP29" i="56" s="1"/>
  <c r="GT25" i="56"/>
  <c r="GT28" i="56" s="1"/>
  <c r="O148" i="57" s="1"/>
  <c r="EO29" i="56"/>
  <c r="FF25" i="56"/>
  <c r="FF28" i="56" s="1"/>
  <c r="O137" i="57" s="1"/>
  <c r="DB25" i="56"/>
  <c r="DB28" i="56" s="1"/>
  <c r="O117" i="57" s="1"/>
  <c r="EW29" i="56"/>
  <c r="EH25" i="56"/>
  <c r="EH28" i="56" s="1"/>
  <c r="O129" i="57" s="1"/>
  <c r="GT53" i="56"/>
  <c r="GT56" i="56" s="1"/>
  <c r="O149" i="57" s="1"/>
  <c r="O133" i="57"/>
  <c r="EP57" i="56"/>
  <c r="O156" i="57"/>
  <c r="HZ29" i="56"/>
  <c r="O160" i="57"/>
  <c r="IP29" i="56"/>
  <c r="O106" i="57"/>
  <c r="BV29" i="56"/>
  <c r="O100" i="57"/>
  <c r="BF29" i="56"/>
  <c r="O126" i="57"/>
  <c r="DZ29" i="56"/>
  <c r="O158" i="57"/>
  <c r="IH29" i="56"/>
  <c r="O127" i="57"/>
  <c r="DZ57" i="56"/>
  <c r="O162" i="57"/>
  <c r="IX29" i="56"/>
  <c r="O95" i="57"/>
  <c r="AH57" i="56"/>
  <c r="O150" i="57"/>
  <c r="HB29" i="56"/>
  <c r="O140" i="57"/>
  <c r="FN29" i="56"/>
  <c r="O111" i="57"/>
  <c r="CL29" i="56"/>
  <c r="O85" i="57"/>
  <c r="J29" i="56"/>
  <c r="O146" i="57"/>
  <c r="O92" i="57"/>
  <c r="Z57" i="56"/>
  <c r="N141" i="57"/>
  <c r="FM57" i="56"/>
  <c r="O123" i="57"/>
  <c r="DR29" i="56"/>
  <c r="N138" i="57"/>
  <c r="FE57" i="56"/>
  <c r="O132" i="57"/>
  <c r="O114" i="57"/>
  <c r="CT29" i="56"/>
  <c r="O96" i="57"/>
  <c r="AP29" i="56"/>
  <c r="O97" i="57"/>
  <c r="AP57" i="56"/>
  <c r="N157" i="57"/>
  <c r="HY57" i="56"/>
  <c r="O104" i="57"/>
  <c r="BN57" i="56"/>
  <c r="O152" i="57"/>
  <c r="HJ29" i="56"/>
  <c r="GT57" i="56"/>
  <c r="O164" i="57"/>
  <c r="JF29" i="56"/>
  <c r="O107" i="57"/>
  <c r="BV57" i="56"/>
  <c r="O147" i="57"/>
  <c r="GL57" i="56"/>
  <c r="O118" i="57"/>
  <c r="DB57" i="56"/>
  <c r="O154" i="57"/>
  <c r="HR29" i="56"/>
  <c r="O124" i="57"/>
  <c r="DR57" i="56"/>
  <c r="O115" i="57"/>
  <c r="CT57" i="56"/>
  <c r="O94" i="57"/>
  <c r="AH29" i="56"/>
  <c r="GT29" i="56"/>
  <c r="O89" i="57"/>
  <c r="R57" i="56"/>
  <c r="O163" i="57"/>
  <c r="IX57" i="56"/>
  <c r="O91" i="57"/>
  <c r="Z29" i="56"/>
  <c r="O120" i="57"/>
  <c r="DJ29" i="56"/>
  <c r="O109" i="57"/>
  <c r="CD29" i="56"/>
  <c r="O110" i="57"/>
  <c r="CD57" i="56"/>
  <c r="O155" i="57"/>
  <c r="HR57" i="56"/>
  <c r="O88" i="57"/>
  <c r="R29" i="56"/>
  <c r="O98" i="57"/>
  <c r="AX29" i="56"/>
  <c r="O121" i="57"/>
  <c r="DJ57" i="56"/>
  <c r="FF45" i="56"/>
  <c r="FF53" i="56" s="1"/>
  <c r="FF56" i="56" s="1"/>
  <c r="HZ45" i="56"/>
  <c r="HZ53" i="56" s="1"/>
  <c r="HZ56" i="56" s="1"/>
  <c r="FN45" i="56"/>
  <c r="FN53" i="56" s="1"/>
  <c r="FN56" i="56" s="1"/>
  <c r="FV45" i="56"/>
  <c r="FV53" i="56" s="1"/>
  <c r="FV56" i="56" s="1"/>
  <c r="GD45" i="56"/>
  <c r="GD53" i="56" s="1"/>
  <c r="GD56" i="56" s="1"/>
  <c r="IP45" i="56"/>
  <c r="IP53" i="56" s="1"/>
  <c r="IP56" i="56" s="1"/>
  <c r="EX45" i="56"/>
  <c r="EX53" i="56" s="1"/>
  <c r="EX56" i="56" s="1"/>
  <c r="O99" i="57"/>
  <c r="AX57" i="56"/>
  <c r="N161" i="57"/>
  <c r="IO57" i="56"/>
  <c r="O101" i="57"/>
  <c r="BF57" i="56"/>
  <c r="N143" i="57"/>
  <c r="FU57" i="56"/>
  <c r="N136" i="57"/>
  <c r="EW57" i="56"/>
  <c r="N145" i="57"/>
  <c r="GC57" i="56"/>
  <c r="O86" i="57"/>
  <c r="J57" i="56"/>
  <c r="O159" i="57"/>
  <c r="IH57" i="56"/>
  <c r="O112" i="57"/>
  <c r="CL57" i="56"/>
  <c r="O165" i="57"/>
  <c r="JF57" i="56"/>
  <c r="O103" i="57"/>
  <c r="BN29" i="56"/>
  <c r="O153" i="57"/>
  <c r="HJ57" i="56"/>
  <c r="Y44" i="57" l="1"/>
  <c r="Y13" i="57"/>
  <c r="Y45" i="57"/>
  <c r="Y10" i="57"/>
  <c r="Y9" i="57"/>
  <c r="Y12" i="57"/>
  <c r="Y53" i="57"/>
  <c r="Y77" i="57"/>
  <c r="Y15" i="57"/>
  <c r="B97" i="57"/>
  <c r="T96" i="57"/>
  <c r="V96" i="57" s="1"/>
  <c r="Y51" i="57"/>
  <c r="Y48" i="57"/>
  <c r="O135" i="57"/>
  <c r="O144" i="57"/>
  <c r="O130" i="57"/>
  <c r="FV29" i="56"/>
  <c r="FF29" i="56"/>
  <c r="EH29" i="56"/>
  <c r="DB29" i="56"/>
  <c r="O136" i="57"/>
  <c r="EX57" i="56"/>
  <c r="O143" i="57"/>
  <c r="FV57" i="56"/>
  <c r="O138" i="57"/>
  <c r="FF57" i="56"/>
  <c r="O141" i="57"/>
  <c r="FN57" i="56"/>
  <c r="O157" i="57"/>
  <c r="HZ57" i="56"/>
  <c r="O145" i="57"/>
  <c r="GD57" i="56"/>
  <c r="O161" i="57"/>
  <c r="IP57" i="56"/>
  <c r="B98" i="57" l="1"/>
  <c r="T97" i="57"/>
  <c r="V97" i="57" s="1"/>
  <c r="K172" i="24"/>
  <c r="EU29" i="28"/>
  <c r="ET24" i="28"/>
  <c r="BK29" i="28"/>
  <c r="Q43" i="39"/>
  <c r="Q43" i="38"/>
  <c r="Q43" i="37"/>
  <c r="Q43" i="36"/>
  <c r="W83" i="53"/>
  <c r="X83" i="53"/>
  <c r="Y83" i="53"/>
  <c r="W84" i="53"/>
  <c r="X84" i="53"/>
  <c r="Y84" i="53"/>
  <c r="W71" i="53"/>
  <c r="X71" i="53"/>
  <c r="Y71" i="53"/>
  <c r="W72" i="53"/>
  <c r="X72" i="53"/>
  <c r="Y72" i="53"/>
  <c r="W73" i="53"/>
  <c r="X73" i="53"/>
  <c r="Y73" i="53"/>
  <c r="W74" i="53"/>
  <c r="X74" i="53"/>
  <c r="Y74" i="53"/>
  <c r="W75" i="53"/>
  <c r="X75" i="53"/>
  <c r="Y75" i="53"/>
  <c r="W76" i="53"/>
  <c r="X76" i="53"/>
  <c r="Y76" i="53"/>
  <c r="W77" i="53"/>
  <c r="X77" i="53"/>
  <c r="Y77" i="53"/>
  <c r="W78" i="53"/>
  <c r="X78" i="53"/>
  <c r="Y78" i="53"/>
  <c r="W79" i="53"/>
  <c r="X79" i="53"/>
  <c r="Y79" i="53"/>
  <c r="W80" i="53"/>
  <c r="X80" i="53"/>
  <c r="Y80" i="53"/>
  <c r="W81" i="53"/>
  <c r="X81" i="53"/>
  <c r="Y81" i="53"/>
  <c r="W82" i="53"/>
  <c r="X82" i="53"/>
  <c r="Y82" i="53"/>
  <c r="W62" i="53"/>
  <c r="X62" i="53"/>
  <c r="Y62" i="53"/>
  <c r="W63" i="53"/>
  <c r="X63" i="53"/>
  <c r="Y63" i="53"/>
  <c r="W64" i="53"/>
  <c r="X64" i="53"/>
  <c r="Y64" i="53"/>
  <c r="W65" i="53"/>
  <c r="X65" i="53"/>
  <c r="Y65" i="53"/>
  <c r="W66" i="53"/>
  <c r="X66" i="53"/>
  <c r="Y66" i="53"/>
  <c r="W67" i="53"/>
  <c r="X67" i="53"/>
  <c r="Y67" i="53"/>
  <c r="W68" i="53"/>
  <c r="X68" i="53"/>
  <c r="Y68" i="53"/>
  <c r="W69" i="53"/>
  <c r="X69" i="53"/>
  <c r="Y69" i="53"/>
  <c r="W70" i="53"/>
  <c r="X70" i="53"/>
  <c r="Y70" i="53"/>
  <c r="W51" i="53"/>
  <c r="X51" i="53"/>
  <c r="Y51" i="53"/>
  <c r="W52" i="53"/>
  <c r="X52" i="53"/>
  <c r="Y52" i="53"/>
  <c r="W53" i="53"/>
  <c r="X53" i="53"/>
  <c r="Y53" i="53"/>
  <c r="W54" i="53"/>
  <c r="X54" i="53"/>
  <c r="Y54" i="53"/>
  <c r="W55" i="53"/>
  <c r="X55" i="53"/>
  <c r="Y55" i="53"/>
  <c r="W56" i="53"/>
  <c r="X56" i="53"/>
  <c r="Y56" i="53"/>
  <c r="W57" i="53"/>
  <c r="X57" i="53"/>
  <c r="Y57" i="53"/>
  <c r="W58" i="53"/>
  <c r="X58" i="53"/>
  <c r="Y58" i="53"/>
  <c r="W59" i="53"/>
  <c r="X59" i="53"/>
  <c r="Y59" i="53"/>
  <c r="W60" i="53"/>
  <c r="X60" i="53"/>
  <c r="Y60" i="53"/>
  <c r="W61" i="53"/>
  <c r="X61" i="53"/>
  <c r="Y61" i="53"/>
  <c r="W34" i="53"/>
  <c r="X34" i="53"/>
  <c r="Y34" i="53"/>
  <c r="W35" i="53"/>
  <c r="X35" i="53"/>
  <c r="Y35" i="53"/>
  <c r="W36" i="53"/>
  <c r="X36" i="53"/>
  <c r="Y36" i="53"/>
  <c r="W37" i="53"/>
  <c r="X37" i="53"/>
  <c r="Y37" i="53"/>
  <c r="W38" i="53"/>
  <c r="X38" i="53"/>
  <c r="Y38" i="53"/>
  <c r="W39" i="53"/>
  <c r="X39" i="53"/>
  <c r="Y39" i="53"/>
  <c r="W40" i="53"/>
  <c r="X40" i="53"/>
  <c r="Y40" i="53"/>
  <c r="W41" i="53"/>
  <c r="X41" i="53"/>
  <c r="Y41" i="53"/>
  <c r="W42" i="53"/>
  <c r="X42" i="53"/>
  <c r="Y42" i="53"/>
  <c r="W43" i="53"/>
  <c r="X43" i="53"/>
  <c r="Y43" i="53"/>
  <c r="W44" i="53"/>
  <c r="X44" i="53"/>
  <c r="Y44" i="53"/>
  <c r="W45" i="53"/>
  <c r="X45" i="53"/>
  <c r="Y45" i="53"/>
  <c r="W46" i="53"/>
  <c r="X46" i="53"/>
  <c r="Y46" i="53"/>
  <c r="W47" i="53"/>
  <c r="X47" i="53"/>
  <c r="Y47" i="53"/>
  <c r="W48" i="53"/>
  <c r="X48" i="53"/>
  <c r="Y48" i="53"/>
  <c r="W49" i="53"/>
  <c r="X49" i="53"/>
  <c r="Y49" i="53"/>
  <c r="W50" i="53"/>
  <c r="X50" i="53"/>
  <c r="Y50" i="53"/>
  <c r="X33" i="53"/>
  <c r="Y33" i="53"/>
  <c r="X28" i="53"/>
  <c r="Y28" i="53"/>
  <c r="X25" i="53"/>
  <c r="Y25" i="53"/>
  <c r="Y19" i="53"/>
  <c r="X19" i="53"/>
  <c r="Y17" i="53"/>
  <c r="X17" i="53"/>
  <c r="Y14" i="53"/>
  <c r="X14" i="53"/>
  <c r="X29" i="53"/>
  <c r="Y29" i="53"/>
  <c r="X30" i="53"/>
  <c r="Y30" i="53"/>
  <c r="X31" i="53"/>
  <c r="Y31" i="53"/>
  <c r="X32" i="53"/>
  <c r="Y32" i="53"/>
  <c r="Y26" i="53"/>
  <c r="Y27" i="53"/>
  <c r="X26" i="53"/>
  <c r="X27" i="53"/>
  <c r="X20" i="53"/>
  <c r="Y20" i="53"/>
  <c r="X21" i="53"/>
  <c r="Y21" i="53"/>
  <c r="X22" i="53"/>
  <c r="Y22" i="53"/>
  <c r="X23" i="53"/>
  <c r="Y23" i="53"/>
  <c r="X24" i="53"/>
  <c r="Y24" i="53"/>
  <c r="Y18" i="53"/>
  <c r="X18" i="53"/>
  <c r="X15" i="53"/>
  <c r="Y15" i="53"/>
  <c r="X16" i="53"/>
  <c r="Y16" i="53"/>
  <c r="X12" i="53"/>
  <c r="Y12" i="53"/>
  <c r="X13" i="53"/>
  <c r="Y13" i="53"/>
  <c r="X11" i="53"/>
  <c r="Y11" i="53"/>
  <c r="X9" i="53"/>
  <c r="Y9" i="53"/>
  <c r="X10" i="53"/>
  <c r="Y10" i="53"/>
  <c r="W26" i="53"/>
  <c r="W27" i="53"/>
  <c r="W28" i="53"/>
  <c r="W29" i="53"/>
  <c r="W30" i="53"/>
  <c r="W31" i="53"/>
  <c r="W32" i="53"/>
  <c r="W33" i="53"/>
  <c r="W19" i="53"/>
  <c r="W20" i="53"/>
  <c r="W21" i="53"/>
  <c r="W22" i="53"/>
  <c r="W23" i="53"/>
  <c r="W24" i="53"/>
  <c r="W25" i="53"/>
  <c r="W10" i="53"/>
  <c r="W11" i="53"/>
  <c r="W12" i="53"/>
  <c r="W13" i="53"/>
  <c r="W14" i="53"/>
  <c r="W15" i="53"/>
  <c r="W16" i="53"/>
  <c r="W17" i="53"/>
  <c r="W18" i="53"/>
  <c r="W9" i="53"/>
  <c r="I22" i="36"/>
  <c r="F5" i="31"/>
  <c r="F3" i="31"/>
  <c r="F12" i="31"/>
  <c r="F11" i="31"/>
  <c r="K71" i="35"/>
  <c r="I10" i="35"/>
  <c r="L11" i="31"/>
  <c r="M11" i="31"/>
  <c r="N11" i="31"/>
  <c r="O11" i="31"/>
  <c r="P11" i="31"/>
  <c r="Q11" i="31"/>
  <c r="L12" i="31"/>
  <c r="M12" i="31"/>
  <c r="N12" i="31"/>
  <c r="O12" i="31"/>
  <c r="P12" i="31"/>
  <c r="Q12" i="31"/>
  <c r="L13" i="31"/>
  <c r="M13" i="31"/>
  <c r="N13" i="31"/>
  <c r="O13" i="31"/>
  <c r="P13" i="31"/>
  <c r="Q13" i="31"/>
  <c r="L14" i="31"/>
  <c r="M14" i="31"/>
  <c r="N14" i="31"/>
  <c r="O14" i="31"/>
  <c r="P14" i="31"/>
  <c r="Q14" i="31"/>
  <c r="L15" i="31"/>
  <c r="M15" i="31"/>
  <c r="N15" i="31"/>
  <c r="O15" i="31"/>
  <c r="P15" i="31"/>
  <c r="Q15" i="31"/>
  <c r="L16" i="31"/>
  <c r="M16" i="31"/>
  <c r="N16" i="31"/>
  <c r="O16" i="31"/>
  <c r="P16" i="31"/>
  <c r="Q16" i="31"/>
  <c r="K12" i="31"/>
  <c r="K13" i="31"/>
  <c r="K14" i="31"/>
  <c r="K15" i="31"/>
  <c r="K16" i="31"/>
  <c r="K11" i="31"/>
  <c r="K3" i="31"/>
  <c r="M3" i="31"/>
  <c r="K4" i="31"/>
  <c r="L4" i="31"/>
  <c r="M4" i="31"/>
  <c r="N4" i="31"/>
  <c r="O4" i="31"/>
  <c r="P4" i="31"/>
  <c r="Q4" i="31"/>
  <c r="K5" i="31"/>
  <c r="M5" i="31"/>
  <c r="K6" i="31"/>
  <c r="M6" i="31"/>
  <c r="K7" i="31"/>
  <c r="M7" i="31"/>
  <c r="K8" i="31"/>
  <c r="M8" i="31"/>
  <c r="K9" i="31"/>
  <c r="M9" i="31"/>
  <c r="N9" i="31"/>
  <c r="K10" i="31"/>
  <c r="L10" i="31"/>
  <c r="M10" i="31"/>
  <c r="N10" i="31"/>
  <c r="O10" i="31"/>
  <c r="FT45" i="28" s="1"/>
  <c r="P10" i="31"/>
  <c r="Q10" i="31"/>
  <c r="L2" i="31"/>
  <c r="M2" i="31"/>
  <c r="N2" i="31"/>
  <c r="O2" i="31"/>
  <c r="P2" i="31"/>
  <c r="Q2" i="31"/>
  <c r="K2" i="31"/>
  <c r="EW45" i="28"/>
  <c r="F20" i="31"/>
  <c r="G20" i="31" s="1"/>
  <c r="H20" i="31" s="1"/>
  <c r="I20" i="31" s="1"/>
  <c r="E20" i="31"/>
  <c r="F19" i="31"/>
  <c r="G19" i="31" s="1"/>
  <c r="H19" i="31" s="1"/>
  <c r="I19" i="31" s="1"/>
  <c r="E19" i="31"/>
  <c r="F18" i="31"/>
  <c r="G18" i="31" s="1"/>
  <c r="H18" i="31" s="1"/>
  <c r="I18" i="31" s="1"/>
  <c r="E18" i="31"/>
  <c r="F17" i="31"/>
  <c r="G17" i="31" s="1"/>
  <c r="H17" i="31" s="1"/>
  <c r="I17" i="31" s="1"/>
  <c r="E17" i="31"/>
  <c r="G16" i="31"/>
  <c r="H16" i="31" s="1"/>
  <c r="I16" i="31" s="1"/>
  <c r="F16" i="31"/>
  <c r="G15" i="31"/>
  <c r="H15" i="31" s="1"/>
  <c r="I15" i="31" s="1"/>
  <c r="F15" i="31"/>
  <c r="G14" i="31"/>
  <c r="H14" i="31" s="1"/>
  <c r="I14" i="31" s="1"/>
  <c r="F14" i="31"/>
  <c r="G13" i="31"/>
  <c r="H13" i="31" s="1"/>
  <c r="I13" i="31" s="1"/>
  <c r="F13" i="31"/>
  <c r="G12" i="31"/>
  <c r="H12" i="31" s="1"/>
  <c r="I12" i="31" s="1"/>
  <c r="G11" i="31"/>
  <c r="H11" i="31" s="1"/>
  <c r="I11" i="31" s="1"/>
  <c r="F10" i="31"/>
  <c r="G10" i="31" s="1"/>
  <c r="H10" i="31" s="1"/>
  <c r="I10" i="31" s="1"/>
  <c r="E10" i="31"/>
  <c r="G9" i="31"/>
  <c r="O9" i="31" s="1"/>
  <c r="F9" i="31"/>
  <c r="F8" i="31"/>
  <c r="G8" i="31" s="1"/>
  <c r="F7" i="31"/>
  <c r="N7" i="31" s="1"/>
  <c r="G6" i="31"/>
  <c r="H6" i="31" s="1"/>
  <c r="I6" i="31" s="1"/>
  <c r="Q6" i="31" s="1"/>
  <c r="F6" i="31"/>
  <c r="N6" i="31" s="1"/>
  <c r="G5" i="31"/>
  <c r="F4" i="31"/>
  <c r="G4" i="31" s="1"/>
  <c r="H4" i="31" s="1"/>
  <c r="I4" i="31" s="1"/>
  <c r="E4" i="31"/>
  <c r="G3" i="31"/>
  <c r="H3" i="31" s="1"/>
  <c r="I3" i="31" s="1"/>
  <c r="Q3" i="31" s="1"/>
  <c r="I2" i="31"/>
  <c r="H2" i="31"/>
  <c r="G2" i="31"/>
  <c r="F2" i="31"/>
  <c r="E2" i="31"/>
  <c r="D29" i="31"/>
  <c r="D30" i="31"/>
  <c r="E30" i="31" s="1"/>
  <c r="F30" i="31" s="1"/>
  <c r="G30" i="31" s="1"/>
  <c r="H30" i="31" s="1"/>
  <c r="I30" i="31" s="1"/>
  <c r="E29" i="31"/>
  <c r="F29" i="31"/>
  <c r="G29" i="31"/>
  <c r="H29" i="31"/>
  <c r="I29" i="31"/>
  <c r="D28" i="31"/>
  <c r="E28" i="31" s="1"/>
  <c r="F28" i="31" s="1"/>
  <c r="G28" i="31" s="1"/>
  <c r="H28" i="31" s="1"/>
  <c r="I28" i="31" s="1"/>
  <c r="T98" i="57" l="1"/>
  <c r="V98" i="57" s="1"/>
  <c r="B99" i="57"/>
  <c r="H5" i="31"/>
  <c r="O5" i="31"/>
  <c r="H8" i="31"/>
  <c r="O8" i="31"/>
  <c r="H9" i="31"/>
  <c r="N8" i="31"/>
  <c r="G7" i="31"/>
  <c r="P6" i="31"/>
  <c r="O6" i="31"/>
  <c r="N5" i="31"/>
  <c r="P3" i="31"/>
  <c r="O3" i="31"/>
  <c r="N3" i="31"/>
  <c r="B100" i="57" l="1"/>
  <c r="T99" i="57"/>
  <c r="V99" i="57" s="1"/>
  <c r="H7" i="31"/>
  <c r="O7" i="31"/>
  <c r="P9" i="31"/>
  <c r="I9" i="31"/>
  <c r="Q9" i="31" s="1"/>
  <c r="I8" i="31"/>
  <c r="Q8" i="31" s="1"/>
  <c r="P8" i="31"/>
  <c r="I5" i="31"/>
  <c r="Q5" i="31" s="1"/>
  <c r="P5" i="31"/>
  <c r="B101" i="57" l="1"/>
  <c r="T100" i="57"/>
  <c r="V100" i="57" s="1"/>
  <c r="I7" i="31"/>
  <c r="Q7" i="31" s="1"/>
  <c r="P7" i="31"/>
  <c r="B103" i="57" l="1"/>
  <c r="T101" i="57"/>
  <c r="V101" i="57" s="1"/>
  <c r="I13" i="35"/>
  <c r="J31" i="35" s="1"/>
  <c r="B104" i="57" l="1"/>
  <c r="T103" i="57"/>
  <c r="V103" i="57" s="1"/>
  <c r="I31" i="35"/>
  <c r="K31" i="35" s="1"/>
  <c r="B106" i="57" l="1"/>
  <c r="T104" i="57"/>
  <c r="V104" i="57" s="1"/>
  <c r="I59" i="24"/>
  <c r="I60" i="24"/>
  <c r="I61" i="24"/>
  <c r="B107" i="57" l="1"/>
  <c r="T106" i="57"/>
  <c r="V106" i="57" s="1"/>
  <c r="B86" i="53"/>
  <c r="B88" i="53" s="1"/>
  <c r="B89" i="53" s="1"/>
  <c r="B91" i="53" s="1"/>
  <c r="B92" i="53" s="1"/>
  <c r="B94" i="53" s="1"/>
  <c r="B95" i="53" s="1"/>
  <c r="B96" i="53" s="1"/>
  <c r="B97" i="53" s="1"/>
  <c r="B98" i="53" s="1"/>
  <c r="B99" i="53" s="1"/>
  <c r="B100" i="53" s="1"/>
  <c r="B101" i="53" s="1"/>
  <c r="B103" i="53" s="1"/>
  <c r="B104" i="53" s="1"/>
  <c r="B106" i="53" s="1"/>
  <c r="B107" i="53" s="1"/>
  <c r="B109" i="53" s="1"/>
  <c r="B110" i="53" s="1"/>
  <c r="B111" i="53" s="1"/>
  <c r="B112" i="53" s="1"/>
  <c r="B114" i="53" s="1"/>
  <c r="B115" i="53" s="1"/>
  <c r="B117" i="53" s="1"/>
  <c r="B118" i="53" s="1"/>
  <c r="B120" i="53" s="1"/>
  <c r="B121" i="53" s="1"/>
  <c r="B123" i="53" s="1"/>
  <c r="B124" i="53" s="1"/>
  <c r="B126" i="53" s="1"/>
  <c r="B127" i="53" s="1"/>
  <c r="B129" i="53" s="1"/>
  <c r="B130" i="53" s="1"/>
  <c r="B132" i="53" s="1"/>
  <c r="B133" i="53" s="1"/>
  <c r="B135" i="53" s="1"/>
  <c r="B136" i="53" s="1"/>
  <c r="B137" i="53" s="1"/>
  <c r="B138" i="53" s="1"/>
  <c r="B140" i="53" s="1"/>
  <c r="B141" i="53" s="1"/>
  <c r="B142" i="53" s="1"/>
  <c r="B143" i="53" s="1"/>
  <c r="B144" i="53" s="1"/>
  <c r="B145" i="53" s="1"/>
  <c r="B146" i="53" s="1"/>
  <c r="B147" i="53" s="1"/>
  <c r="B148" i="53" s="1"/>
  <c r="B149" i="53" s="1"/>
  <c r="B150" i="53" s="1"/>
  <c r="B151" i="53" s="1"/>
  <c r="B152" i="53" s="1"/>
  <c r="B153" i="53" s="1"/>
  <c r="B154" i="53" s="1"/>
  <c r="B155" i="53" s="1"/>
  <c r="B156" i="53" s="1"/>
  <c r="B157" i="53" s="1"/>
  <c r="B158" i="53" s="1"/>
  <c r="B159" i="53" s="1"/>
  <c r="B160" i="53" s="1"/>
  <c r="B161" i="53" s="1"/>
  <c r="B162" i="53" s="1"/>
  <c r="B163" i="53" s="1"/>
  <c r="B164" i="53" s="1"/>
  <c r="B165" i="53" s="1"/>
  <c r="C83" i="53"/>
  <c r="B83" i="53"/>
  <c r="C82" i="53"/>
  <c r="B82" i="53"/>
  <c r="C80" i="53"/>
  <c r="B80" i="53"/>
  <c r="C79" i="53"/>
  <c r="B79" i="53"/>
  <c r="C77" i="53"/>
  <c r="B77" i="53"/>
  <c r="C76" i="53"/>
  <c r="B76" i="53"/>
  <c r="C175" i="53"/>
  <c r="B175" i="53"/>
  <c r="C174" i="53"/>
  <c r="B174" i="53"/>
  <c r="C172" i="53"/>
  <c r="B172" i="53"/>
  <c r="C171" i="53"/>
  <c r="B171" i="53"/>
  <c r="C170" i="53"/>
  <c r="B170" i="53"/>
  <c r="B169" i="53"/>
  <c r="C74" i="53"/>
  <c r="B74" i="53"/>
  <c r="B73" i="53"/>
  <c r="C72" i="53"/>
  <c r="B72" i="53"/>
  <c r="B71" i="53"/>
  <c r="C70" i="53"/>
  <c r="B70" i="53"/>
  <c r="C69" i="53"/>
  <c r="B69" i="53"/>
  <c r="C68" i="53"/>
  <c r="B68" i="53"/>
  <c r="C67" i="53"/>
  <c r="B67" i="53"/>
  <c r="C66" i="53"/>
  <c r="B66" i="53"/>
  <c r="C65" i="53"/>
  <c r="B65" i="53"/>
  <c r="B64" i="53"/>
  <c r="C63" i="53"/>
  <c r="B63" i="53"/>
  <c r="C62" i="53"/>
  <c r="B62" i="53"/>
  <c r="C61" i="53"/>
  <c r="B61" i="53"/>
  <c r="C60" i="53"/>
  <c r="B60" i="53"/>
  <c r="C59" i="53"/>
  <c r="B59" i="53"/>
  <c r="C58" i="53"/>
  <c r="B58" i="53"/>
  <c r="B57" i="53"/>
  <c r="C56" i="53"/>
  <c r="B56" i="53"/>
  <c r="C55" i="53"/>
  <c r="B55" i="53"/>
  <c r="B54" i="53"/>
  <c r="C53" i="53"/>
  <c r="B53" i="53"/>
  <c r="C52" i="53"/>
  <c r="B52" i="53"/>
  <c r="C51" i="53"/>
  <c r="B51" i="53"/>
  <c r="C50" i="53"/>
  <c r="B50" i="53"/>
  <c r="B49" i="53"/>
  <c r="C48" i="53"/>
  <c r="B48" i="53"/>
  <c r="C47" i="53"/>
  <c r="B47" i="53"/>
  <c r="B46" i="53"/>
  <c r="C45" i="53"/>
  <c r="B45" i="53"/>
  <c r="C44" i="53"/>
  <c r="B44" i="53"/>
  <c r="B43" i="53"/>
  <c r="C42" i="53"/>
  <c r="B42" i="53"/>
  <c r="C41" i="53"/>
  <c r="B41" i="53"/>
  <c r="C40" i="53"/>
  <c r="B40" i="53"/>
  <c r="C39" i="53"/>
  <c r="B39" i="53"/>
  <c r="C38" i="53"/>
  <c r="B38" i="53"/>
  <c r="C37" i="53"/>
  <c r="B37" i="53"/>
  <c r="C36" i="53"/>
  <c r="B36" i="53"/>
  <c r="C35" i="53"/>
  <c r="B35" i="53"/>
  <c r="C34" i="53"/>
  <c r="B34" i="53"/>
  <c r="B33" i="53"/>
  <c r="C32" i="53"/>
  <c r="B32" i="53"/>
  <c r="C31" i="53"/>
  <c r="B31" i="53"/>
  <c r="C30" i="53"/>
  <c r="B30" i="53"/>
  <c r="C29" i="53"/>
  <c r="B29" i="53"/>
  <c r="B28" i="53"/>
  <c r="C27" i="53"/>
  <c r="B27" i="53"/>
  <c r="C26" i="53"/>
  <c r="B26" i="53"/>
  <c r="B25" i="53"/>
  <c r="C24" i="53"/>
  <c r="B24" i="53"/>
  <c r="C23" i="53"/>
  <c r="B23" i="53"/>
  <c r="C22" i="53"/>
  <c r="B22" i="53"/>
  <c r="C21" i="53"/>
  <c r="B21" i="53"/>
  <c r="C20" i="53"/>
  <c r="B20" i="53"/>
  <c r="B19" i="53"/>
  <c r="C18" i="53"/>
  <c r="B18" i="53"/>
  <c r="B17" i="53"/>
  <c r="C16" i="53"/>
  <c r="B16" i="53"/>
  <c r="C15" i="53"/>
  <c r="B15" i="53"/>
  <c r="B14" i="53"/>
  <c r="C13" i="53"/>
  <c r="B13" i="53"/>
  <c r="C12" i="53"/>
  <c r="B12" i="53"/>
  <c r="B11" i="53"/>
  <c r="C10" i="53"/>
  <c r="B10" i="53"/>
  <c r="C9" i="53"/>
  <c r="B9" i="53"/>
  <c r="B8" i="53"/>
  <c r="B109" i="57" l="1"/>
  <c r="T107" i="57"/>
  <c r="V107" i="57" s="1"/>
  <c r="B14" i="36"/>
  <c r="F40" i="28"/>
  <c r="F41" i="28"/>
  <c r="L27" i="28"/>
  <c r="M27" i="28" s="1"/>
  <c r="N27" i="28" s="1"/>
  <c r="O27" i="28" s="1"/>
  <c r="L26" i="28"/>
  <c r="M26" i="28" s="1"/>
  <c r="N26" i="28" s="1"/>
  <c r="N12" i="28"/>
  <c r="N13" i="28"/>
  <c r="N14" i="28"/>
  <c r="N15" i="28"/>
  <c r="N16" i="28"/>
  <c r="O12" i="28"/>
  <c r="O13" i="28"/>
  <c r="O15" i="28"/>
  <c r="L55" i="28"/>
  <c r="M55" i="28" s="1"/>
  <c r="N55" i="28" s="1"/>
  <c r="O55" i="28" s="1"/>
  <c r="P55" i="28" s="1"/>
  <c r="Q55" i="28" s="1"/>
  <c r="R55" i="28" s="1"/>
  <c r="L54" i="28"/>
  <c r="M54" i="28" s="1"/>
  <c r="N54" i="28" s="1"/>
  <c r="O54" i="28" s="1"/>
  <c r="P54" i="28" s="1"/>
  <c r="Q54" i="28" s="1"/>
  <c r="R54" i="28" s="1"/>
  <c r="N40" i="28"/>
  <c r="N41" i="28"/>
  <c r="T27" i="28"/>
  <c r="U27" i="28" s="1"/>
  <c r="V27" i="28" s="1"/>
  <c r="W27" i="28" s="1"/>
  <c r="X27" i="28" s="1"/>
  <c r="Y27" i="28" s="1"/>
  <c r="T26" i="28"/>
  <c r="U26" i="28" s="1"/>
  <c r="V26" i="28" s="1"/>
  <c r="W26" i="28" s="1"/>
  <c r="V12" i="28"/>
  <c r="V13" i="28"/>
  <c r="V14" i="28"/>
  <c r="V15" i="28"/>
  <c r="V16" i="28"/>
  <c r="W12" i="28"/>
  <c r="W13" i="28"/>
  <c r="W14" i="28"/>
  <c r="T55" i="28"/>
  <c r="U55" i="28" s="1"/>
  <c r="V55" i="28" s="1"/>
  <c r="T54" i="28"/>
  <c r="U54" i="28" s="1"/>
  <c r="V54" i="28" s="1"/>
  <c r="W54" i="28" s="1"/>
  <c r="X54" i="28" s="1"/>
  <c r="Y54" i="28" s="1"/>
  <c r="Z54" i="28" s="1"/>
  <c r="V40" i="28"/>
  <c r="AB27" i="28"/>
  <c r="AC27" i="28" s="1"/>
  <c r="AD27" i="28" s="1"/>
  <c r="AE27" i="28" s="1"/>
  <c r="AF27" i="28" s="1"/>
  <c r="AG27" i="28" s="1"/>
  <c r="AB26" i="28"/>
  <c r="AC26" i="28" s="1"/>
  <c r="AD26" i="28" s="1"/>
  <c r="AE26" i="28" s="1"/>
  <c r="AF26" i="28" s="1"/>
  <c r="AG26" i="28" s="1"/>
  <c r="AH26" i="28" s="1"/>
  <c r="AD12" i="28"/>
  <c r="AD13" i="28"/>
  <c r="AD14" i="28"/>
  <c r="AD15" i="28"/>
  <c r="AD16" i="28"/>
  <c r="AE12" i="28"/>
  <c r="AE13" i="28"/>
  <c r="AE14" i="28"/>
  <c r="AB55" i="28"/>
  <c r="AC55" i="28" s="1"/>
  <c r="AD55" i="28" s="1"/>
  <c r="AE55" i="28" s="1"/>
  <c r="AF55" i="28" s="1"/>
  <c r="AG55" i="28" s="1"/>
  <c r="AH55" i="28" s="1"/>
  <c r="AB54" i="28"/>
  <c r="AC54" i="28" s="1"/>
  <c r="AD54" i="28" s="1"/>
  <c r="AE54" i="28" s="1"/>
  <c r="AF54" i="28" s="1"/>
  <c r="AG54" i="28" s="1"/>
  <c r="AH54" i="28" s="1"/>
  <c r="AD40" i="28"/>
  <c r="HV42" i="28"/>
  <c r="AJ27" i="28"/>
  <c r="AK27" i="28" s="1"/>
  <c r="AL27" i="28" s="1"/>
  <c r="AM27" i="28" s="1"/>
  <c r="AJ26" i="28"/>
  <c r="AK26" i="28" s="1"/>
  <c r="AL26" i="28" s="1"/>
  <c r="AM26" i="28" s="1"/>
  <c r="AN26" i="28" s="1"/>
  <c r="AO26" i="28" s="1"/>
  <c r="AP26" i="28" s="1"/>
  <c r="AL12" i="28"/>
  <c r="AL13" i="28"/>
  <c r="AL14" i="28"/>
  <c r="AL15" i="28"/>
  <c r="AL16" i="28"/>
  <c r="AM12" i="28"/>
  <c r="AM13" i="28"/>
  <c r="AM14" i="28"/>
  <c r="AJ55" i="28"/>
  <c r="AK55" i="28" s="1"/>
  <c r="AL55" i="28" s="1"/>
  <c r="AM55" i="28" s="1"/>
  <c r="AN55" i="28" s="1"/>
  <c r="AJ54" i="28"/>
  <c r="AK54" i="28" s="1"/>
  <c r="AL54" i="28" s="1"/>
  <c r="AM54" i="28" s="1"/>
  <c r="AN54" i="28" s="1"/>
  <c r="AO54" i="28" s="1"/>
  <c r="AP54" i="28" s="1"/>
  <c r="AL40" i="28"/>
  <c r="AR27" i="28"/>
  <c r="AS27" i="28" s="1"/>
  <c r="AT27" i="28" s="1"/>
  <c r="AU27" i="28" s="1"/>
  <c r="AV27" i="28" s="1"/>
  <c r="AW27" i="28" s="1"/>
  <c r="AX27" i="28" s="1"/>
  <c r="AR26" i="28"/>
  <c r="AS26" i="28" s="1"/>
  <c r="AT26" i="28" s="1"/>
  <c r="AU26" i="28" s="1"/>
  <c r="AT12" i="28"/>
  <c r="AT13" i="28"/>
  <c r="AT14" i="28"/>
  <c r="AT15" i="28"/>
  <c r="AT16" i="28"/>
  <c r="AU12" i="28"/>
  <c r="AU13" i="28"/>
  <c r="AU14" i="28"/>
  <c r="AR55" i="28"/>
  <c r="AS55" i="28" s="1"/>
  <c r="AT55" i="28" s="1"/>
  <c r="AU55" i="28" s="1"/>
  <c r="AV55" i="28" s="1"/>
  <c r="AW55" i="28" s="1"/>
  <c r="AR54" i="28"/>
  <c r="AS54" i="28" s="1"/>
  <c r="AT54" i="28" s="1"/>
  <c r="AU54" i="28" s="1"/>
  <c r="AV54" i="28" s="1"/>
  <c r="AW54" i="28" s="1"/>
  <c r="AX54" i="28" s="1"/>
  <c r="AT40" i="28"/>
  <c r="AU40" i="28"/>
  <c r="AZ27" i="28"/>
  <c r="BA27" i="28" s="1"/>
  <c r="BB27" i="28" s="1"/>
  <c r="BC27" i="28" s="1"/>
  <c r="BD27" i="28" s="1"/>
  <c r="BE27" i="28" s="1"/>
  <c r="BF27" i="28" s="1"/>
  <c r="AZ26" i="28"/>
  <c r="BA26" i="28" s="1"/>
  <c r="BB26" i="28" s="1"/>
  <c r="BB12" i="28"/>
  <c r="BB13" i="28"/>
  <c r="BB14" i="28"/>
  <c r="BB15" i="28"/>
  <c r="BB16" i="28"/>
  <c r="BC12" i="28"/>
  <c r="BC13" i="28"/>
  <c r="BC14" i="28"/>
  <c r="AZ55" i="28"/>
  <c r="BA55" i="28" s="1"/>
  <c r="BB55" i="28" s="1"/>
  <c r="BC55" i="28" s="1"/>
  <c r="BD55" i="28" s="1"/>
  <c r="BE55" i="28" s="1"/>
  <c r="AZ54" i="28"/>
  <c r="BA54" i="28" s="1"/>
  <c r="BB54" i="28" s="1"/>
  <c r="BC54" i="28" s="1"/>
  <c r="BD54" i="28" s="1"/>
  <c r="BE54" i="28" s="1"/>
  <c r="BF54" i="28" s="1"/>
  <c r="BB40" i="28"/>
  <c r="BH27" i="28"/>
  <c r="BI27" i="28" s="1"/>
  <c r="BJ27" i="28" s="1"/>
  <c r="BH26" i="28"/>
  <c r="BI26" i="28" s="1"/>
  <c r="BJ26" i="28" s="1"/>
  <c r="BK26" i="28" s="1"/>
  <c r="BL26" i="28" s="1"/>
  <c r="BM26" i="28" s="1"/>
  <c r="BN26" i="28" s="1"/>
  <c r="BJ12" i="28"/>
  <c r="BJ13" i="28"/>
  <c r="BJ14" i="28"/>
  <c r="BJ15" i="28"/>
  <c r="BJ16" i="28"/>
  <c r="BK12" i="28"/>
  <c r="BK13" i="28"/>
  <c r="BK14" i="28"/>
  <c r="BH55" i="28"/>
  <c r="BI55" i="28" s="1"/>
  <c r="BJ55" i="28" s="1"/>
  <c r="BH54" i="28"/>
  <c r="BI54" i="28" s="1"/>
  <c r="BJ54" i="28" s="1"/>
  <c r="BK54" i="28" s="1"/>
  <c r="BL54" i="28" s="1"/>
  <c r="BM54" i="28" s="1"/>
  <c r="BN54" i="28" s="1"/>
  <c r="BJ40" i="28"/>
  <c r="BK40" i="28"/>
  <c r="BK42" i="28"/>
  <c r="BP27" i="28"/>
  <c r="BQ27" i="28" s="1"/>
  <c r="BR27" i="28" s="1"/>
  <c r="BP26" i="28"/>
  <c r="BQ26" i="28" s="1"/>
  <c r="BR26" i="28" s="1"/>
  <c r="BS26" i="28" s="1"/>
  <c r="BT26" i="28" s="1"/>
  <c r="BU26" i="28" s="1"/>
  <c r="BV26" i="28" s="1"/>
  <c r="BR12" i="28"/>
  <c r="BR13" i="28"/>
  <c r="BR14" i="28"/>
  <c r="BR15" i="28"/>
  <c r="BR16" i="28"/>
  <c r="BS12" i="28"/>
  <c r="BS13" i="28"/>
  <c r="BS14" i="28"/>
  <c r="BS16" i="28"/>
  <c r="BP55" i="28"/>
  <c r="BQ55" i="28" s="1"/>
  <c r="BR55" i="28" s="1"/>
  <c r="BS55" i="28" s="1"/>
  <c r="BT55" i="28" s="1"/>
  <c r="BP54" i="28"/>
  <c r="BQ54" i="28" s="1"/>
  <c r="BR54" i="28" s="1"/>
  <c r="BS54" i="28" s="1"/>
  <c r="BT54" i="28" s="1"/>
  <c r="BU54" i="28" s="1"/>
  <c r="BV54" i="28" s="1"/>
  <c r="BR40" i="28"/>
  <c r="BS40" i="28"/>
  <c r="BS42" i="28"/>
  <c r="BX27" i="28"/>
  <c r="BY27" i="28" s="1"/>
  <c r="BZ27" i="28" s="1"/>
  <c r="CA27" i="28" s="1"/>
  <c r="BX26" i="28"/>
  <c r="BY26" i="28" s="1"/>
  <c r="BZ26" i="28" s="1"/>
  <c r="CA26" i="28" s="1"/>
  <c r="CB26" i="28" s="1"/>
  <c r="CC26" i="28" s="1"/>
  <c r="CD26" i="28" s="1"/>
  <c r="BZ12" i="28"/>
  <c r="BZ13" i="28"/>
  <c r="BZ14" i="28"/>
  <c r="BZ15" i="28"/>
  <c r="BZ16" i="28"/>
  <c r="CA12" i="28"/>
  <c r="CA13" i="28"/>
  <c r="CA14" i="28"/>
  <c r="CA15" i="28"/>
  <c r="BX55" i="28"/>
  <c r="BY55" i="28" s="1"/>
  <c r="BZ55" i="28" s="1"/>
  <c r="BX54" i="28"/>
  <c r="CF27" i="28"/>
  <c r="CG27" i="28" s="1"/>
  <c r="CH27" i="28" s="1"/>
  <c r="CI27" i="28" s="1"/>
  <c r="CJ27" i="28" s="1"/>
  <c r="CK27" i="28" s="1"/>
  <c r="CF26" i="28"/>
  <c r="CG26" i="28" s="1"/>
  <c r="CH26" i="28" s="1"/>
  <c r="CI26" i="28" s="1"/>
  <c r="CJ26" i="28" s="1"/>
  <c r="CH12" i="28"/>
  <c r="CH13" i="28"/>
  <c r="CH14" i="28"/>
  <c r="CH15" i="28"/>
  <c r="CH16" i="28"/>
  <c r="CI12" i="28"/>
  <c r="CI13" i="28"/>
  <c r="CI14" i="28"/>
  <c r="CF55" i="28"/>
  <c r="CG55" i="28" s="1"/>
  <c r="CH55" i="28" s="1"/>
  <c r="CI55" i="28" s="1"/>
  <c r="CF54" i="28"/>
  <c r="CG54" i="28" s="1"/>
  <c r="CH54" i="28" s="1"/>
  <c r="CN27" i="28"/>
  <c r="CO27" i="28" s="1"/>
  <c r="CP27" i="28" s="1"/>
  <c r="CQ27" i="28" s="1"/>
  <c r="CR27" i="28" s="1"/>
  <c r="CS27" i="28" s="1"/>
  <c r="CN26" i="28"/>
  <c r="CO26" i="28" s="1"/>
  <c r="CP26" i="28" s="1"/>
  <c r="CQ26" i="28" s="1"/>
  <c r="CR26" i="28" s="1"/>
  <c r="CS26" i="28" s="1"/>
  <c r="CT26" i="28" s="1"/>
  <c r="CP12" i="28"/>
  <c r="CP13" i="28"/>
  <c r="CP14" i="28"/>
  <c r="CP15" i="28"/>
  <c r="CP16" i="28"/>
  <c r="CQ12" i="28"/>
  <c r="CQ13" i="28"/>
  <c r="CQ14" i="28"/>
  <c r="CN55" i="28"/>
  <c r="CO55" i="28" s="1"/>
  <c r="CP55" i="28" s="1"/>
  <c r="CQ55" i="28" s="1"/>
  <c r="CR55" i="28" s="1"/>
  <c r="CS55" i="28" s="1"/>
  <c r="CN54" i="28"/>
  <c r="CO54" i="28" s="1"/>
  <c r="CP54" i="28" s="1"/>
  <c r="CQ54" i="28" s="1"/>
  <c r="CP40" i="28"/>
  <c r="CQ40" i="28"/>
  <c r="CQ42" i="28"/>
  <c r="CV27" i="28"/>
  <c r="CW27" i="28" s="1"/>
  <c r="CX27" i="28" s="1"/>
  <c r="CV26" i="28"/>
  <c r="CW26" i="28" s="1"/>
  <c r="CX26" i="28" s="1"/>
  <c r="CY26" i="28" s="1"/>
  <c r="CZ26" i="28" s="1"/>
  <c r="DA26" i="28" s="1"/>
  <c r="DB26" i="28" s="1"/>
  <c r="CX12" i="28"/>
  <c r="CX13" i="28"/>
  <c r="CX14" i="28"/>
  <c r="CX15" i="28"/>
  <c r="CX16" i="28"/>
  <c r="CY12" i="28"/>
  <c r="CY13" i="28"/>
  <c r="CY14" i="28"/>
  <c r="CV55" i="28"/>
  <c r="CW55" i="28" s="1"/>
  <c r="CX55" i="28" s="1"/>
  <c r="CY55" i="28" s="1"/>
  <c r="CV54" i="28"/>
  <c r="CW54" i="28" s="1"/>
  <c r="CX54" i="28" s="1"/>
  <c r="CY54" i="28" s="1"/>
  <c r="CZ54" i="28" s="1"/>
  <c r="DA54" i="28" s="1"/>
  <c r="DB54" i="28" s="1"/>
  <c r="CX40" i="28"/>
  <c r="CX43" i="28"/>
  <c r="CY40" i="28"/>
  <c r="CY42" i="28"/>
  <c r="DD27" i="28"/>
  <c r="DE27" i="28" s="1"/>
  <c r="DF27" i="28" s="1"/>
  <c r="DD26" i="28"/>
  <c r="DE26" i="28" s="1"/>
  <c r="DF26" i="28" s="1"/>
  <c r="DG26" i="28" s="1"/>
  <c r="DH26" i="28" s="1"/>
  <c r="DI26" i="28" s="1"/>
  <c r="DJ26" i="28" s="1"/>
  <c r="DF12" i="28"/>
  <c r="DF13" i="28"/>
  <c r="DF14" i="28"/>
  <c r="DF15" i="28"/>
  <c r="DF16" i="28"/>
  <c r="DG12" i="28"/>
  <c r="DG13" i="28"/>
  <c r="DG14" i="28"/>
  <c r="DD55" i="28"/>
  <c r="DE55" i="28" s="1"/>
  <c r="DF55" i="28" s="1"/>
  <c r="DG55" i="28" s="1"/>
  <c r="DH55" i="28" s="1"/>
  <c r="DD54" i="28"/>
  <c r="DE54" i="28" s="1"/>
  <c r="DF54" i="28" s="1"/>
  <c r="DG54" i="28" s="1"/>
  <c r="DH54" i="28" s="1"/>
  <c r="DI54" i="28" s="1"/>
  <c r="DJ54" i="28" s="1"/>
  <c r="DG42" i="28"/>
  <c r="DL27" i="28"/>
  <c r="DM27" i="28" s="1"/>
  <c r="DN27" i="28" s="1"/>
  <c r="DL26" i="28"/>
  <c r="DN12" i="28"/>
  <c r="DN13" i="28"/>
  <c r="DN14" i="28"/>
  <c r="DN15" i="28"/>
  <c r="DN16" i="28"/>
  <c r="DO12" i="28"/>
  <c r="DO13" i="28"/>
  <c r="DO14" i="28"/>
  <c r="DL55" i="28"/>
  <c r="DM55" i="28" s="1"/>
  <c r="DN55" i="28" s="1"/>
  <c r="DO55" i="28" s="1"/>
  <c r="DL54" i="28"/>
  <c r="DM54" i="28" s="1"/>
  <c r="DN54" i="28" s="1"/>
  <c r="DO54" i="28" s="1"/>
  <c r="DP54" i="28" s="1"/>
  <c r="DQ54" i="28" s="1"/>
  <c r="DR54" i="28" s="1"/>
  <c r="DN40" i="28"/>
  <c r="DO40" i="28"/>
  <c r="DO42" i="28"/>
  <c r="DT27" i="28"/>
  <c r="DU27" i="28" s="1"/>
  <c r="DV27" i="28" s="1"/>
  <c r="DW27" i="28" s="1"/>
  <c r="DX27" i="28" s="1"/>
  <c r="DY27" i="28" s="1"/>
  <c r="DZ27" i="28" s="1"/>
  <c r="DT26" i="28"/>
  <c r="DU26" i="28" s="1"/>
  <c r="DV26" i="28" s="1"/>
  <c r="DW26" i="28" s="1"/>
  <c r="DV12" i="28"/>
  <c r="DV13" i="28"/>
  <c r="DV14" i="28"/>
  <c r="DV15" i="28"/>
  <c r="DV16" i="28"/>
  <c r="DW12" i="28"/>
  <c r="DW13" i="28"/>
  <c r="DW14" i="28"/>
  <c r="DT55" i="28"/>
  <c r="DU55" i="28" s="1"/>
  <c r="DV55" i="28" s="1"/>
  <c r="DW55" i="28" s="1"/>
  <c r="DX55" i="28" s="1"/>
  <c r="DY55" i="28" s="1"/>
  <c r="DZ55" i="28" s="1"/>
  <c r="DT54" i="28"/>
  <c r="DU54" i="28" s="1"/>
  <c r="DV54" i="28" s="1"/>
  <c r="DV40" i="28"/>
  <c r="DW40" i="28"/>
  <c r="DW42" i="28"/>
  <c r="EB27" i="28"/>
  <c r="EC27" i="28" s="1"/>
  <c r="ED27" i="28" s="1"/>
  <c r="EE27" i="28" s="1"/>
  <c r="EF27" i="28" s="1"/>
  <c r="EB26" i="28"/>
  <c r="EC26" i="28" s="1"/>
  <c r="ED26" i="28" s="1"/>
  <c r="EE26" i="28" s="1"/>
  <c r="EF26" i="28" s="1"/>
  <c r="EG26" i="28" s="1"/>
  <c r="EH26" i="28" s="1"/>
  <c r="ED12" i="28"/>
  <c r="ED13" i="28"/>
  <c r="ED14" i="28"/>
  <c r="ED15" i="28"/>
  <c r="ED16" i="28"/>
  <c r="EE12" i="28"/>
  <c r="EE13" i="28"/>
  <c r="EE14" i="28"/>
  <c r="EE16" i="28"/>
  <c r="EB55" i="28"/>
  <c r="EC55" i="28" s="1"/>
  <c r="ED55" i="28" s="1"/>
  <c r="EB54" i="28"/>
  <c r="EC54" i="28" s="1"/>
  <c r="ED54" i="28" s="1"/>
  <c r="EE54" i="28" s="1"/>
  <c r="EF54" i="28" s="1"/>
  <c r="EG54" i="28" s="1"/>
  <c r="EH54" i="28" s="1"/>
  <c r="ED40" i="28"/>
  <c r="ED43" i="28"/>
  <c r="EE40" i="28"/>
  <c r="EJ27" i="28"/>
  <c r="EK27" i="28" s="1"/>
  <c r="EL27" i="28" s="1"/>
  <c r="EM27" i="28" s="1"/>
  <c r="EN27" i="28" s="1"/>
  <c r="EJ26" i="28"/>
  <c r="EK26" i="28" s="1"/>
  <c r="EL26" i="28" s="1"/>
  <c r="EM26" i="28" s="1"/>
  <c r="EN26" i="28" s="1"/>
  <c r="EO26" i="28" s="1"/>
  <c r="EP26" i="28" s="1"/>
  <c r="EL12" i="28"/>
  <c r="EL13" i="28"/>
  <c r="EL14" i="28"/>
  <c r="EL15" i="28"/>
  <c r="EL16" i="28"/>
  <c r="EM12" i="28"/>
  <c r="EM13" i="28"/>
  <c r="EM14" i="28"/>
  <c r="EJ55" i="28"/>
  <c r="EK55" i="28" s="1"/>
  <c r="EL55" i="28" s="1"/>
  <c r="EM55" i="28" s="1"/>
  <c r="EJ54" i="28"/>
  <c r="EK54" i="28" s="1"/>
  <c r="EL54" i="28" s="1"/>
  <c r="EL40" i="28"/>
  <c r="EL43" i="28"/>
  <c r="EM40" i="28"/>
  <c r="ER27" i="28"/>
  <c r="ES27" i="28" s="1"/>
  <c r="ET27" i="28" s="1"/>
  <c r="ER26" i="28"/>
  <c r="ES26" i="28" s="1"/>
  <c r="ET26" i="28" s="1"/>
  <c r="EU26" i="28" s="1"/>
  <c r="EV26" i="28" s="1"/>
  <c r="EW26" i="28" s="1"/>
  <c r="EX26" i="28" s="1"/>
  <c r="ET12" i="28"/>
  <c r="ET13" i="28"/>
  <c r="ET14" i="28"/>
  <c r="ET15" i="28"/>
  <c r="ET16" i="28"/>
  <c r="EU12" i="28"/>
  <c r="EU13" i="28"/>
  <c r="EU14" i="28"/>
  <c r="EU15" i="28"/>
  <c r="ER55" i="28"/>
  <c r="ES55" i="28" s="1"/>
  <c r="ET55" i="28" s="1"/>
  <c r="EU55" i="28" s="1"/>
  <c r="ER54" i="28"/>
  <c r="ES54" i="28" s="1"/>
  <c r="ET54" i="28" s="1"/>
  <c r="EU54" i="28" s="1"/>
  <c r="EV54" i="28" s="1"/>
  <c r="EW54" i="28" s="1"/>
  <c r="EX54" i="28" s="1"/>
  <c r="ET40" i="28"/>
  <c r="ET43" i="28"/>
  <c r="ET44" i="28"/>
  <c r="EU40" i="28"/>
  <c r="EZ27" i="28"/>
  <c r="FA27" i="28" s="1"/>
  <c r="FB27" i="28" s="1"/>
  <c r="FC27" i="28" s="1"/>
  <c r="FD27" i="28" s="1"/>
  <c r="EZ26" i="28"/>
  <c r="FA26" i="28" s="1"/>
  <c r="FB26" i="28" s="1"/>
  <c r="FC26" i="28" s="1"/>
  <c r="FD26" i="28" s="1"/>
  <c r="FE26" i="28" s="1"/>
  <c r="FF26" i="28" s="1"/>
  <c r="FB12" i="28"/>
  <c r="FB13" i="28"/>
  <c r="FB14" i="28"/>
  <c r="FB15" i="28"/>
  <c r="FB16" i="28"/>
  <c r="FC12" i="28"/>
  <c r="FC13" i="28"/>
  <c r="FC14" i="28"/>
  <c r="EZ55" i="28"/>
  <c r="FA55" i="28" s="1"/>
  <c r="FB55" i="28" s="1"/>
  <c r="FC55" i="28" s="1"/>
  <c r="FD55" i="28" s="1"/>
  <c r="EZ54" i="28"/>
  <c r="FA54" i="28" s="1"/>
  <c r="FB54" i="28" s="1"/>
  <c r="FC54" i="28" s="1"/>
  <c r="FD54" i="28" s="1"/>
  <c r="FE54" i="28" s="1"/>
  <c r="FF54" i="28" s="1"/>
  <c r="FB40" i="28"/>
  <c r="FB43" i="28"/>
  <c r="FB44" i="28"/>
  <c r="FC40" i="28"/>
  <c r="FC41" i="28"/>
  <c r="FC42" i="28"/>
  <c r="FH27" i="28"/>
  <c r="FI27" i="28" s="1"/>
  <c r="FJ27" i="28" s="1"/>
  <c r="FH26" i="28"/>
  <c r="FI26" i="28" s="1"/>
  <c r="FJ26" i="28" s="1"/>
  <c r="FK26" i="28" s="1"/>
  <c r="FL26" i="28" s="1"/>
  <c r="FM26" i="28" s="1"/>
  <c r="FN26" i="28" s="1"/>
  <c r="FJ12" i="28"/>
  <c r="FJ13" i="28"/>
  <c r="FJ14" i="28"/>
  <c r="FJ15" i="28"/>
  <c r="FJ16" i="28"/>
  <c r="FK12" i="28"/>
  <c r="FK13" i="28"/>
  <c r="FK14" i="28"/>
  <c r="FH55" i="28"/>
  <c r="FI55" i="28" s="1"/>
  <c r="FJ55" i="28" s="1"/>
  <c r="FK55" i="28" s="1"/>
  <c r="FL55" i="28" s="1"/>
  <c r="FH54" i="28"/>
  <c r="FI54" i="28" s="1"/>
  <c r="FJ54" i="28" s="1"/>
  <c r="FK54" i="28" s="1"/>
  <c r="FL54" i="28" s="1"/>
  <c r="FM54" i="28" s="1"/>
  <c r="FN54" i="28" s="1"/>
  <c r="FJ40" i="28"/>
  <c r="FJ43" i="28"/>
  <c r="FJ44" i="28"/>
  <c r="FK40" i="28"/>
  <c r="FK41" i="28"/>
  <c r="FK42" i="28"/>
  <c r="FP27" i="28"/>
  <c r="FQ27" i="28"/>
  <c r="FR27" i="28" s="1"/>
  <c r="FS27" i="28" s="1"/>
  <c r="FP26" i="28"/>
  <c r="FQ26" i="28" s="1"/>
  <c r="FR26" i="28" s="1"/>
  <c r="FS26" i="28" s="1"/>
  <c r="FT26" i="28" s="1"/>
  <c r="FU26" i="28" s="1"/>
  <c r="FV26" i="28" s="1"/>
  <c r="FR12" i="28"/>
  <c r="FR13" i="28"/>
  <c r="FR14" i="28"/>
  <c r="FR15" i="28"/>
  <c r="FR16" i="28"/>
  <c r="FS12" i="28"/>
  <c r="FS13" i="28"/>
  <c r="FS14" i="28"/>
  <c r="FP55" i="28"/>
  <c r="FQ55" i="28" s="1"/>
  <c r="FR55" i="28" s="1"/>
  <c r="FP54" i="28"/>
  <c r="FQ54" i="28" s="1"/>
  <c r="FR54" i="28" s="1"/>
  <c r="FS54" i="28" s="1"/>
  <c r="FT54" i="28" s="1"/>
  <c r="FU54" i="28" s="1"/>
  <c r="FV54" i="28" s="1"/>
  <c r="FR40" i="28"/>
  <c r="FR43" i="28"/>
  <c r="FR44" i="28"/>
  <c r="FS40" i="28"/>
  <c r="FS41" i="28"/>
  <c r="FS42" i="28"/>
  <c r="FX27" i="28"/>
  <c r="FY27" i="28" s="1"/>
  <c r="FZ27" i="28" s="1"/>
  <c r="GA27" i="28" s="1"/>
  <c r="GB27" i="28" s="1"/>
  <c r="FX26" i="28"/>
  <c r="FY26" i="28" s="1"/>
  <c r="FZ26" i="28" s="1"/>
  <c r="GA26" i="28" s="1"/>
  <c r="GB26" i="28" s="1"/>
  <c r="GC26" i="28" s="1"/>
  <c r="GD26" i="28" s="1"/>
  <c r="FZ12" i="28"/>
  <c r="FZ13" i="28"/>
  <c r="FZ14" i="28"/>
  <c r="FZ15" i="28"/>
  <c r="FZ16" i="28"/>
  <c r="GA12" i="28"/>
  <c r="GA13" i="28"/>
  <c r="GA14" i="28"/>
  <c r="FX55" i="28"/>
  <c r="FY55" i="28" s="1"/>
  <c r="FZ55" i="28" s="1"/>
  <c r="GA55" i="28" s="1"/>
  <c r="GB55" i="28" s="1"/>
  <c r="FX54" i="28"/>
  <c r="FY54" i="28" s="1"/>
  <c r="FZ54" i="28" s="1"/>
  <c r="GA54" i="28" s="1"/>
  <c r="GB54" i="28" s="1"/>
  <c r="GC54" i="28" s="1"/>
  <c r="GD54" i="28" s="1"/>
  <c r="FZ40" i="28"/>
  <c r="FZ43" i="28"/>
  <c r="FZ44" i="28"/>
  <c r="GA40" i="28"/>
  <c r="GA41" i="28"/>
  <c r="GA42" i="28"/>
  <c r="GF27" i="28"/>
  <c r="GG27" i="28" s="1"/>
  <c r="GH27" i="28" s="1"/>
  <c r="GI27" i="28" s="1"/>
  <c r="GJ27" i="28" s="1"/>
  <c r="GK27" i="28" s="1"/>
  <c r="GL27" i="28" s="1"/>
  <c r="GF26" i="28"/>
  <c r="GG26" i="28" s="1"/>
  <c r="GH26" i="28" s="1"/>
  <c r="GI26" i="28" s="1"/>
  <c r="GH12" i="28"/>
  <c r="GH13" i="28"/>
  <c r="GH14" i="28"/>
  <c r="GH15" i="28"/>
  <c r="GH16" i="28"/>
  <c r="GI12" i="28"/>
  <c r="GI13" i="28"/>
  <c r="GI14" i="28"/>
  <c r="GF55" i="28"/>
  <c r="GG55" i="28" s="1"/>
  <c r="GH55" i="28" s="1"/>
  <c r="GI55" i="28" s="1"/>
  <c r="GF54" i="28"/>
  <c r="GG54" i="28" s="1"/>
  <c r="GH54" i="28" s="1"/>
  <c r="GH44" i="28"/>
  <c r="GN27" i="28"/>
  <c r="GO27" i="28" s="1"/>
  <c r="GP27" i="28" s="1"/>
  <c r="GQ27" i="28" s="1"/>
  <c r="GR27" i="28" s="1"/>
  <c r="GS27" i="28" s="1"/>
  <c r="GT27" i="28" s="1"/>
  <c r="GN26" i="28"/>
  <c r="GO26" i="28" s="1"/>
  <c r="GP26" i="28" s="1"/>
  <c r="GQ26" i="28" s="1"/>
  <c r="GP12" i="28"/>
  <c r="GP13" i="28"/>
  <c r="GP14" i="28"/>
  <c r="GP15" i="28"/>
  <c r="GP16" i="28"/>
  <c r="GQ12" i="28"/>
  <c r="GQ13" i="28"/>
  <c r="GQ14" i="28"/>
  <c r="GN55" i="28"/>
  <c r="GO55" i="28" s="1"/>
  <c r="GP55" i="28" s="1"/>
  <c r="GN54" i="28"/>
  <c r="GO54" i="28" s="1"/>
  <c r="GP54" i="28" s="1"/>
  <c r="GQ54" i="28" s="1"/>
  <c r="GR54" i="28" s="1"/>
  <c r="GS54" i="28" s="1"/>
  <c r="GT54" i="28" s="1"/>
  <c r="GP44" i="28"/>
  <c r="GV27" i="28"/>
  <c r="GW27" i="28" s="1"/>
  <c r="GX27" i="28" s="1"/>
  <c r="GY27" i="28" s="1"/>
  <c r="GV26" i="28"/>
  <c r="GW26" i="28" s="1"/>
  <c r="GX26" i="28" s="1"/>
  <c r="GY26" i="28" s="1"/>
  <c r="GZ26" i="28" s="1"/>
  <c r="HA26" i="28" s="1"/>
  <c r="HB26" i="28" s="1"/>
  <c r="GX12" i="28"/>
  <c r="GX13" i="28"/>
  <c r="GX14" i="28"/>
  <c r="GX15" i="28"/>
  <c r="GX16" i="28"/>
  <c r="GY12" i="28"/>
  <c r="GY13" i="28"/>
  <c r="GY14" i="28"/>
  <c r="GV55" i="28"/>
  <c r="GW55" i="28" s="1"/>
  <c r="GX55" i="28" s="1"/>
  <c r="GY55" i="28" s="1"/>
  <c r="GV54" i="28"/>
  <c r="GX44" i="28"/>
  <c r="HD27" i="28"/>
  <c r="HE27" i="28" s="1"/>
  <c r="HF27" i="28" s="1"/>
  <c r="HG27" i="28" s="1"/>
  <c r="HH27" i="28" s="1"/>
  <c r="HD26" i="28"/>
  <c r="HE26" i="28" s="1"/>
  <c r="HF26" i="28" s="1"/>
  <c r="HG26" i="28" s="1"/>
  <c r="HH26" i="28" s="1"/>
  <c r="HI26" i="28" s="1"/>
  <c r="HJ26" i="28" s="1"/>
  <c r="HF12" i="28"/>
  <c r="HF13" i="28"/>
  <c r="HF14" i="28"/>
  <c r="HF15" i="28"/>
  <c r="HF16" i="28"/>
  <c r="HG12" i="28"/>
  <c r="HG13" i="28"/>
  <c r="HG14" i="28"/>
  <c r="HG16" i="28"/>
  <c r="HD55" i="28"/>
  <c r="HE55" i="28" s="1"/>
  <c r="HF55" i="28" s="1"/>
  <c r="HG55" i="28" s="1"/>
  <c r="HH55" i="28" s="1"/>
  <c r="HI55" i="28" s="1"/>
  <c r="HJ55" i="28" s="1"/>
  <c r="HD54" i="28"/>
  <c r="HE54" i="28" s="1"/>
  <c r="HF54" i="28" s="1"/>
  <c r="HF44" i="28"/>
  <c r="HL27" i="28"/>
  <c r="HM27" i="28" s="1"/>
  <c r="HN27" i="28" s="1"/>
  <c r="HO27" i="28" s="1"/>
  <c r="HL26" i="28"/>
  <c r="HM26" i="28" s="1"/>
  <c r="HN26" i="28" s="1"/>
  <c r="HO26" i="28" s="1"/>
  <c r="HP26" i="28" s="1"/>
  <c r="HQ26" i="28" s="1"/>
  <c r="HR26" i="28" s="1"/>
  <c r="HN12" i="28"/>
  <c r="HN13" i="28"/>
  <c r="HN14" i="28"/>
  <c r="HN15" i="28"/>
  <c r="HN16" i="28"/>
  <c r="HO12" i="28"/>
  <c r="HO13" i="28"/>
  <c r="HO14" i="28"/>
  <c r="HO15" i="28"/>
  <c r="HL55" i="28"/>
  <c r="HM55" i="28" s="1"/>
  <c r="HN55" i="28" s="1"/>
  <c r="HO55" i="28" s="1"/>
  <c r="HP55" i="28" s="1"/>
  <c r="HL54" i="28"/>
  <c r="HM54" i="28" s="1"/>
  <c r="HN54" i="28" s="1"/>
  <c r="HO54" i="28" s="1"/>
  <c r="HP54" i="28" s="1"/>
  <c r="HQ54" i="28" s="1"/>
  <c r="HR54" i="28" s="1"/>
  <c r="HN40" i="28"/>
  <c r="HN43" i="28"/>
  <c r="HN44" i="28"/>
  <c r="HO41" i="28"/>
  <c r="HT27" i="28"/>
  <c r="HU27" i="28" s="1"/>
  <c r="HV27" i="28" s="1"/>
  <c r="HW27" i="28" s="1"/>
  <c r="HX27" i="28" s="1"/>
  <c r="HY27" i="28" s="1"/>
  <c r="HZ27" i="28" s="1"/>
  <c r="HT26" i="28"/>
  <c r="HU26" i="28" s="1"/>
  <c r="HV26" i="28" s="1"/>
  <c r="HW26" i="28" s="1"/>
  <c r="HX26" i="28" s="1"/>
  <c r="HY26" i="28" s="1"/>
  <c r="HZ26" i="28" s="1"/>
  <c r="HV12" i="28"/>
  <c r="HV13" i="28"/>
  <c r="HV14" i="28"/>
  <c r="HV15" i="28"/>
  <c r="HV16" i="28"/>
  <c r="HW12" i="28"/>
  <c r="HW13" i="28"/>
  <c r="HW14" i="28"/>
  <c r="HT55" i="28"/>
  <c r="HT54" i="28"/>
  <c r="HU54" i="28" s="1"/>
  <c r="HV54" i="28" s="1"/>
  <c r="HW54" i="28" s="1"/>
  <c r="HX54" i="28" s="1"/>
  <c r="HY54" i="28" s="1"/>
  <c r="HZ54" i="28" s="1"/>
  <c r="HV40" i="28"/>
  <c r="HV43" i="28"/>
  <c r="HV44" i="28"/>
  <c r="HW40" i="28"/>
  <c r="HW41" i="28"/>
  <c r="HW42" i="28"/>
  <c r="IB27" i="28"/>
  <c r="IC27" i="28" s="1"/>
  <c r="ID27" i="28" s="1"/>
  <c r="IE27" i="28" s="1"/>
  <c r="IB26" i="28"/>
  <c r="ID12" i="28"/>
  <c r="ID13" i="28"/>
  <c r="ID14" i="28"/>
  <c r="ID15" i="28"/>
  <c r="ID16" i="28"/>
  <c r="IE12" i="28"/>
  <c r="IE13" i="28"/>
  <c r="IE14" i="28"/>
  <c r="IB55" i="28"/>
  <c r="IC55" i="28" s="1"/>
  <c r="ID55" i="28" s="1"/>
  <c r="IB54" i="28"/>
  <c r="IC54" i="28" s="1"/>
  <c r="ID54" i="28" s="1"/>
  <c r="IE54" i="28" s="1"/>
  <c r="IF54" i="28" s="1"/>
  <c r="IG54" i="28" s="1"/>
  <c r="IH54" i="28" s="1"/>
  <c r="ID41" i="28"/>
  <c r="IE41" i="28"/>
  <c r="IJ27" i="28"/>
  <c r="IK27" i="28" s="1"/>
  <c r="IL27" i="28" s="1"/>
  <c r="IJ26" i="28"/>
  <c r="IK26" i="28" s="1"/>
  <c r="IL26" i="28" s="1"/>
  <c r="IM26" i="28" s="1"/>
  <c r="IN26" i="28" s="1"/>
  <c r="IO26" i="28" s="1"/>
  <c r="IP26" i="28" s="1"/>
  <c r="IL12" i="28"/>
  <c r="IL13" i="28"/>
  <c r="IL14" i="28"/>
  <c r="IL15" i="28"/>
  <c r="IL16" i="28"/>
  <c r="IM12" i="28"/>
  <c r="IM13" i="28"/>
  <c r="IM14" i="28"/>
  <c r="IJ55" i="28"/>
  <c r="IK55" i="28" s="1"/>
  <c r="IL55" i="28" s="1"/>
  <c r="IJ54" i="28"/>
  <c r="IL40" i="28"/>
  <c r="IL41" i="28"/>
  <c r="IL43" i="28"/>
  <c r="IL44" i="28"/>
  <c r="IM40" i="28"/>
  <c r="IM41" i="28"/>
  <c r="IM42" i="28"/>
  <c r="IR27" i="28"/>
  <c r="IS27" i="28" s="1"/>
  <c r="IT27" i="28" s="1"/>
  <c r="IR26" i="28"/>
  <c r="IS26" i="28" s="1"/>
  <c r="IT26" i="28" s="1"/>
  <c r="IU26" i="28" s="1"/>
  <c r="IV26" i="28" s="1"/>
  <c r="IW26" i="28" s="1"/>
  <c r="IX26" i="28" s="1"/>
  <c r="IT12" i="28"/>
  <c r="IT13" i="28"/>
  <c r="IT14" i="28"/>
  <c r="IT15" i="28"/>
  <c r="IT16" i="28"/>
  <c r="IU12" i="28"/>
  <c r="IU13" i="28"/>
  <c r="IU14" i="28"/>
  <c r="IR55" i="28"/>
  <c r="IS55" i="28" s="1"/>
  <c r="IT55" i="28" s="1"/>
  <c r="IR54" i="28"/>
  <c r="IS54" i="28" s="1"/>
  <c r="IT54" i="28" s="1"/>
  <c r="IU54" i="28" s="1"/>
  <c r="IV54" i="28" s="1"/>
  <c r="IW54" i="28" s="1"/>
  <c r="IX54" i="28" s="1"/>
  <c r="IU41" i="28"/>
  <c r="IZ27" i="28"/>
  <c r="JA27" i="28" s="1"/>
  <c r="JB27" i="28" s="1"/>
  <c r="IZ26" i="28"/>
  <c r="JA26" i="28" s="1"/>
  <c r="JB26" i="28" s="1"/>
  <c r="JC26" i="28" s="1"/>
  <c r="JD26" i="28" s="1"/>
  <c r="JE26" i="28" s="1"/>
  <c r="JF26" i="28" s="1"/>
  <c r="JB12" i="28"/>
  <c r="JB13" i="28"/>
  <c r="JB14" i="28"/>
  <c r="JB15" i="28"/>
  <c r="JB16" i="28"/>
  <c r="JC12" i="28"/>
  <c r="JC13" i="28"/>
  <c r="JC14" i="28"/>
  <c r="JC16" i="28"/>
  <c r="IZ55" i="28"/>
  <c r="JA55" i="28" s="1"/>
  <c r="JB55" i="28" s="1"/>
  <c r="IZ54" i="28"/>
  <c r="JA54" i="28" s="1"/>
  <c r="JB54" i="28" s="1"/>
  <c r="JC54" i="28" s="1"/>
  <c r="JD54" i="28" s="1"/>
  <c r="JE54" i="28" s="1"/>
  <c r="JF54" i="28" s="1"/>
  <c r="JC41" i="28"/>
  <c r="D27" i="28"/>
  <c r="E27" i="28" s="1"/>
  <c r="F27" i="28" s="1"/>
  <c r="G27" i="28" s="1"/>
  <c r="D26" i="28"/>
  <c r="E26" i="28" s="1"/>
  <c r="F26" i="28" s="1"/>
  <c r="G26" i="28" s="1"/>
  <c r="H26" i="28" s="1"/>
  <c r="I26" i="28" s="1"/>
  <c r="J26" i="28" s="1"/>
  <c r="G12" i="28"/>
  <c r="G13" i="28"/>
  <c r="G14" i="28"/>
  <c r="F12" i="28"/>
  <c r="F13" i="28"/>
  <c r="F14" i="28"/>
  <c r="F15" i="28"/>
  <c r="F16" i="28"/>
  <c r="P102" i="30"/>
  <c r="Q102" i="30" s="1"/>
  <c r="K176" i="24"/>
  <c r="K175" i="24"/>
  <c r="K173" i="24"/>
  <c r="I87" i="35"/>
  <c r="I85" i="35"/>
  <c r="I79" i="35"/>
  <c r="I78" i="35"/>
  <c r="I76" i="35"/>
  <c r="I62" i="24"/>
  <c r="I72" i="35"/>
  <c r="I71" i="35"/>
  <c r="I63" i="24"/>
  <c r="I65" i="24"/>
  <c r="I80" i="35"/>
  <c r="I81" i="35"/>
  <c r="I82" i="35"/>
  <c r="I83" i="35"/>
  <c r="A23" i="39"/>
  <c r="B23" i="39"/>
  <c r="C23" i="39"/>
  <c r="D23" i="39"/>
  <c r="E23" i="39"/>
  <c r="F23" i="39"/>
  <c r="G23" i="39"/>
  <c r="H23" i="39"/>
  <c r="A24" i="39"/>
  <c r="B24" i="39"/>
  <c r="C24" i="39"/>
  <c r="D24" i="39"/>
  <c r="E24" i="39"/>
  <c r="F24" i="39"/>
  <c r="G24" i="39"/>
  <c r="H24" i="39"/>
  <c r="A25" i="39"/>
  <c r="B25" i="39"/>
  <c r="C25" i="39"/>
  <c r="D25" i="39"/>
  <c r="E25" i="39"/>
  <c r="F25" i="39"/>
  <c r="G25" i="39"/>
  <c r="H25" i="39"/>
  <c r="A26" i="39"/>
  <c r="B26" i="39"/>
  <c r="C26" i="39"/>
  <c r="D26" i="39"/>
  <c r="E26" i="39"/>
  <c r="F26" i="39"/>
  <c r="G26" i="39"/>
  <c r="H26" i="39"/>
  <c r="A27" i="39"/>
  <c r="B27" i="39"/>
  <c r="C27" i="39"/>
  <c r="D27" i="39"/>
  <c r="E27" i="39"/>
  <c r="F27" i="39"/>
  <c r="G27" i="39"/>
  <c r="H27" i="39"/>
  <c r="A28" i="39"/>
  <c r="B28" i="39"/>
  <c r="C28" i="39"/>
  <c r="D28" i="39"/>
  <c r="E28" i="39"/>
  <c r="F28" i="39"/>
  <c r="G28" i="39"/>
  <c r="H28" i="39"/>
  <c r="A29" i="39"/>
  <c r="B29" i="39"/>
  <c r="C29" i="39"/>
  <c r="D29" i="39"/>
  <c r="E29" i="39"/>
  <c r="F29" i="39"/>
  <c r="G29" i="39"/>
  <c r="H29" i="39"/>
  <c r="A30" i="39"/>
  <c r="B30" i="39"/>
  <c r="C30" i="39"/>
  <c r="D30" i="39"/>
  <c r="E30" i="39"/>
  <c r="F30" i="39"/>
  <c r="G30" i="39"/>
  <c r="H30" i="39"/>
  <c r="A31" i="39"/>
  <c r="B31" i="39"/>
  <c r="C31" i="39"/>
  <c r="D31" i="39"/>
  <c r="E31" i="39"/>
  <c r="F31" i="39"/>
  <c r="G31" i="39"/>
  <c r="A32" i="39"/>
  <c r="B32" i="39"/>
  <c r="C32" i="39"/>
  <c r="D32" i="39"/>
  <c r="E32" i="39"/>
  <c r="F32" i="39"/>
  <c r="G32" i="39"/>
  <c r="H32" i="39"/>
  <c r="A33" i="39"/>
  <c r="B33" i="39"/>
  <c r="C33" i="39"/>
  <c r="D33" i="39"/>
  <c r="E33" i="39"/>
  <c r="F33" i="39"/>
  <c r="G33" i="39"/>
  <c r="H33" i="39"/>
  <c r="A34" i="39"/>
  <c r="B34" i="39"/>
  <c r="C34" i="39"/>
  <c r="D34" i="39"/>
  <c r="E34" i="39"/>
  <c r="F34" i="39"/>
  <c r="G34" i="39"/>
  <c r="H34" i="39"/>
  <c r="A35" i="39"/>
  <c r="B35" i="39"/>
  <c r="C35" i="39"/>
  <c r="D35" i="39"/>
  <c r="E35" i="39"/>
  <c r="F35" i="39"/>
  <c r="G35" i="39"/>
  <c r="H35" i="39"/>
  <c r="A36" i="39"/>
  <c r="B36" i="39"/>
  <c r="C36" i="39"/>
  <c r="D36" i="39"/>
  <c r="E36" i="39"/>
  <c r="F36" i="39"/>
  <c r="G36" i="39"/>
  <c r="H36" i="39"/>
  <c r="A37" i="39"/>
  <c r="B37" i="39"/>
  <c r="C37" i="39"/>
  <c r="D37" i="39"/>
  <c r="E37" i="39"/>
  <c r="F37" i="39"/>
  <c r="G37" i="39"/>
  <c r="H37" i="39"/>
  <c r="A38" i="39"/>
  <c r="B38" i="39"/>
  <c r="C38" i="39"/>
  <c r="D38" i="39"/>
  <c r="E38" i="39"/>
  <c r="F38" i="39"/>
  <c r="G38" i="39"/>
  <c r="H38" i="39"/>
  <c r="A39" i="39"/>
  <c r="B39" i="39"/>
  <c r="C39" i="39"/>
  <c r="D39" i="39"/>
  <c r="E39" i="39"/>
  <c r="F39" i="39"/>
  <c r="G39" i="39"/>
  <c r="H39" i="39"/>
  <c r="A40" i="39"/>
  <c r="B40" i="39"/>
  <c r="C40" i="39"/>
  <c r="D40" i="39"/>
  <c r="E40" i="39"/>
  <c r="F40" i="39"/>
  <c r="G40" i="39"/>
  <c r="H40" i="39"/>
  <c r="A41" i="39"/>
  <c r="B41" i="39"/>
  <c r="C41" i="39"/>
  <c r="D41" i="39"/>
  <c r="E41" i="39"/>
  <c r="F41" i="39"/>
  <c r="G41" i="39"/>
  <c r="H41" i="39"/>
  <c r="A42" i="39"/>
  <c r="B42" i="39"/>
  <c r="C42" i="39"/>
  <c r="D42" i="39"/>
  <c r="E42" i="39"/>
  <c r="F42" i="39"/>
  <c r="G42" i="39"/>
  <c r="H42" i="39"/>
  <c r="A43" i="39"/>
  <c r="B43" i="39"/>
  <c r="C43" i="39"/>
  <c r="D43" i="39"/>
  <c r="E43" i="39"/>
  <c r="F43" i="39"/>
  <c r="G43" i="39"/>
  <c r="H43" i="39"/>
  <c r="A44" i="39"/>
  <c r="B44" i="39"/>
  <c r="C44" i="39"/>
  <c r="D44" i="39"/>
  <c r="E44" i="39"/>
  <c r="F44" i="39"/>
  <c r="G44" i="39"/>
  <c r="H44" i="39"/>
  <c r="A45" i="39"/>
  <c r="B45" i="39"/>
  <c r="C45" i="39"/>
  <c r="D45" i="39"/>
  <c r="E45" i="39"/>
  <c r="F45" i="39"/>
  <c r="G45" i="39"/>
  <c r="H45" i="39"/>
  <c r="A46" i="39"/>
  <c r="B46" i="39"/>
  <c r="C46" i="39"/>
  <c r="D46" i="39"/>
  <c r="E46" i="39"/>
  <c r="F46" i="39"/>
  <c r="G46" i="39"/>
  <c r="H46" i="39"/>
  <c r="A47" i="39"/>
  <c r="B47" i="39"/>
  <c r="C47" i="39"/>
  <c r="D47" i="39"/>
  <c r="E47" i="39"/>
  <c r="F47" i="39"/>
  <c r="G47" i="39"/>
  <c r="H47" i="39"/>
  <c r="A48" i="39"/>
  <c r="B48" i="39"/>
  <c r="C48" i="39"/>
  <c r="D48" i="39"/>
  <c r="E48" i="39"/>
  <c r="F48" i="39"/>
  <c r="G48" i="39"/>
  <c r="H48" i="39"/>
  <c r="A49" i="39"/>
  <c r="B49" i="39"/>
  <c r="C49" i="39"/>
  <c r="D49" i="39"/>
  <c r="E49" i="39"/>
  <c r="F49" i="39"/>
  <c r="G49" i="39"/>
  <c r="H49" i="39"/>
  <c r="A50" i="39"/>
  <c r="B50" i="39"/>
  <c r="C50" i="39"/>
  <c r="D50" i="39"/>
  <c r="E50" i="39"/>
  <c r="F50" i="39"/>
  <c r="G50" i="39"/>
  <c r="H50" i="39"/>
  <c r="A51" i="39"/>
  <c r="B51" i="39"/>
  <c r="C51" i="39"/>
  <c r="D51" i="39"/>
  <c r="E51" i="39"/>
  <c r="F51" i="39"/>
  <c r="G51" i="39"/>
  <c r="H51" i="39"/>
  <c r="A52" i="39"/>
  <c r="B52" i="39"/>
  <c r="C52" i="39"/>
  <c r="D52" i="39"/>
  <c r="E52" i="39"/>
  <c r="F52" i="39"/>
  <c r="G52" i="39"/>
  <c r="H52" i="39"/>
  <c r="A53" i="39"/>
  <c r="B53" i="39"/>
  <c r="C53" i="39"/>
  <c r="D53" i="39"/>
  <c r="E53" i="39"/>
  <c r="F53" i="39"/>
  <c r="G53" i="39"/>
  <c r="H53" i="39"/>
  <c r="A54" i="39"/>
  <c r="B54" i="39"/>
  <c r="C54" i="39"/>
  <c r="D54" i="39"/>
  <c r="E54" i="39"/>
  <c r="F54" i="39"/>
  <c r="G54" i="39"/>
  <c r="H54" i="39"/>
  <c r="A55" i="39"/>
  <c r="B55" i="39"/>
  <c r="C55" i="39"/>
  <c r="D55" i="39"/>
  <c r="E55" i="39"/>
  <c r="F55" i="39"/>
  <c r="G55" i="39"/>
  <c r="H55" i="39"/>
  <c r="A56" i="39"/>
  <c r="B56" i="39"/>
  <c r="C56" i="39"/>
  <c r="D56" i="39"/>
  <c r="E56" i="39"/>
  <c r="F56" i="39"/>
  <c r="G56" i="39"/>
  <c r="H56" i="39"/>
  <c r="A57" i="39"/>
  <c r="B57" i="39"/>
  <c r="C57" i="39"/>
  <c r="D57" i="39"/>
  <c r="E57" i="39"/>
  <c r="F57" i="39"/>
  <c r="G57" i="39"/>
  <c r="H57" i="39"/>
  <c r="A58" i="39"/>
  <c r="B58" i="39"/>
  <c r="C58" i="39"/>
  <c r="D58" i="39"/>
  <c r="E58" i="39"/>
  <c r="F58" i="39"/>
  <c r="G58" i="39"/>
  <c r="H58" i="39"/>
  <c r="A59" i="39"/>
  <c r="B59" i="39"/>
  <c r="C59" i="39"/>
  <c r="D59" i="39"/>
  <c r="E59" i="39"/>
  <c r="F59" i="39"/>
  <c r="G59" i="39"/>
  <c r="H59" i="39"/>
  <c r="A60" i="39"/>
  <c r="B60" i="39"/>
  <c r="C60" i="39"/>
  <c r="D60" i="39"/>
  <c r="E60" i="39"/>
  <c r="F60" i="39"/>
  <c r="G60" i="39"/>
  <c r="H60" i="39"/>
  <c r="A61" i="39"/>
  <c r="B61" i="39"/>
  <c r="C61" i="39"/>
  <c r="D61" i="39"/>
  <c r="E61" i="39"/>
  <c r="F61" i="39"/>
  <c r="G61" i="39"/>
  <c r="H61" i="39"/>
  <c r="A62" i="39"/>
  <c r="B62" i="39"/>
  <c r="C62" i="39"/>
  <c r="D62" i="39"/>
  <c r="E62" i="39"/>
  <c r="F62" i="39"/>
  <c r="G62" i="39"/>
  <c r="H62" i="39"/>
  <c r="A63" i="39"/>
  <c r="B63" i="39"/>
  <c r="C63" i="39"/>
  <c r="D63" i="39"/>
  <c r="E63" i="39"/>
  <c r="F63" i="39"/>
  <c r="G63" i="39"/>
  <c r="H63" i="39"/>
  <c r="A64" i="39"/>
  <c r="B64" i="39"/>
  <c r="C64" i="39"/>
  <c r="D64" i="39"/>
  <c r="E64" i="39"/>
  <c r="F64" i="39"/>
  <c r="G64" i="39"/>
  <c r="H64" i="39"/>
  <c r="A65" i="39"/>
  <c r="B65" i="39"/>
  <c r="C65" i="39"/>
  <c r="D65" i="39"/>
  <c r="E65" i="39"/>
  <c r="F65" i="39"/>
  <c r="G65" i="39"/>
  <c r="H65" i="39"/>
  <c r="A66" i="39"/>
  <c r="B66" i="39"/>
  <c r="C66" i="39"/>
  <c r="D66" i="39"/>
  <c r="E66" i="39"/>
  <c r="F66" i="39"/>
  <c r="G66" i="39"/>
  <c r="H66" i="39"/>
  <c r="A67" i="39"/>
  <c r="B67" i="39"/>
  <c r="C67" i="39"/>
  <c r="D67" i="39"/>
  <c r="E67" i="39"/>
  <c r="F67" i="39"/>
  <c r="G67" i="39"/>
  <c r="H67" i="39"/>
  <c r="A68" i="39"/>
  <c r="B68" i="39"/>
  <c r="C68" i="39"/>
  <c r="D68" i="39"/>
  <c r="E68" i="39"/>
  <c r="F68" i="39"/>
  <c r="G68" i="39"/>
  <c r="H68" i="39"/>
  <c r="A69" i="39"/>
  <c r="B69" i="39"/>
  <c r="C69" i="39"/>
  <c r="D69" i="39"/>
  <c r="E69" i="39"/>
  <c r="F69" i="39"/>
  <c r="G69" i="39"/>
  <c r="H69" i="39"/>
  <c r="A70" i="39"/>
  <c r="B70" i="39"/>
  <c r="C70" i="39"/>
  <c r="D70" i="39"/>
  <c r="E70" i="39"/>
  <c r="F70" i="39"/>
  <c r="G70" i="39"/>
  <c r="H70" i="39"/>
  <c r="A71" i="39"/>
  <c r="B71" i="39"/>
  <c r="C71" i="39"/>
  <c r="D71" i="39"/>
  <c r="E71" i="39"/>
  <c r="F71" i="39"/>
  <c r="G71" i="39"/>
  <c r="H71" i="39"/>
  <c r="A72" i="39"/>
  <c r="B72" i="39"/>
  <c r="C72" i="39"/>
  <c r="D72" i="39"/>
  <c r="E72" i="39"/>
  <c r="F72" i="39"/>
  <c r="G72" i="39"/>
  <c r="H72" i="39"/>
  <c r="A73" i="39"/>
  <c r="B73" i="39"/>
  <c r="C73" i="39"/>
  <c r="D73" i="39"/>
  <c r="E73" i="39"/>
  <c r="F73" i="39"/>
  <c r="G73" i="39"/>
  <c r="H73" i="39"/>
  <c r="A74" i="39"/>
  <c r="B74" i="39"/>
  <c r="C74" i="39"/>
  <c r="D74" i="39"/>
  <c r="E74" i="39"/>
  <c r="F74" i="39"/>
  <c r="G74" i="39"/>
  <c r="H74" i="39"/>
  <c r="A75" i="39"/>
  <c r="B75" i="39"/>
  <c r="C75" i="39"/>
  <c r="D75" i="39"/>
  <c r="E75" i="39"/>
  <c r="F75" i="39"/>
  <c r="G75" i="39"/>
  <c r="H75" i="39"/>
  <c r="A76" i="39"/>
  <c r="B76" i="39"/>
  <c r="C76" i="39"/>
  <c r="D76" i="39"/>
  <c r="E76" i="39"/>
  <c r="F76" i="39"/>
  <c r="G76" i="39"/>
  <c r="H76" i="39"/>
  <c r="A77" i="39"/>
  <c r="B77" i="39"/>
  <c r="C77" i="39"/>
  <c r="D77" i="39"/>
  <c r="E77" i="39"/>
  <c r="F77" i="39"/>
  <c r="G77" i="39"/>
  <c r="H77" i="39"/>
  <c r="A78" i="39"/>
  <c r="B78" i="39"/>
  <c r="C78" i="39"/>
  <c r="D78" i="39"/>
  <c r="E78" i="39"/>
  <c r="F78" i="39"/>
  <c r="G78" i="39"/>
  <c r="H78" i="39"/>
  <c r="A79" i="39"/>
  <c r="B79" i="39"/>
  <c r="C79" i="39"/>
  <c r="D79" i="39"/>
  <c r="E79" i="39"/>
  <c r="F79" i="39"/>
  <c r="G79" i="39"/>
  <c r="H79" i="39"/>
  <c r="A80" i="39"/>
  <c r="B80" i="39"/>
  <c r="C80" i="39"/>
  <c r="D80" i="39"/>
  <c r="E80" i="39"/>
  <c r="F80" i="39"/>
  <c r="G80" i="39"/>
  <c r="H80" i="39"/>
  <c r="A81" i="39"/>
  <c r="B81" i="39"/>
  <c r="C81" i="39"/>
  <c r="D81" i="39"/>
  <c r="E81" i="39"/>
  <c r="F81" i="39"/>
  <c r="G81" i="39"/>
  <c r="H81" i="39"/>
  <c r="A82" i="39"/>
  <c r="B82" i="39"/>
  <c r="C82" i="39"/>
  <c r="D82" i="39"/>
  <c r="E82" i="39"/>
  <c r="F82" i="39"/>
  <c r="G82" i="39"/>
  <c r="H82" i="39"/>
  <c r="A83" i="39"/>
  <c r="B83" i="39"/>
  <c r="C83" i="39"/>
  <c r="D83" i="39"/>
  <c r="E83" i="39"/>
  <c r="F83" i="39"/>
  <c r="G83" i="39"/>
  <c r="H83" i="39"/>
  <c r="A84" i="39"/>
  <c r="B84" i="39"/>
  <c r="C84" i="39"/>
  <c r="D84" i="39"/>
  <c r="E84" i="39"/>
  <c r="F84" i="39"/>
  <c r="G84" i="39"/>
  <c r="H84" i="39"/>
  <c r="A85" i="39"/>
  <c r="B85" i="39"/>
  <c r="C85" i="39"/>
  <c r="D85" i="39"/>
  <c r="E85" i="39"/>
  <c r="F85" i="39"/>
  <c r="G85" i="39"/>
  <c r="H85" i="39"/>
  <c r="A86" i="39"/>
  <c r="B86" i="39"/>
  <c r="C86" i="39"/>
  <c r="D86" i="39"/>
  <c r="E86" i="39"/>
  <c r="F86" i="39"/>
  <c r="G86" i="39"/>
  <c r="H86" i="39"/>
  <c r="A87" i="39"/>
  <c r="B87" i="39"/>
  <c r="C87" i="39"/>
  <c r="D87" i="39"/>
  <c r="E87" i="39"/>
  <c r="F87" i="39"/>
  <c r="G87" i="39"/>
  <c r="H87" i="39"/>
  <c r="A88" i="39"/>
  <c r="B88" i="39"/>
  <c r="C88" i="39"/>
  <c r="D88" i="39"/>
  <c r="E88" i="39"/>
  <c r="F88" i="39"/>
  <c r="G88" i="39"/>
  <c r="H88" i="39"/>
  <c r="A89" i="39"/>
  <c r="B89" i="39"/>
  <c r="C89" i="39"/>
  <c r="D89" i="39"/>
  <c r="E89" i="39"/>
  <c r="F89" i="39"/>
  <c r="G89" i="39"/>
  <c r="H89" i="39"/>
  <c r="A90" i="39"/>
  <c r="B90" i="39"/>
  <c r="C90" i="39"/>
  <c r="D90" i="39"/>
  <c r="E90" i="39"/>
  <c r="F90" i="39"/>
  <c r="G90" i="39"/>
  <c r="H90" i="39"/>
  <c r="A91" i="39"/>
  <c r="B91" i="39"/>
  <c r="C91" i="39"/>
  <c r="D91" i="39"/>
  <c r="E91" i="39"/>
  <c r="F91" i="39"/>
  <c r="G91" i="39"/>
  <c r="H91" i="39"/>
  <c r="A92" i="39"/>
  <c r="B92" i="39"/>
  <c r="C92" i="39"/>
  <c r="D92" i="39"/>
  <c r="E92" i="39"/>
  <c r="F92" i="39"/>
  <c r="G92" i="39"/>
  <c r="H92" i="39"/>
  <c r="A93" i="39"/>
  <c r="B93" i="39"/>
  <c r="C93" i="39"/>
  <c r="D93" i="39"/>
  <c r="E93" i="39"/>
  <c r="F93" i="39"/>
  <c r="G93" i="39"/>
  <c r="H93" i="39"/>
  <c r="A94" i="39"/>
  <c r="B94" i="39"/>
  <c r="C94" i="39"/>
  <c r="D94" i="39"/>
  <c r="E94" i="39"/>
  <c r="F94" i="39"/>
  <c r="G94" i="39"/>
  <c r="H94" i="39"/>
  <c r="A95" i="39"/>
  <c r="B95" i="39"/>
  <c r="C95" i="39"/>
  <c r="D95" i="39"/>
  <c r="E95" i="39"/>
  <c r="F95" i="39"/>
  <c r="G95" i="39"/>
  <c r="H95" i="39"/>
  <c r="A96" i="39"/>
  <c r="B96" i="39"/>
  <c r="C96" i="39"/>
  <c r="D96" i="39"/>
  <c r="E96" i="39"/>
  <c r="F96" i="39"/>
  <c r="G96" i="39"/>
  <c r="H96" i="39"/>
  <c r="A97" i="39"/>
  <c r="B97" i="39"/>
  <c r="C97" i="39"/>
  <c r="D97" i="39"/>
  <c r="E97" i="39"/>
  <c r="F97" i="39"/>
  <c r="G97" i="39"/>
  <c r="H97" i="39"/>
  <c r="A98" i="39"/>
  <c r="B98" i="39"/>
  <c r="C98" i="39"/>
  <c r="D98" i="39"/>
  <c r="E98" i="39"/>
  <c r="F98" i="39"/>
  <c r="G98" i="39"/>
  <c r="H98" i="39"/>
  <c r="A99" i="39"/>
  <c r="B99" i="39"/>
  <c r="C99" i="39"/>
  <c r="D99" i="39"/>
  <c r="E99" i="39"/>
  <c r="F99" i="39"/>
  <c r="G99" i="39"/>
  <c r="A100" i="39"/>
  <c r="B100" i="39"/>
  <c r="C100" i="39"/>
  <c r="D100" i="39"/>
  <c r="E100" i="39"/>
  <c r="F100" i="39"/>
  <c r="G100" i="39"/>
  <c r="A101" i="39"/>
  <c r="B101" i="39"/>
  <c r="C101" i="39"/>
  <c r="D101" i="39"/>
  <c r="E101" i="39"/>
  <c r="F101" i="39"/>
  <c r="G101" i="39"/>
  <c r="H101" i="39"/>
  <c r="A102" i="39"/>
  <c r="B102" i="39"/>
  <c r="C102" i="39"/>
  <c r="D102" i="39"/>
  <c r="E102" i="39"/>
  <c r="F102" i="39"/>
  <c r="G102" i="39"/>
  <c r="A103" i="39"/>
  <c r="B103" i="39"/>
  <c r="C103" i="39"/>
  <c r="D103" i="39"/>
  <c r="E103" i="39"/>
  <c r="F103" i="39"/>
  <c r="G103" i="39"/>
  <c r="B22" i="39"/>
  <c r="C22" i="39"/>
  <c r="D22" i="39"/>
  <c r="E22" i="39"/>
  <c r="F22" i="39"/>
  <c r="G22" i="39"/>
  <c r="H22" i="39"/>
  <c r="A23" i="38"/>
  <c r="B23" i="38"/>
  <c r="C23" i="38"/>
  <c r="D23" i="38"/>
  <c r="E23" i="38"/>
  <c r="F23" i="38"/>
  <c r="G23" i="38"/>
  <c r="H23" i="38"/>
  <c r="A24" i="38"/>
  <c r="B24" i="38"/>
  <c r="C24" i="38"/>
  <c r="D24" i="38"/>
  <c r="E24" i="38"/>
  <c r="F24" i="38"/>
  <c r="G24" i="38"/>
  <c r="H24" i="38"/>
  <c r="A25" i="38"/>
  <c r="B25" i="38"/>
  <c r="C25" i="38"/>
  <c r="D25" i="38"/>
  <c r="E25" i="38"/>
  <c r="F25" i="38"/>
  <c r="G25" i="38"/>
  <c r="H25" i="38"/>
  <c r="A26" i="38"/>
  <c r="B26" i="38"/>
  <c r="C26" i="38"/>
  <c r="D26" i="38"/>
  <c r="E26" i="38"/>
  <c r="F26" i="38"/>
  <c r="G26" i="38"/>
  <c r="H26" i="38"/>
  <c r="A27" i="38"/>
  <c r="B27" i="38"/>
  <c r="C27" i="38"/>
  <c r="D27" i="38"/>
  <c r="E27" i="38"/>
  <c r="F27" i="38"/>
  <c r="G27" i="38"/>
  <c r="H27" i="38"/>
  <c r="A28" i="38"/>
  <c r="B28" i="38"/>
  <c r="C28" i="38"/>
  <c r="D28" i="38"/>
  <c r="E28" i="38"/>
  <c r="F28" i="38"/>
  <c r="G28" i="38"/>
  <c r="H28" i="38"/>
  <c r="A29" i="38"/>
  <c r="B29" i="38"/>
  <c r="C29" i="38"/>
  <c r="D29" i="38"/>
  <c r="E29" i="38"/>
  <c r="F29" i="38"/>
  <c r="G29" i="38"/>
  <c r="H29" i="38"/>
  <c r="A30" i="38"/>
  <c r="B30" i="38"/>
  <c r="C30" i="38"/>
  <c r="D30" i="38"/>
  <c r="E30" i="38"/>
  <c r="F30" i="38"/>
  <c r="G30" i="38"/>
  <c r="H30" i="38"/>
  <c r="A31" i="38"/>
  <c r="B31" i="38"/>
  <c r="C31" i="38"/>
  <c r="D31" i="38"/>
  <c r="E31" i="38"/>
  <c r="F31" i="38"/>
  <c r="G31" i="38"/>
  <c r="A32" i="38"/>
  <c r="B32" i="38"/>
  <c r="C32" i="38"/>
  <c r="D32" i="38"/>
  <c r="E32" i="38"/>
  <c r="F32" i="38"/>
  <c r="G32" i="38"/>
  <c r="H32" i="38"/>
  <c r="A33" i="38"/>
  <c r="B33" i="38"/>
  <c r="C33" i="38"/>
  <c r="D33" i="38"/>
  <c r="E33" i="38"/>
  <c r="F33" i="38"/>
  <c r="G33" i="38"/>
  <c r="H33" i="38"/>
  <c r="A34" i="38"/>
  <c r="B34" i="38"/>
  <c r="C34" i="38"/>
  <c r="D34" i="38"/>
  <c r="E34" i="38"/>
  <c r="F34" i="38"/>
  <c r="G34" i="38"/>
  <c r="H34" i="38"/>
  <c r="A35" i="38"/>
  <c r="B35" i="38"/>
  <c r="C35" i="38"/>
  <c r="D35" i="38"/>
  <c r="E35" i="38"/>
  <c r="F35" i="38"/>
  <c r="G35" i="38"/>
  <c r="H35" i="38"/>
  <c r="A36" i="38"/>
  <c r="B36" i="38"/>
  <c r="C36" i="38"/>
  <c r="D36" i="38"/>
  <c r="E36" i="38"/>
  <c r="F36" i="38"/>
  <c r="G36" i="38"/>
  <c r="H36" i="38"/>
  <c r="A37" i="38"/>
  <c r="B37" i="38"/>
  <c r="C37" i="38"/>
  <c r="D37" i="38"/>
  <c r="E37" i="38"/>
  <c r="F37" i="38"/>
  <c r="G37" i="38"/>
  <c r="H37" i="38"/>
  <c r="A38" i="38"/>
  <c r="B38" i="38"/>
  <c r="C38" i="38"/>
  <c r="D38" i="38"/>
  <c r="E38" i="38"/>
  <c r="F38" i="38"/>
  <c r="G38" i="38"/>
  <c r="H38" i="38"/>
  <c r="A39" i="38"/>
  <c r="B39" i="38"/>
  <c r="C39" i="38"/>
  <c r="D39" i="38"/>
  <c r="E39" i="38"/>
  <c r="F39" i="38"/>
  <c r="G39" i="38"/>
  <c r="H39" i="38"/>
  <c r="A40" i="38"/>
  <c r="B40" i="38"/>
  <c r="C40" i="38"/>
  <c r="D40" i="38"/>
  <c r="E40" i="38"/>
  <c r="F40" i="38"/>
  <c r="G40" i="38"/>
  <c r="H40" i="38"/>
  <c r="A41" i="38"/>
  <c r="B41" i="38"/>
  <c r="C41" i="38"/>
  <c r="D41" i="38"/>
  <c r="E41" i="38"/>
  <c r="F41" i="38"/>
  <c r="G41" i="38"/>
  <c r="H41" i="38"/>
  <c r="A42" i="38"/>
  <c r="B42" i="38"/>
  <c r="C42" i="38"/>
  <c r="D42" i="38"/>
  <c r="E42" i="38"/>
  <c r="F42" i="38"/>
  <c r="G42" i="38"/>
  <c r="H42" i="38"/>
  <c r="A43" i="38"/>
  <c r="B43" i="38"/>
  <c r="C43" i="38"/>
  <c r="D43" i="38"/>
  <c r="E43" i="38"/>
  <c r="F43" i="38"/>
  <c r="G43" i="38"/>
  <c r="H43" i="38"/>
  <c r="A44" i="38"/>
  <c r="B44" i="38"/>
  <c r="C44" i="38"/>
  <c r="D44" i="38"/>
  <c r="E44" i="38"/>
  <c r="F44" i="38"/>
  <c r="G44" i="38"/>
  <c r="H44" i="38"/>
  <c r="A45" i="38"/>
  <c r="B45" i="38"/>
  <c r="C45" i="38"/>
  <c r="D45" i="38"/>
  <c r="E45" i="38"/>
  <c r="F45" i="38"/>
  <c r="G45" i="38"/>
  <c r="H45" i="38"/>
  <c r="A46" i="38"/>
  <c r="B46" i="38"/>
  <c r="C46" i="38"/>
  <c r="D46" i="38"/>
  <c r="E46" i="38"/>
  <c r="F46" i="38"/>
  <c r="G46" i="38"/>
  <c r="H46" i="38"/>
  <c r="A47" i="38"/>
  <c r="B47" i="38"/>
  <c r="C47" i="38"/>
  <c r="D47" i="38"/>
  <c r="E47" i="38"/>
  <c r="F47" i="38"/>
  <c r="G47" i="38"/>
  <c r="H47" i="38"/>
  <c r="A48" i="38"/>
  <c r="B48" i="38"/>
  <c r="C48" i="38"/>
  <c r="D48" i="38"/>
  <c r="E48" i="38"/>
  <c r="F48" i="38"/>
  <c r="G48" i="38"/>
  <c r="H48" i="38"/>
  <c r="A49" i="38"/>
  <c r="B49" i="38"/>
  <c r="C49" i="38"/>
  <c r="D49" i="38"/>
  <c r="E49" i="38"/>
  <c r="F49" i="38"/>
  <c r="G49" i="38"/>
  <c r="H49" i="38"/>
  <c r="A50" i="38"/>
  <c r="B50" i="38"/>
  <c r="C50" i="38"/>
  <c r="D50" i="38"/>
  <c r="E50" i="38"/>
  <c r="F50" i="38"/>
  <c r="G50" i="38"/>
  <c r="H50" i="38"/>
  <c r="A51" i="38"/>
  <c r="B51" i="38"/>
  <c r="C51" i="38"/>
  <c r="D51" i="38"/>
  <c r="E51" i="38"/>
  <c r="F51" i="38"/>
  <c r="G51" i="38"/>
  <c r="H51" i="38"/>
  <c r="A52" i="38"/>
  <c r="B52" i="38"/>
  <c r="C52" i="38"/>
  <c r="D52" i="38"/>
  <c r="E52" i="38"/>
  <c r="F52" i="38"/>
  <c r="G52" i="38"/>
  <c r="H52" i="38"/>
  <c r="A53" i="38"/>
  <c r="B53" i="38"/>
  <c r="C53" i="38"/>
  <c r="D53" i="38"/>
  <c r="E53" i="38"/>
  <c r="F53" i="38"/>
  <c r="G53" i="38"/>
  <c r="H53" i="38"/>
  <c r="A54" i="38"/>
  <c r="B54" i="38"/>
  <c r="C54" i="38"/>
  <c r="D54" i="38"/>
  <c r="E54" i="38"/>
  <c r="F54" i="38"/>
  <c r="G54" i="38"/>
  <c r="H54" i="38"/>
  <c r="A55" i="38"/>
  <c r="B55" i="38"/>
  <c r="C55" i="38"/>
  <c r="D55" i="38"/>
  <c r="E55" i="38"/>
  <c r="F55" i="38"/>
  <c r="G55" i="38"/>
  <c r="H55" i="38"/>
  <c r="A56" i="38"/>
  <c r="B56" i="38"/>
  <c r="C56" i="38"/>
  <c r="D56" i="38"/>
  <c r="E56" i="38"/>
  <c r="F56" i="38"/>
  <c r="G56" i="38"/>
  <c r="H56" i="38"/>
  <c r="A57" i="38"/>
  <c r="B57" i="38"/>
  <c r="C57" i="38"/>
  <c r="D57" i="38"/>
  <c r="E57" i="38"/>
  <c r="F57" i="38"/>
  <c r="G57" i="38"/>
  <c r="H57" i="38"/>
  <c r="A58" i="38"/>
  <c r="B58" i="38"/>
  <c r="C58" i="38"/>
  <c r="D58" i="38"/>
  <c r="E58" i="38"/>
  <c r="F58" i="38"/>
  <c r="G58" i="38"/>
  <c r="H58" i="38"/>
  <c r="A59" i="38"/>
  <c r="B59" i="38"/>
  <c r="C59" i="38"/>
  <c r="D59" i="38"/>
  <c r="E59" i="38"/>
  <c r="F59" i="38"/>
  <c r="G59" i="38"/>
  <c r="H59" i="38"/>
  <c r="A60" i="38"/>
  <c r="B60" i="38"/>
  <c r="C60" i="38"/>
  <c r="D60" i="38"/>
  <c r="E60" i="38"/>
  <c r="F60" i="38"/>
  <c r="G60" i="38"/>
  <c r="H60" i="38"/>
  <c r="A61" i="38"/>
  <c r="B61" i="38"/>
  <c r="C61" i="38"/>
  <c r="D61" i="38"/>
  <c r="E61" i="38"/>
  <c r="F61" i="38"/>
  <c r="G61" i="38"/>
  <c r="H61" i="38"/>
  <c r="A62" i="38"/>
  <c r="B62" i="38"/>
  <c r="C62" i="38"/>
  <c r="D62" i="38"/>
  <c r="E62" i="38"/>
  <c r="F62" i="38"/>
  <c r="G62" i="38"/>
  <c r="H62" i="38"/>
  <c r="A63" i="38"/>
  <c r="B63" i="38"/>
  <c r="C63" i="38"/>
  <c r="D63" i="38"/>
  <c r="E63" i="38"/>
  <c r="F63" i="38"/>
  <c r="G63" i="38"/>
  <c r="H63" i="38"/>
  <c r="A64" i="38"/>
  <c r="B64" i="38"/>
  <c r="C64" i="38"/>
  <c r="D64" i="38"/>
  <c r="E64" i="38"/>
  <c r="F64" i="38"/>
  <c r="G64" i="38"/>
  <c r="H64" i="38"/>
  <c r="A65" i="38"/>
  <c r="B65" i="38"/>
  <c r="C65" i="38"/>
  <c r="D65" i="38"/>
  <c r="E65" i="38"/>
  <c r="F65" i="38"/>
  <c r="G65" i="38"/>
  <c r="H65" i="38"/>
  <c r="A66" i="38"/>
  <c r="B66" i="38"/>
  <c r="C66" i="38"/>
  <c r="D66" i="38"/>
  <c r="E66" i="38"/>
  <c r="F66" i="38"/>
  <c r="G66" i="38"/>
  <c r="H66" i="38"/>
  <c r="A67" i="38"/>
  <c r="B67" i="38"/>
  <c r="C67" i="38"/>
  <c r="D67" i="38"/>
  <c r="E67" i="38"/>
  <c r="F67" i="38"/>
  <c r="G67" i="38"/>
  <c r="H67" i="38"/>
  <c r="A68" i="38"/>
  <c r="B68" i="38"/>
  <c r="C68" i="38"/>
  <c r="D68" i="38"/>
  <c r="E68" i="38"/>
  <c r="F68" i="38"/>
  <c r="G68" i="38"/>
  <c r="H68" i="38"/>
  <c r="A69" i="38"/>
  <c r="B69" i="38"/>
  <c r="C69" i="38"/>
  <c r="D69" i="38"/>
  <c r="E69" i="38"/>
  <c r="F69" i="38"/>
  <c r="G69" i="38"/>
  <c r="H69" i="38"/>
  <c r="A70" i="38"/>
  <c r="B70" i="38"/>
  <c r="C70" i="38"/>
  <c r="D70" i="38"/>
  <c r="E70" i="38"/>
  <c r="F70" i="38"/>
  <c r="G70" i="38"/>
  <c r="H70" i="38"/>
  <c r="A71" i="38"/>
  <c r="B71" i="38"/>
  <c r="C71" i="38"/>
  <c r="D71" i="38"/>
  <c r="E71" i="38"/>
  <c r="F71" i="38"/>
  <c r="G71" i="38"/>
  <c r="H71" i="38"/>
  <c r="A72" i="38"/>
  <c r="B72" i="38"/>
  <c r="C72" i="38"/>
  <c r="D72" i="38"/>
  <c r="E72" i="38"/>
  <c r="F72" i="38"/>
  <c r="G72" i="38"/>
  <c r="H72" i="38"/>
  <c r="A73" i="38"/>
  <c r="B73" i="38"/>
  <c r="C73" i="38"/>
  <c r="D73" i="38"/>
  <c r="E73" i="38"/>
  <c r="F73" i="38"/>
  <c r="G73" i="38"/>
  <c r="H73" i="38"/>
  <c r="A74" i="38"/>
  <c r="B74" i="38"/>
  <c r="C74" i="38"/>
  <c r="D74" i="38"/>
  <c r="E74" i="38"/>
  <c r="F74" i="38"/>
  <c r="G74" i="38"/>
  <c r="H74" i="38"/>
  <c r="A75" i="38"/>
  <c r="B75" i="38"/>
  <c r="C75" i="38"/>
  <c r="D75" i="38"/>
  <c r="E75" i="38"/>
  <c r="F75" i="38"/>
  <c r="G75" i="38"/>
  <c r="H75" i="38"/>
  <c r="A76" i="38"/>
  <c r="B76" i="38"/>
  <c r="C76" i="38"/>
  <c r="D76" i="38"/>
  <c r="E76" i="38"/>
  <c r="F76" i="38"/>
  <c r="G76" i="38"/>
  <c r="H76" i="38"/>
  <c r="A77" i="38"/>
  <c r="B77" i="38"/>
  <c r="C77" i="38"/>
  <c r="D77" i="38"/>
  <c r="E77" i="38"/>
  <c r="F77" i="38"/>
  <c r="G77" i="38"/>
  <c r="H77" i="38"/>
  <c r="A78" i="38"/>
  <c r="B78" i="38"/>
  <c r="C78" i="38"/>
  <c r="D78" i="38"/>
  <c r="E78" i="38"/>
  <c r="F78" i="38"/>
  <c r="G78" i="38"/>
  <c r="H78" i="38"/>
  <c r="A79" i="38"/>
  <c r="B79" i="38"/>
  <c r="C79" i="38"/>
  <c r="D79" i="38"/>
  <c r="E79" i="38"/>
  <c r="F79" i="38"/>
  <c r="G79" i="38"/>
  <c r="H79" i="38"/>
  <c r="A80" i="38"/>
  <c r="B80" i="38"/>
  <c r="C80" i="38"/>
  <c r="D80" i="38"/>
  <c r="E80" i="38"/>
  <c r="F80" i="38"/>
  <c r="G80" i="38"/>
  <c r="H80" i="38"/>
  <c r="A81" i="38"/>
  <c r="B81" i="38"/>
  <c r="C81" i="38"/>
  <c r="D81" i="38"/>
  <c r="E81" i="38"/>
  <c r="F81" i="38"/>
  <c r="G81" i="38"/>
  <c r="H81" i="38"/>
  <c r="A82" i="38"/>
  <c r="B82" i="38"/>
  <c r="C82" i="38"/>
  <c r="D82" i="38"/>
  <c r="E82" i="38"/>
  <c r="F82" i="38"/>
  <c r="G82" i="38"/>
  <c r="H82" i="38"/>
  <c r="A83" i="38"/>
  <c r="B83" i="38"/>
  <c r="C83" i="38"/>
  <c r="D83" i="38"/>
  <c r="E83" i="38"/>
  <c r="F83" i="38"/>
  <c r="G83" i="38"/>
  <c r="H83" i="38"/>
  <c r="A84" i="38"/>
  <c r="B84" i="38"/>
  <c r="C84" i="38"/>
  <c r="D84" i="38"/>
  <c r="E84" i="38"/>
  <c r="F84" i="38"/>
  <c r="G84" i="38"/>
  <c r="H84" i="38"/>
  <c r="A85" i="38"/>
  <c r="B85" i="38"/>
  <c r="C85" i="38"/>
  <c r="D85" i="38"/>
  <c r="E85" i="38"/>
  <c r="F85" i="38"/>
  <c r="G85" i="38"/>
  <c r="H85" i="38"/>
  <c r="A86" i="38"/>
  <c r="B86" i="38"/>
  <c r="C86" i="38"/>
  <c r="D86" i="38"/>
  <c r="E86" i="38"/>
  <c r="F86" i="38"/>
  <c r="G86" i="38"/>
  <c r="H86" i="38"/>
  <c r="A87" i="38"/>
  <c r="B87" i="38"/>
  <c r="C87" i="38"/>
  <c r="D87" i="38"/>
  <c r="E87" i="38"/>
  <c r="F87" i="38"/>
  <c r="G87" i="38"/>
  <c r="H87" i="38"/>
  <c r="A88" i="38"/>
  <c r="B88" i="38"/>
  <c r="C88" i="38"/>
  <c r="D88" i="38"/>
  <c r="E88" i="38"/>
  <c r="F88" i="38"/>
  <c r="G88" i="38"/>
  <c r="H88" i="38"/>
  <c r="A89" i="38"/>
  <c r="B89" i="38"/>
  <c r="C89" i="38"/>
  <c r="D89" i="38"/>
  <c r="E89" i="38"/>
  <c r="F89" i="38"/>
  <c r="G89" i="38"/>
  <c r="H89" i="38"/>
  <c r="A90" i="38"/>
  <c r="B90" i="38"/>
  <c r="C90" i="38"/>
  <c r="D90" i="38"/>
  <c r="E90" i="38"/>
  <c r="F90" i="38"/>
  <c r="G90" i="38"/>
  <c r="H90" i="38"/>
  <c r="A91" i="38"/>
  <c r="B91" i="38"/>
  <c r="C91" i="38"/>
  <c r="D91" i="38"/>
  <c r="E91" i="38"/>
  <c r="F91" i="38"/>
  <c r="G91" i="38"/>
  <c r="H91" i="38"/>
  <c r="A92" i="38"/>
  <c r="B92" i="38"/>
  <c r="C92" i="38"/>
  <c r="D92" i="38"/>
  <c r="E92" i="38"/>
  <c r="F92" i="38"/>
  <c r="G92" i="38"/>
  <c r="H92" i="38"/>
  <c r="A93" i="38"/>
  <c r="B93" i="38"/>
  <c r="C93" i="38"/>
  <c r="D93" i="38"/>
  <c r="E93" i="38"/>
  <c r="F93" i="38"/>
  <c r="G93" i="38"/>
  <c r="H93" i="38"/>
  <c r="A94" i="38"/>
  <c r="B94" i="38"/>
  <c r="C94" i="38"/>
  <c r="D94" i="38"/>
  <c r="E94" i="38"/>
  <c r="F94" i="38"/>
  <c r="G94" i="38"/>
  <c r="H94" i="38"/>
  <c r="A95" i="38"/>
  <c r="B95" i="38"/>
  <c r="C95" i="38"/>
  <c r="D95" i="38"/>
  <c r="E95" i="38"/>
  <c r="F95" i="38"/>
  <c r="G95" i="38"/>
  <c r="H95" i="38"/>
  <c r="A96" i="38"/>
  <c r="B96" i="38"/>
  <c r="C96" i="38"/>
  <c r="D96" i="38"/>
  <c r="E96" i="38"/>
  <c r="F96" i="38"/>
  <c r="G96" i="38"/>
  <c r="H96" i="38"/>
  <c r="A97" i="38"/>
  <c r="B97" i="38"/>
  <c r="C97" i="38"/>
  <c r="D97" i="38"/>
  <c r="E97" i="38"/>
  <c r="F97" i="38"/>
  <c r="G97" i="38"/>
  <c r="H97" i="38"/>
  <c r="A98" i="38"/>
  <c r="B98" i="38"/>
  <c r="C98" i="38"/>
  <c r="D98" i="38"/>
  <c r="E98" i="38"/>
  <c r="F98" i="38"/>
  <c r="G98" i="38"/>
  <c r="H98" i="38"/>
  <c r="A99" i="38"/>
  <c r="B99" i="38"/>
  <c r="C99" i="38"/>
  <c r="D99" i="38"/>
  <c r="E99" i="38"/>
  <c r="F99" i="38"/>
  <c r="G99" i="38"/>
  <c r="A100" i="38"/>
  <c r="B100" i="38"/>
  <c r="C100" i="38"/>
  <c r="D100" i="38"/>
  <c r="E100" i="38"/>
  <c r="F100" i="38"/>
  <c r="G100" i="38"/>
  <c r="A101" i="38"/>
  <c r="B101" i="38"/>
  <c r="C101" i="38"/>
  <c r="D101" i="38"/>
  <c r="E101" i="38"/>
  <c r="F101" i="38"/>
  <c r="G101" i="38"/>
  <c r="H101" i="38"/>
  <c r="A102" i="38"/>
  <c r="B102" i="38"/>
  <c r="C102" i="38"/>
  <c r="D102" i="38"/>
  <c r="E102" i="38"/>
  <c r="F102" i="38"/>
  <c r="G102" i="38"/>
  <c r="A103" i="38"/>
  <c r="B103" i="38"/>
  <c r="C103" i="38"/>
  <c r="D103" i="38"/>
  <c r="E103" i="38"/>
  <c r="F103" i="38"/>
  <c r="G103" i="38"/>
  <c r="B22" i="38"/>
  <c r="C22" i="38"/>
  <c r="D22" i="38"/>
  <c r="E22" i="38"/>
  <c r="F22" i="38"/>
  <c r="G22" i="38"/>
  <c r="H22" i="38"/>
  <c r="A23" i="37"/>
  <c r="B23" i="37"/>
  <c r="C23" i="37"/>
  <c r="D23" i="37"/>
  <c r="E23" i="37"/>
  <c r="F23" i="37"/>
  <c r="G23" i="37"/>
  <c r="H23" i="37"/>
  <c r="A24" i="37"/>
  <c r="B24" i="37"/>
  <c r="C24" i="37"/>
  <c r="D24" i="37"/>
  <c r="E24" i="37"/>
  <c r="F24" i="37"/>
  <c r="G24" i="37"/>
  <c r="H24" i="37"/>
  <c r="A25" i="37"/>
  <c r="B25" i="37"/>
  <c r="C25" i="37"/>
  <c r="D25" i="37"/>
  <c r="E25" i="37"/>
  <c r="F25" i="37"/>
  <c r="G25" i="37"/>
  <c r="H25" i="37"/>
  <c r="A26" i="37"/>
  <c r="B26" i="37"/>
  <c r="C26" i="37"/>
  <c r="D26" i="37"/>
  <c r="E26" i="37"/>
  <c r="F26" i="37"/>
  <c r="G26" i="37"/>
  <c r="H26" i="37"/>
  <c r="A27" i="37"/>
  <c r="B27" i="37"/>
  <c r="C27" i="37"/>
  <c r="D27" i="37"/>
  <c r="E27" i="37"/>
  <c r="F27" i="37"/>
  <c r="G27" i="37"/>
  <c r="H27" i="37"/>
  <c r="A28" i="37"/>
  <c r="B28" i="37"/>
  <c r="C28" i="37"/>
  <c r="D28" i="37"/>
  <c r="E28" i="37"/>
  <c r="F28" i="37"/>
  <c r="G28" i="37"/>
  <c r="H28" i="37"/>
  <c r="A29" i="37"/>
  <c r="B29" i="37"/>
  <c r="C29" i="37"/>
  <c r="D29" i="37"/>
  <c r="E29" i="37"/>
  <c r="F29" i="37"/>
  <c r="G29" i="37"/>
  <c r="H29" i="37"/>
  <c r="A30" i="37"/>
  <c r="B30" i="37"/>
  <c r="C30" i="37"/>
  <c r="D30" i="37"/>
  <c r="E30" i="37"/>
  <c r="F30" i="37"/>
  <c r="G30" i="37"/>
  <c r="H30" i="37"/>
  <c r="A31" i="37"/>
  <c r="B31" i="37"/>
  <c r="C31" i="37"/>
  <c r="D31" i="37"/>
  <c r="E31" i="37"/>
  <c r="F31" i="37"/>
  <c r="G31" i="37"/>
  <c r="A32" i="37"/>
  <c r="B32" i="37"/>
  <c r="C32" i="37"/>
  <c r="D32" i="37"/>
  <c r="E32" i="37"/>
  <c r="F32" i="37"/>
  <c r="G32" i="37"/>
  <c r="H32" i="37"/>
  <c r="A33" i="37"/>
  <c r="B33" i="37"/>
  <c r="C33" i="37"/>
  <c r="D33" i="37"/>
  <c r="E33" i="37"/>
  <c r="F33" i="37"/>
  <c r="G33" i="37"/>
  <c r="H33" i="37"/>
  <c r="A34" i="37"/>
  <c r="B34" i="37"/>
  <c r="C34" i="37"/>
  <c r="D34" i="37"/>
  <c r="E34" i="37"/>
  <c r="F34" i="37"/>
  <c r="G34" i="37"/>
  <c r="H34" i="37"/>
  <c r="A35" i="37"/>
  <c r="B35" i="37"/>
  <c r="C35" i="37"/>
  <c r="D35" i="37"/>
  <c r="E35" i="37"/>
  <c r="F35" i="37"/>
  <c r="G35" i="37"/>
  <c r="H35" i="37"/>
  <c r="A36" i="37"/>
  <c r="B36" i="37"/>
  <c r="C36" i="37"/>
  <c r="D36" i="37"/>
  <c r="E36" i="37"/>
  <c r="F36" i="37"/>
  <c r="G36" i="37"/>
  <c r="H36" i="37"/>
  <c r="A37" i="37"/>
  <c r="B37" i="37"/>
  <c r="C37" i="37"/>
  <c r="D37" i="37"/>
  <c r="E37" i="37"/>
  <c r="F37" i="37"/>
  <c r="G37" i="37"/>
  <c r="H37" i="37"/>
  <c r="A38" i="37"/>
  <c r="B38" i="37"/>
  <c r="C38" i="37"/>
  <c r="D38" i="37"/>
  <c r="E38" i="37"/>
  <c r="F38" i="37"/>
  <c r="G38" i="37"/>
  <c r="H38" i="37"/>
  <c r="A39" i="37"/>
  <c r="B39" i="37"/>
  <c r="C39" i="37"/>
  <c r="D39" i="37"/>
  <c r="E39" i="37"/>
  <c r="F39" i="37"/>
  <c r="G39" i="37"/>
  <c r="H39" i="37"/>
  <c r="A40" i="37"/>
  <c r="B40" i="37"/>
  <c r="C40" i="37"/>
  <c r="D40" i="37"/>
  <c r="E40" i="37"/>
  <c r="F40" i="37"/>
  <c r="G40" i="37"/>
  <c r="H40" i="37"/>
  <c r="A41" i="37"/>
  <c r="B41" i="37"/>
  <c r="C41" i="37"/>
  <c r="D41" i="37"/>
  <c r="E41" i="37"/>
  <c r="F41" i="37"/>
  <c r="G41" i="37"/>
  <c r="H41" i="37"/>
  <c r="A42" i="37"/>
  <c r="B42" i="37"/>
  <c r="C42" i="37"/>
  <c r="D42" i="37"/>
  <c r="E42" i="37"/>
  <c r="F42" i="37"/>
  <c r="G42" i="37"/>
  <c r="H42" i="37"/>
  <c r="A43" i="37"/>
  <c r="B43" i="37"/>
  <c r="C43" i="37"/>
  <c r="D43" i="37"/>
  <c r="E43" i="37"/>
  <c r="F43" i="37"/>
  <c r="G43" i="37"/>
  <c r="H43" i="37"/>
  <c r="A44" i="37"/>
  <c r="B44" i="37"/>
  <c r="C44" i="37"/>
  <c r="D44" i="37"/>
  <c r="E44" i="37"/>
  <c r="F44" i="37"/>
  <c r="G44" i="37"/>
  <c r="H44" i="37"/>
  <c r="A45" i="37"/>
  <c r="B45" i="37"/>
  <c r="C45" i="37"/>
  <c r="D45" i="37"/>
  <c r="E45" i="37"/>
  <c r="F45" i="37"/>
  <c r="G45" i="37"/>
  <c r="H45" i="37"/>
  <c r="A46" i="37"/>
  <c r="B46" i="37"/>
  <c r="C46" i="37"/>
  <c r="D46" i="37"/>
  <c r="E46" i="37"/>
  <c r="F46" i="37"/>
  <c r="G46" i="37"/>
  <c r="H46" i="37"/>
  <c r="A47" i="37"/>
  <c r="B47" i="37"/>
  <c r="C47" i="37"/>
  <c r="D47" i="37"/>
  <c r="E47" i="37"/>
  <c r="F47" i="37"/>
  <c r="G47" i="37"/>
  <c r="H47" i="37"/>
  <c r="A48" i="37"/>
  <c r="B48" i="37"/>
  <c r="C48" i="37"/>
  <c r="D48" i="37"/>
  <c r="E48" i="37"/>
  <c r="F48" i="37"/>
  <c r="G48" i="37"/>
  <c r="H48" i="37"/>
  <c r="A49" i="37"/>
  <c r="B49" i="37"/>
  <c r="C49" i="37"/>
  <c r="D49" i="37"/>
  <c r="E49" i="37"/>
  <c r="F49" i="37"/>
  <c r="G49" i="37"/>
  <c r="H49" i="37"/>
  <c r="A50" i="37"/>
  <c r="B50" i="37"/>
  <c r="C50" i="37"/>
  <c r="D50" i="37"/>
  <c r="E50" i="37"/>
  <c r="F50" i="37"/>
  <c r="G50" i="37"/>
  <c r="H50" i="37"/>
  <c r="A51" i="37"/>
  <c r="B51" i="37"/>
  <c r="C51" i="37"/>
  <c r="D51" i="37"/>
  <c r="E51" i="37"/>
  <c r="F51" i="37"/>
  <c r="G51" i="37"/>
  <c r="H51" i="37"/>
  <c r="A52" i="37"/>
  <c r="B52" i="37"/>
  <c r="C52" i="37"/>
  <c r="D52" i="37"/>
  <c r="E52" i="37"/>
  <c r="F52" i="37"/>
  <c r="G52" i="37"/>
  <c r="H52" i="37"/>
  <c r="A53" i="37"/>
  <c r="B53" i="37"/>
  <c r="C53" i="37"/>
  <c r="D53" i="37"/>
  <c r="E53" i="37"/>
  <c r="F53" i="37"/>
  <c r="G53" i="37"/>
  <c r="H53" i="37"/>
  <c r="A54" i="37"/>
  <c r="B54" i="37"/>
  <c r="C54" i="37"/>
  <c r="D54" i="37"/>
  <c r="E54" i="37"/>
  <c r="F54" i="37"/>
  <c r="G54" i="37"/>
  <c r="H54" i="37"/>
  <c r="A55" i="37"/>
  <c r="B55" i="37"/>
  <c r="C55" i="37"/>
  <c r="D55" i="37"/>
  <c r="E55" i="37"/>
  <c r="F55" i="37"/>
  <c r="G55" i="37"/>
  <c r="H55" i="37"/>
  <c r="A56" i="37"/>
  <c r="B56" i="37"/>
  <c r="C56" i="37"/>
  <c r="D56" i="37"/>
  <c r="E56" i="37"/>
  <c r="F56" i="37"/>
  <c r="G56" i="37"/>
  <c r="H56" i="37"/>
  <c r="A57" i="37"/>
  <c r="B57" i="37"/>
  <c r="C57" i="37"/>
  <c r="D57" i="37"/>
  <c r="E57" i="37"/>
  <c r="F57" i="37"/>
  <c r="G57" i="37"/>
  <c r="H57" i="37"/>
  <c r="A58" i="37"/>
  <c r="B58" i="37"/>
  <c r="C58" i="37"/>
  <c r="D58" i="37"/>
  <c r="E58" i="37"/>
  <c r="F58" i="37"/>
  <c r="G58" i="37"/>
  <c r="H58" i="37"/>
  <c r="A59" i="37"/>
  <c r="B59" i="37"/>
  <c r="C59" i="37"/>
  <c r="D59" i="37"/>
  <c r="E59" i="37"/>
  <c r="F59" i="37"/>
  <c r="G59" i="37"/>
  <c r="H59" i="37"/>
  <c r="A60" i="37"/>
  <c r="B60" i="37"/>
  <c r="C60" i="37"/>
  <c r="D60" i="37"/>
  <c r="E60" i="37"/>
  <c r="F60" i="37"/>
  <c r="G60" i="37"/>
  <c r="H60" i="37"/>
  <c r="A61" i="37"/>
  <c r="B61" i="37"/>
  <c r="C61" i="37"/>
  <c r="D61" i="37"/>
  <c r="E61" i="37"/>
  <c r="F61" i="37"/>
  <c r="G61" i="37"/>
  <c r="H61" i="37"/>
  <c r="A62" i="37"/>
  <c r="B62" i="37"/>
  <c r="C62" i="37"/>
  <c r="D62" i="37"/>
  <c r="E62" i="37"/>
  <c r="F62" i="37"/>
  <c r="G62" i="37"/>
  <c r="H62" i="37"/>
  <c r="A63" i="37"/>
  <c r="B63" i="37"/>
  <c r="C63" i="37"/>
  <c r="D63" i="37"/>
  <c r="E63" i="37"/>
  <c r="F63" i="37"/>
  <c r="G63" i="37"/>
  <c r="H63" i="37"/>
  <c r="A64" i="37"/>
  <c r="B64" i="37"/>
  <c r="C64" i="37"/>
  <c r="D64" i="37"/>
  <c r="E64" i="37"/>
  <c r="F64" i="37"/>
  <c r="G64" i="37"/>
  <c r="H64" i="37"/>
  <c r="A65" i="37"/>
  <c r="B65" i="37"/>
  <c r="C65" i="37"/>
  <c r="D65" i="37"/>
  <c r="E65" i="37"/>
  <c r="F65" i="37"/>
  <c r="G65" i="37"/>
  <c r="H65" i="37"/>
  <c r="A66" i="37"/>
  <c r="B66" i="37"/>
  <c r="C66" i="37"/>
  <c r="D66" i="37"/>
  <c r="E66" i="37"/>
  <c r="F66" i="37"/>
  <c r="G66" i="37"/>
  <c r="H66" i="37"/>
  <c r="A67" i="37"/>
  <c r="B67" i="37"/>
  <c r="C67" i="37"/>
  <c r="D67" i="37"/>
  <c r="E67" i="37"/>
  <c r="F67" i="37"/>
  <c r="G67" i="37"/>
  <c r="H67" i="37"/>
  <c r="A68" i="37"/>
  <c r="B68" i="37"/>
  <c r="C68" i="37"/>
  <c r="D68" i="37"/>
  <c r="E68" i="37"/>
  <c r="F68" i="37"/>
  <c r="G68" i="37"/>
  <c r="H68" i="37"/>
  <c r="A69" i="37"/>
  <c r="B69" i="37"/>
  <c r="C69" i="37"/>
  <c r="D69" i="37"/>
  <c r="E69" i="37"/>
  <c r="F69" i="37"/>
  <c r="G69" i="37"/>
  <c r="H69" i="37"/>
  <c r="A70" i="37"/>
  <c r="B70" i="37"/>
  <c r="C70" i="37"/>
  <c r="D70" i="37"/>
  <c r="E70" i="37"/>
  <c r="F70" i="37"/>
  <c r="G70" i="37"/>
  <c r="H70" i="37"/>
  <c r="A71" i="37"/>
  <c r="B71" i="37"/>
  <c r="C71" i="37"/>
  <c r="D71" i="37"/>
  <c r="E71" i="37"/>
  <c r="F71" i="37"/>
  <c r="G71" i="37"/>
  <c r="H71" i="37"/>
  <c r="A72" i="37"/>
  <c r="B72" i="37"/>
  <c r="C72" i="37"/>
  <c r="D72" i="37"/>
  <c r="E72" i="37"/>
  <c r="F72" i="37"/>
  <c r="G72" i="37"/>
  <c r="H72" i="37"/>
  <c r="A73" i="37"/>
  <c r="B73" i="37"/>
  <c r="C73" i="37"/>
  <c r="D73" i="37"/>
  <c r="E73" i="37"/>
  <c r="F73" i="37"/>
  <c r="G73" i="37"/>
  <c r="H73" i="37"/>
  <c r="A74" i="37"/>
  <c r="B74" i="37"/>
  <c r="C74" i="37"/>
  <c r="D74" i="37"/>
  <c r="E74" i="37"/>
  <c r="F74" i="37"/>
  <c r="G74" i="37"/>
  <c r="H74" i="37"/>
  <c r="A75" i="37"/>
  <c r="B75" i="37"/>
  <c r="C75" i="37"/>
  <c r="D75" i="37"/>
  <c r="E75" i="37"/>
  <c r="F75" i="37"/>
  <c r="G75" i="37"/>
  <c r="H75" i="37"/>
  <c r="A76" i="37"/>
  <c r="B76" i="37"/>
  <c r="C76" i="37"/>
  <c r="D76" i="37"/>
  <c r="E76" i="37"/>
  <c r="F76" i="37"/>
  <c r="G76" i="37"/>
  <c r="H76" i="37"/>
  <c r="A77" i="37"/>
  <c r="B77" i="37"/>
  <c r="C77" i="37"/>
  <c r="D77" i="37"/>
  <c r="E77" i="37"/>
  <c r="F77" i="37"/>
  <c r="G77" i="37"/>
  <c r="H77" i="37"/>
  <c r="A78" i="37"/>
  <c r="B78" i="37"/>
  <c r="C78" i="37"/>
  <c r="D78" i="37"/>
  <c r="E78" i="37"/>
  <c r="F78" i="37"/>
  <c r="G78" i="37"/>
  <c r="H78" i="37"/>
  <c r="A79" i="37"/>
  <c r="B79" i="37"/>
  <c r="C79" i="37"/>
  <c r="D79" i="37"/>
  <c r="E79" i="37"/>
  <c r="F79" i="37"/>
  <c r="G79" i="37"/>
  <c r="H79" i="37"/>
  <c r="A80" i="37"/>
  <c r="B80" i="37"/>
  <c r="C80" i="37"/>
  <c r="D80" i="37"/>
  <c r="E80" i="37"/>
  <c r="F80" i="37"/>
  <c r="G80" i="37"/>
  <c r="H80" i="37"/>
  <c r="A81" i="37"/>
  <c r="B81" i="37"/>
  <c r="C81" i="37"/>
  <c r="D81" i="37"/>
  <c r="E81" i="37"/>
  <c r="F81" i="37"/>
  <c r="G81" i="37"/>
  <c r="H81" i="37"/>
  <c r="A82" i="37"/>
  <c r="B82" i="37"/>
  <c r="C82" i="37"/>
  <c r="D82" i="37"/>
  <c r="E82" i="37"/>
  <c r="F82" i="37"/>
  <c r="G82" i="37"/>
  <c r="H82" i="37"/>
  <c r="A83" i="37"/>
  <c r="B83" i="37"/>
  <c r="C83" i="37"/>
  <c r="D83" i="37"/>
  <c r="E83" i="37"/>
  <c r="F83" i="37"/>
  <c r="G83" i="37"/>
  <c r="H83" i="37"/>
  <c r="A84" i="37"/>
  <c r="B84" i="37"/>
  <c r="C84" i="37"/>
  <c r="D84" i="37"/>
  <c r="E84" i="37"/>
  <c r="F84" i="37"/>
  <c r="G84" i="37"/>
  <c r="H84" i="37"/>
  <c r="A85" i="37"/>
  <c r="B85" i="37"/>
  <c r="C85" i="37"/>
  <c r="D85" i="37"/>
  <c r="E85" i="37"/>
  <c r="F85" i="37"/>
  <c r="G85" i="37"/>
  <c r="H85" i="37"/>
  <c r="A86" i="37"/>
  <c r="B86" i="37"/>
  <c r="C86" i="37"/>
  <c r="D86" i="37"/>
  <c r="E86" i="37"/>
  <c r="F86" i="37"/>
  <c r="G86" i="37"/>
  <c r="H86" i="37"/>
  <c r="A87" i="37"/>
  <c r="B87" i="37"/>
  <c r="C87" i="37"/>
  <c r="D87" i="37"/>
  <c r="E87" i="37"/>
  <c r="F87" i="37"/>
  <c r="G87" i="37"/>
  <c r="H87" i="37"/>
  <c r="A88" i="37"/>
  <c r="B88" i="37"/>
  <c r="C88" i="37"/>
  <c r="D88" i="37"/>
  <c r="E88" i="37"/>
  <c r="F88" i="37"/>
  <c r="G88" i="37"/>
  <c r="H88" i="37"/>
  <c r="A89" i="37"/>
  <c r="B89" i="37"/>
  <c r="C89" i="37"/>
  <c r="D89" i="37"/>
  <c r="E89" i="37"/>
  <c r="F89" i="37"/>
  <c r="G89" i="37"/>
  <c r="H89" i="37"/>
  <c r="A90" i="37"/>
  <c r="B90" i="37"/>
  <c r="C90" i="37"/>
  <c r="D90" i="37"/>
  <c r="E90" i="37"/>
  <c r="F90" i="37"/>
  <c r="G90" i="37"/>
  <c r="H90" i="37"/>
  <c r="A91" i="37"/>
  <c r="B91" i="37"/>
  <c r="C91" i="37"/>
  <c r="D91" i="37"/>
  <c r="E91" i="37"/>
  <c r="F91" i="37"/>
  <c r="G91" i="37"/>
  <c r="H91" i="37"/>
  <c r="A92" i="37"/>
  <c r="B92" i="37"/>
  <c r="C92" i="37"/>
  <c r="D92" i="37"/>
  <c r="E92" i="37"/>
  <c r="F92" i="37"/>
  <c r="G92" i="37"/>
  <c r="H92" i="37"/>
  <c r="A93" i="37"/>
  <c r="B93" i="37"/>
  <c r="C93" i="37"/>
  <c r="D93" i="37"/>
  <c r="E93" i="37"/>
  <c r="F93" i="37"/>
  <c r="G93" i="37"/>
  <c r="H93" i="37"/>
  <c r="A94" i="37"/>
  <c r="B94" i="37"/>
  <c r="C94" i="37"/>
  <c r="D94" i="37"/>
  <c r="E94" i="37"/>
  <c r="F94" i="37"/>
  <c r="G94" i="37"/>
  <c r="H94" i="37"/>
  <c r="A95" i="37"/>
  <c r="B95" i="37"/>
  <c r="C95" i="37"/>
  <c r="D95" i="37"/>
  <c r="E95" i="37"/>
  <c r="F95" i="37"/>
  <c r="G95" i="37"/>
  <c r="H95" i="37"/>
  <c r="A96" i="37"/>
  <c r="B96" i="37"/>
  <c r="C96" i="37"/>
  <c r="D96" i="37"/>
  <c r="E96" i="37"/>
  <c r="F96" i="37"/>
  <c r="G96" i="37"/>
  <c r="H96" i="37"/>
  <c r="A97" i="37"/>
  <c r="B97" i="37"/>
  <c r="C97" i="37"/>
  <c r="D97" i="37"/>
  <c r="E97" i="37"/>
  <c r="F97" i="37"/>
  <c r="G97" i="37"/>
  <c r="H97" i="37"/>
  <c r="A98" i="37"/>
  <c r="B98" i="37"/>
  <c r="C98" i="37"/>
  <c r="D98" i="37"/>
  <c r="E98" i="37"/>
  <c r="F98" i="37"/>
  <c r="G98" i="37"/>
  <c r="H98" i="37"/>
  <c r="A99" i="37"/>
  <c r="B99" i="37"/>
  <c r="C99" i="37"/>
  <c r="D99" i="37"/>
  <c r="E99" i="37"/>
  <c r="F99" i="37"/>
  <c r="G99" i="37"/>
  <c r="A100" i="37"/>
  <c r="B100" i="37"/>
  <c r="C100" i="37"/>
  <c r="D100" i="37"/>
  <c r="E100" i="37"/>
  <c r="F100" i="37"/>
  <c r="G100" i="37"/>
  <c r="A101" i="37"/>
  <c r="B101" i="37"/>
  <c r="C101" i="37"/>
  <c r="D101" i="37"/>
  <c r="E101" i="37"/>
  <c r="F101" i="37"/>
  <c r="G101" i="37"/>
  <c r="H101" i="37"/>
  <c r="A102" i="37"/>
  <c r="B102" i="37"/>
  <c r="C102" i="37"/>
  <c r="D102" i="37"/>
  <c r="E102" i="37"/>
  <c r="F102" i="37"/>
  <c r="G102" i="37"/>
  <c r="A103" i="37"/>
  <c r="B103" i="37"/>
  <c r="C103" i="37"/>
  <c r="D103" i="37"/>
  <c r="E103" i="37"/>
  <c r="F103" i="37"/>
  <c r="G103" i="37"/>
  <c r="B22" i="37"/>
  <c r="C22" i="37"/>
  <c r="D22" i="37"/>
  <c r="E22" i="37"/>
  <c r="F22" i="37"/>
  <c r="G22" i="37"/>
  <c r="H22" i="37"/>
  <c r="A23" i="36"/>
  <c r="B23" i="36"/>
  <c r="C23" i="36"/>
  <c r="D23" i="36"/>
  <c r="E23" i="36"/>
  <c r="F23" i="36"/>
  <c r="G23" i="36"/>
  <c r="H23" i="36"/>
  <c r="A24" i="36"/>
  <c r="B24" i="36"/>
  <c r="C24" i="36"/>
  <c r="D24" i="36"/>
  <c r="E24" i="36"/>
  <c r="F24" i="36"/>
  <c r="G24" i="36"/>
  <c r="H24" i="36"/>
  <c r="A25" i="36"/>
  <c r="B25" i="36"/>
  <c r="C25" i="36"/>
  <c r="D25" i="36"/>
  <c r="E25" i="36"/>
  <c r="F25" i="36"/>
  <c r="G25" i="36"/>
  <c r="H25" i="36"/>
  <c r="A26" i="36"/>
  <c r="B26" i="36"/>
  <c r="C26" i="36"/>
  <c r="D26" i="36"/>
  <c r="E26" i="36"/>
  <c r="F26" i="36"/>
  <c r="G26" i="36"/>
  <c r="H26" i="36"/>
  <c r="A27" i="36"/>
  <c r="B27" i="36"/>
  <c r="C27" i="36"/>
  <c r="D27" i="36"/>
  <c r="E27" i="36"/>
  <c r="F27" i="36"/>
  <c r="G27" i="36"/>
  <c r="H27" i="36"/>
  <c r="A28" i="36"/>
  <c r="B28" i="36"/>
  <c r="C28" i="36"/>
  <c r="D28" i="36"/>
  <c r="E28" i="36"/>
  <c r="F28" i="36"/>
  <c r="G28" i="36"/>
  <c r="H28" i="36"/>
  <c r="A29" i="36"/>
  <c r="B29" i="36"/>
  <c r="C29" i="36"/>
  <c r="D29" i="36"/>
  <c r="E29" i="36"/>
  <c r="F29" i="36"/>
  <c r="G29" i="36"/>
  <c r="H29" i="36"/>
  <c r="A30" i="36"/>
  <c r="B30" i="36"/>
  <c r="C30" i="36"/>
  <c r="D30" i="36"/>
  <c r="E30" i="36"/>
  <c r="F30" i="36"/>
  <c r="G30" i="36"/>
  <c r="H30" i="36"/>
  <c r="A31" i="36"/>
  <c r="B31" i="36"/>
  <c r="C31" i="36"/>
  <c r="D31" i="36"/>
  <c r="E31" i="36"/>
  <c r="F31" i="36"/>
  <c r="G31" i="36"/>
  <c r="A32" i="36"/>
  <c r="B32" i="36"/>
  <c r="C32" i="36"/>
  <c r="D32" i="36"/>
  <c r="E32" i="36"/>
  <c r="F32" i="36"/>
  <c r="G32" i="36"/>
  <c r="H32" i="36"/>
  <c r="A33" i="36"/>
  <c r="B33" i="36"/>
  <c r="C33" i="36"/>
  <c r="D33" i="36"/>
  <c r="E33" i="36"/>
  <c r="F33" i="36"/>
  <c r="G33" i="36"/>
  <c r="H33" i="36"/>
  <c r="A34" i="36"/>
  <c r="B34" i="36"/>
  <c r="C34" i="36"/>
  <c r="D34" i="36"/>
  <c r="E34" i="36"/>
  <c r="F34" i="36"/>
  <c r="G34" i="36"/>
  <c r="H34" i="36"/>
  <c r="A35" i="36"/>
  <c r="B35" i="36"/>
  <c r="C35" i="36"/>
  <c r="D35" i="36"/>
  <c r="E35" i="36"/>
  <c r="F35" i="36"/>
  <c r="G35" i="36"/>
  <c r="H35" i="36"/>
  <c r="A36" i="36"/>
  <c r="B36" i="36"/>
  <c r="C36" i="36"/>
  <c r="D36" i="36"/>
  <c r="E36" i="36"/>
  <c r="F36" i="36"/>
  <c r="G36" i="36"/>
  <c r="H36" i="36"/>
  <c r="A37" i="36"/>
  <c r="B37" i="36"/>
  <c r="C37" i="36"/>
  <c r="D37" i="36"/>
  <c r="E37" i="36"/>
  <c r="F37" i="36"/>
  <c r="G37" i="36"/>
  <c r="H37" i="36"/>
  <c r="A38" i="36"/>
  <c r="B38" i="36"/>
  <c r="C38" i="36"/>
  <c r="D38" i="36"/>
  <c r="E38" i="36"/>
  <c r="F38" i="36"/>
  <c r="G38" i="36"/>
  <c r="H38" i="36"/>
  <c r="A39" i="36"/>
  <c r="B39" i="36"/>
  <c r="C39" i="36"/>
  <c r="D39" i="36"/>
  <c r="E39" i="36"/>
  <c r="F39" i="36"/>
  <c r="G39" i="36"/>
  <c r="H39" i="36"/>
  <c r="A40" i="36"/>
  <c r="B40" i="36"/>
  <c r="C40" i="36"/>
  <c r="D40" i="36"/>
  <c r="E40" i="36"/>
  <c r="F40" i="36"/>
  <c r="G40" i="36"/>
  <c r="H40" i="36"/>
  <c r="A41" i="36"/>
  <c r="B41" i="36"/>
  <c r="C41" i="36"/>
  <c r="D41" i="36"/>
  <c r="E41" i="36"/>
  <c r="F41" i="36"/>
  <c r="G41" i="36"/>
  <c r="H41" i="36"/>
  <c r="A42" i="36"/>
  <c r="B42" i="36"/>
  <c r="C42" i="36"/>
  <c r="D42" i="36"/>
  <c r="E42" i="36"/>
  <c r="F42" i="36"/>
  <c r="G42" i="36"/>
  <c r="H42" i="36"/>
  <c r="A43" i="36"/>
  <c r="B43" i="36"/>
  <c r="C43" i="36"/>
  <c r="D43" i="36"/>
  <c r="E43" i="36"/>
  <c r="F43" i="36"/>
  <c r="G43" i="36"/>
  <c r="H43" i="36"/>
  <c r="A44" i="36"/>
  <c r="B44" i="36"/>
  <c r="C44" i="36"/>
  <c r="D44" i="36"/>
  <c r="E44" i="36"/>
  <c r="F44" i="36"/>
  <c r="G44" i="36"/>
  <c r="H44" i="36"/>
  <c r="A45" i="36"/>
  <c r="B45" i="36"/>
  <c r="C45" i="36"/>
  <c r="D45" i="36"/>
  <c r="E45" i="36"/>
  <c r="F45" i="36"/>
  <c r="G45" i="36"/>
  <c r="H45" i="36"/>
  <c r="A46" i="36"/>
  <c r="B46" i="36"/>
  <c r="C46" i="36"/>
  <c r="D46" i="36"/>
  <c r="E46" i="36"/>
  <c r="F46" i="36"/>
  <c r="G46" i="36"/>
  <c r="H46" i="36"/>
  <c r="A47" i="36"/>
  <c r="B47" i="36"/>
  <c r="C47" i="36"/>
  <c r="D47" i="36"/>
  <c r="E47" i="36"/>
  <c r="F47" i="36"/>
  <c r="G47" i="36"/>
  <c r="H47" i="36"/>
  <c r="A48" i="36"/>
  <c r="B48" i="36"/>
  <c r="C48" i="36"/>
  <c r="D48" i="36"/>
  <c r="E48" i="36"/>
  <c r="F48" i="36"/>
  <c r="G48" i="36"/>
  <c r="H48" i="36"/>
  <c r="A49" i="36"/>
  <c r="B49" i="36"/>
  <c r="C49" i="36"/>
  <c r="D49" i="36"/>
  <c r="E49" i="36"/>
  <c r="F49" i="36"/>
  <c r="G49" i="36"/>
  <c r="H49" i="36"/>
  <c r="A50" i="36"/>
  <c r="B50" i="36"/>
  <c r="C50" i="36"/>
  <c r="D50" i="36"/>
  <c r="E50" i="36"/>
  <c r="F50" i="36"/>
  <c r="G50" i="36"/>
  <c r="H50" i="36"/>
  <c r="A51" i="36"/>
  <c r="B51" i="36"/>
  <c r="C51" i="36"/>
  <c r="D51" i="36"/>
  <c r="E51" i="36"/>
  <c r="F51" i="36"/>
  <c r="G51" i="36"/>
  <c r="H51" i="36"/>
  <c r="A52" i="36"/>
  <c r="B52" i="36"/>
  <c r="C52" i="36"/>
  <c r="D52" i="36"/>
  <c r="E52" i="36"/>
  <c r="F52" i="36"/>
  <c r="G52" i="36"/>
  <c r="H52" i="36"/>
  <c r="A53" i="36"/>
  <c r="B53" i="36"/>
  <c r="C53" i="36"/>
  <c r="D53" i="36"/>
  <c r="E53" i="36"/>
  <c r="F53" i="36"/>
  <c r="G53" i="36"/>
  <c r="H53" i="36"/>
  <c r="A54" i="36"/>
  <c r="B54" i="36"/>
  <c r="C54" i="36"/>
  <c r="D54" i="36"/>
  <c r="E54" i="36"/>
  <c r="F54" i="36"/>
  <c r="G54" i="36"/>
  <c r="H54" i="36"/>
  <c r="A55" i="36"/>
  <c r="B55" i="36"/>
  <c r="C55" i="36"/>
  <c r="D55" i="36"/>
  <c r="E55" i="36"/>
  <c r="F55" i="36"/>
  <c r="G55" i="36"/>
  <c r="H55" i="36"/>
  <c r="A56" i="36"/>
  <c r="B56" i="36"/>
  <c r="C56" i="36"/>
  <c r="D56" i="36"/>
  <c r="E56" i="36"/>
  <c r="F56" i="36"/>
  <c r="G56" i="36"/>
  <c r="H56" i="36"/>
  <c r="A57" i="36"/>
  <c r="B57" i="36"/>
  <c r="C57" i="36"/>
  <c r="D57" i="36"/>
  <c r="E57" i="36"/>
  <c r="F57" i="36"/>
  <c r="G57" i="36"/>
  <c r="H57" i="36"/>
  <c r="A58" i="36"/>
  <c r="B58" i="36"/>
  <c r="C58" i="36"/>
  <c r="D58" i="36"/>
  <c r="E58" i="36"/>
  <c r="F58" i="36"/>
  <c r="G58" i="36"/>
  <c r="H58" i="36"/>
  <c r="A59" i="36"/>
  <c r="B59" i="36"/>
  <c r="C59" i="36"/>
  <c r="D59" i="36"/>
  <c r="E59" i="36"/>
  <c r="F59" i="36"/>
  <c r="G59" i="36"/>
  <c r="H59" i="36"/>
  <c r="A60" i="36"/>
  <c r="B60" i="36"/>
  <c r="C60" i="36"/>
  <c r="D60" i="36"/>
  <c r="E60" i="36"/>
  <c r="F60" i="36"/>
  <c r="G60" i="36"/>
  <c r="H60" i="36"/>
  <c r="A61" i="36"/>
  <c r="B61" i="36"/>
  <c r="C61" i="36"/>
  <c r="D61" i="36"/>
  <c r="E61" i="36"/>
  <c r="F61" i="36"/>
  <c r="G61" i="36"/>
  <c r="H61" i="36"/>
  <c r="A62" i="36"/>
  <c r="B62" i="36"/>
  <c r="C62" i="36"/>
  <c r="D62" i="36"/>
  <c r="E62" i="36"/>
  <c r="F62" i="36"/>
  <c r="G62" i="36"/>
  <c r="H62" i="36"/>
  <c r="A63" i="36"/>
  <c r="B63" i="36"/>
  <c r="C63" i="36"/>
  <c r="D63" i="36"/>
  <c r="E63" i="36"/>
  <c r="F63" i="36"/>
  <c r="G63" i="36"/>
  <c r="H63" i="36"/>
  <c r="A64" i="36"/>
  <c r="B64" i="36"/>
  <c r="C64" i="36"/>
  <c r="D64" i="36"/>
  <c r="E64" i="36"/>
  <c r="F64" i="36"/>
  <c r="G64" i="36"/>
  <c r="H64" i="36"/>
  <c r="A65" i="36"/>
  <c r="B65" i="36"/>
  <c r="C65" i="36"/>
  <c r="D65" i="36"/>
  <c r="E65" i="36"/>
  <c r="F65" i="36"/>
  <c r="G65" i="36"/>
  <c r="H65" i="36"/>
  <c r="A66" i="36"/>
  <c r="B66" i="36"/>
  <c r="C66" i="36"/>
  <c r="D66" i="36"/>
  <c r="E66" i="36"/>
  <c r="F66" i="36"/>
  <c r="G66" i="36"/>
  <c r="H66" i="36"/>
  <c r="A67" i="36"/>
  <c r="B67" i="36"/>
  <c r="C67" i="36"/>
  <c r="D67" i="36"/>
  <c r="E67" i="36"/>
  <c r="F67" i="36"/>
  <c r="G67" i="36"/>
  <c r="H67" i="36"/>
  <c r="A68" i="36"/>
  <c r="B68" i="36"/>
  <c r="C68" i="36"/>
  <c r="D68" i="36"/>
  <c r="E68" i="36"/>
  <c r="F68" i="36"/>
  <c r="G68" i="36"/>
  <c r="H68" i="36"/>
  <c r="A69" i="36"/>
  <c r="B69" i="36"/>
  <c r="C69" i="36"/>
  <c r="D69" i="36"/>
  <c r="E69" i="36"/>
  <c r="F69" i="36"/>
  <c r="G69" i="36"/>
  <c r="H69" i="36"/>
  <c r="A70" i="36"/>
  <c r="B70" i="36"/>
  <c r="C70" i="36"/>
  <c r="D70" i="36"/>
  <c r="E70" i="36"/>
  <c r="F70" i="36"/>
  <c r="G70" i="36"/>
  <c r="H70" i="36"/>
  <c r="A71" i="36"/>
  <c r="B71" i="36"/>
  <c r="C71" i="36"/>
  <c r="D71" i="36"/>
  <c r="E71" i="36"/>
  <c r="F71" i="36"/>
  <c r="G71" i="36"/>
  <c r="H71" i="36"/>
  <c r="A72" i="36"/>
  <c r="B72" i="36"/>
  <c r="C72" i="36"/>
  <c r="D72" i="36"/>
  <c r="E72" i="36"/>
  <c r="F72" i="36"/>
  <c r="G72" i="36"/>
  <c r="H72" i="36"/>
  <c r="A73" i="36"/>
  <c r="B73" i="36"/>
  <c r="C73" i="36"/>
  <c r="D73" i="36"/>
  <c r="E73" i="36"/>
  <c r="F73" i="36"/>
  <c r="G73" i="36"/>
  <c r="H73" i="36"/>
  <c r="A74" i="36"/>
  <c r="B74" i="36"/>
  <c r="C74" i="36"/>
  <c r="D74" i="36"/>
  <c r="E74" i="36"/>
  <c r="F74" i="36"/>
  <c r="G74" i="36"/>
  <c r="H74" i="36"/>
  <c r="A75" i="36"/>
  <c r="B75" i="36"/>
  <c r="C75" i="36"/>
  <c r="D75" i="36"/>
  <c r="E75" i="36"/>
  <c r="F75" i="36"/>
  <c r="G75" i="36"/>
  <c r="H75" i="36"/>
  <c r="A76" i="36"/>
  <c r="B76" i="36"/>
  <c r="C76" i="36"/>
  <c r="D76" i="36"/>
  <c r="E76" i="36"/>
  <c r="F76" i="36"/>
  <c r="G76" i="36"/>
  <c r="H76" i="36"/>
  <c r="A77" i="36"/>
  <c r="B77" i="36"/>
  <c r="C77" i="36"/>
  <c r="D77" i="36"/>
  <c r="E77" i="36"/>
  <c r="F77" i="36"/>
  <c r="G77" i="36"/>
  <c r="H77" i="36"/>
  <c r="A78" i="36"/>
  <c r="B78" i="36"/>
  <c r="C78" i="36"/>
  <c r="D78" i="36"/>
  <c r="E78" i="36"/>
  <c r="F78" i="36"/>
  <c r="G78" i="36"/>
  <c r="H78" i="36"/>
  <c r="A79" i="36"/>
  <c r="B79" i="36"/>
  <c r="C79" i="36"/>
  <c r="D79" i="36"/>
  <c r="E79" i="36"/>
  <c r="F79" i="36"/>
  <c r="G79" i="36"/>
  <c r="H79" i="36"/>
  <c r="A80" i="36"/>
  <c r="B80" i="36"/>
  <c r="C80" i="36"/>
  <c r="D80" i="36"/>
  <c r="E80" i="36"/>
  <c r="F80" i="36"/>
  <c r="G80" i="36"/>
  <c r="H80" i="36"/>
  <c r="A81" i="36"/>
  <c r="B81" i="36"/>
  <c r="C81" i="36"/>
  <c r="D81" i="36"/>
  <c r="E81" i="36"/>
  <c r="F81" i="36"/>
  <c r="G81" i="36"/>
  <c r="H81" i="36"/>
  <c r="A82" i="36"/>
  <c r="B82" i="36"/>
  <c r="C82" i="36"/>
  <c r="D82" i="36"/>
  <c r="E82" i="36"/>
  <c r="F82" i="36"/>
  <c r="G82" i="36"/>
  <c r="H82" i="36"/>
  <c r="A83" i="36"/>
  <c r="B83" i="36"/>
  <c r="C83" i="36"/>
  <c r="D83" i="36"/>
  <c r="E83" i="36"/>
  <c r="F83" i="36"/>
  <c r="G83" i="36"/>
  <c r="H83" i="36"/>
  <c r="A84" i="36"/>
  <c r="B84" i="36"/>
  <c r="C84" i="36"/>
  <c r="D84" i="36"/>
  <c r="E84" i="36"/>
  <c r="F84" i="36"/>
  <c r="G84" i="36"/>
  <c r="H84" i="36"/>
  <c r="A85" i="36"/>
  <c r="B85" i="36"/>
  <c r="C85" i="36"/>
  <c r="D85" i="36"/>
  <c r="E85" i="36"/>
  <c r="F85" i="36"/>
  <c r="G85" i="36"/>
  <c r="H85" i="36"/>
  <c r="A86" i="36"/>
  <c r="B86" i="36"/>
  <c r="C86" i="36"/>
  <c r="D86" i="36"/>
  <c r="E86" i="36"/>
  <c r="F86" i="36"/>
  <c r="G86" i="36"/>
  <c r="H86" i="36"/>
  <c r="A87" i="36"/>
  <c r="B87" i="36"/>
  <c r="C87" i="36"/>
  <c r="D87" i="36"/>
  <c r="E87" i="36"/>
  <c r="F87" i="36"/>
  <c r="G87" i="36"/>
  <c r="H87" i="36"/>
  <c r="A88" i="36"/>
  <c r="B88" i="36"/>
  <c r="C88" i="36"/>
  <c r="D88" i="36"/>
  <c r="E88" i="36"/>
  <c r="F88" i="36"/>
  <c r="G88" i="36"/>
  <c r="H88" i="36"/>
  <c r="A89" i="36"/>
  <c r="B89" i="36"/>
  <c r="C89" i="36"/>
  <c r="D89" i="36"/>
  <c r="E89" i="36"/>
  <c r="F89" i="36"/>
  <c r="G89" i="36"/>
  <c r="H89" i="36"/>
  <c r="A90" i="36"/>
  <c r="B90" i="36"/>
  <c r="C90" i="36"/>
  <c r="D90" i="36"/>
  <c r="E90" i="36"/>
  <c r="F90" i="36"/>
  <c r="G90" i="36"/>
  <c r="H90" i="36"/>
  <c r="A91" i="36"/>
  <c r="B91" i="36"/>
  <c r="C91" i="36"/>
  <c r="D91" i="36"/>
  <c r="E91" i="36"/>
  <c r="F91" i="36"/>
  <c r="G91" i="36"/>
  <c r="H91" i="36"/>
  <c r="A92" i="36"/>
  <c r="B92" i="36"/>
  <c r="C92" i="36"/>
  <c r="D92" i="36"/>
  <c r="E92" i="36"/>
  <c r="F92" i="36"/>
  <c r="G92" i="36"/>
  <c r="H92" i="36"/>
  <c r="A93" i="36"/>
  <c r="B93" i="36"/>
  <c r="C93" i="36"/>
  <c r="D93" i="36"/>
  <c r="E93" i="36"/>
  <c r="F93" i="36"/>
  <c r="G93" i="36"/>
  <c r="H93" i="36"/>
  <c r="A94" i="36"/>
  <c r="B94" i="36"/>
  <c r="C94" i="36"/>
  <c r="D94" i="36"/>
  <c r="E94" i="36"/>
  <c r="F94" i="36"/>
  <c r="G94" i="36"/>
  <c r="H94" i="36"/>
  <c r="A95" i="36"/>
  <c r="B95" i="36"/>
  <c r="C95" i="36"/>
  <c r="D95" i="36"/>
  <c r="E95" i="36"/>
  <c r="F95" i="36"/>
  <c r="G95" i="36"/>
  <c r="H95" i="36"/>
  <c r="A96" i="36"/>
  <c r="B96" i="36"/>
  <c r="C96" i="36"/>
  <c r="D96" i="36"/>
  <c r="E96" i="36"/>
  <c r="F96" i="36"/>
  <c r="G96" i="36"/>
  <c r="H96" i="36"/>
  <c r="A97" i="36"/>
  <c r="B97" i="36"/>
  <c r="C97" i="36"/>
  <c r="D97" i="36"/>
  <c r="E97" i="36"/>
  <c r="F97" i="36"/>
  <c r="G97" i="36"/>
  <c r="H97" i="36"/>
  <c r="A98" i="36"/>
  <c r="B98" i="36"/>
  <c r="C98" i="36"/>
  <c r="D98" i="36"/>
  <c r="E98" i="36"/>
  <c r="F98" i="36"/>
  <c r="G98" i="36"/>
  <c r="H98" i="36"/>
  <c r="A99" i="36"/>
  <c r="B99" i="36"/>
  <c r="C99" i="36"/>
  <c r="D99" i="36"/>
  <c r="E99" i="36"/>
  <c r="F99" i="36"/>
  <c r="G99" i="36"/>
  <c r="A100" i="36"/>
  <c r="B100" i="36"/>
  <c r="C100" i="36"/>
  <c r="D100" i="36"/>
  <c r="E100" i="36"/>
  <c r="F100" i="36"/>
  <c r="G100" i="36"/>
  <c r="A101" i="36"/>
  <c r="B101" i="36"/>
  <c r="C101" i="36"/>
  <c r="D101" i="36"/>
  <c r="E101" i="36"/>
  <c r="F101" i="36"/>
  <c r="G101" i="36"/>
  <c r="H101" i="36"/>
  <c r="A102" i="36"/>
  <c r="B102" i="36"/>
  <c r="C102" i="36"/>
  <c r="D102" i="36"/>
  <c r="E102" i="36"/>
  <c r="F102" i="36"/>
  <c r="G102" i="36"/>
  <c r="A103" i="36"/>
  <c r="B103" i="36"/>
  <c r="C103" i="36"/>
  <c r="D103" i="36"/>
  <c r="E103" i="36"/>
  <c r="F103" i="36"/>
  <c r="G103" i="36"/>
  <c r="B22" i="36"/>
  <c r="C22" i="36"/>
  <c r="D22" i="36"/>
  <c r="E22" i="36"/>
  <c r="F22" i="36"/>
  <c r="G22" i="36"/>
  <c r="H22" i="36"/>
  <c r="M103" i="35"/>
  <c r="A23" i="35"/>
  <c r="B23" i="35"/>
  <c r="C23" i="35"/>
  <c r="D23" i="35"/>
  <c r="E23" i="35"/>
  <c r="F23" i="35"/>
  <c r="G23" i="35"/>
  <c r="H23" i="35"/>
  <c r="A24" i="35"/>
  <c r="B24" i="35"/>
  <c r="C24" i="35"/>
  <c r="D24" i="35"/>
  <c r="E24" i="35"/>
  <c r="F24" i="35"/>
  <c r="G24" i="35"/>
  <c r="H24" i="35"/>
  <c r="A25" i="35"/>
  <c r="B25" i="35"/>
  <c r="C25" i="35"/>
  <c r="D25" i="35"/>
  <c r="E25" i="35"/>
  <c r="F25" i="35"/>
  <c r="G25" i="35"/>
  <c r="H25" i="35"/>
  <c r="A26" i="35"/>
  <c r="B26" i="35"/>
  <c r="C26" i="35"/>
  <c r="D26" i="35"/>
  <c r="E26" i="35"/>
  <c r="F26" i="35"/>
  <c r="G26" i="35"/>
  <c r="H26" i="35"/>
  <c r="A27" i="35"/>
  <c r="B27" i="35"/>
  <c r="C27" i="35"/>
  <c r="D27" i="35"/>
  <c r="E27" i="35"/>
  <c r="F27" i="35"/>
  <c r="G27" i="35"/>
  <c r="H27" i="35"/>
  <c r="A28" i="35"/>
  <c r="B28" i="35"/>
  <c r="C28" i="35"/>
  <c r="D28" i="35"/>
  <c r="E28" i="35"/>
  <c r="F28" i="35"/>
  <c r="G28" i="35"/>
  <c r="H28" i="35"/>
  <c r="A29" i="35"/>
  <c r="B29" i="35"/>
  <c r="C29" i="35"/>
  <c r="D29" i="35"/>
  <c r="E29" i="35"/>
  <c r="F29" i="35"/>
  <c r="G29" i="35"/>
  <c r="H29" i="35"/>
  <c r="A30" i="35"/>
  <c r="B30" i="35"/>
  <c r="C30" i="35"/>
  <c r="D30" i="35"/>
  <c r="E30" i="35"/>
  <c r="F30" i="35"/>
  <c r="G30" i="35"/>
  <c r="H30" i="35"/>
  <c r="A31" i="35"/>
  <c r="B31" i="35"/>
  <c r="C31" i="35"/>
  <c r="D31" i="35"/>
  <c r="E31" i="35"/>
  <c r="F31" i="35"/>
  <c r="G31" i="35"/>
  <c r="A32" i="35"/>
  <c r="B32" i="35"/>
  <c r="C32" i="35"/>
  <c r="D32" i="35"/>
  <c r="E32" i="35"/>
  <c r="F32" i="35"/>
  <c r="G32" i="35"/>
  <c r="H32" i="35"/>
  <c r="A33" i="35"/>
  <c r="B33" i="35"/>
  <c r="C33" i="35"/>
  <c r="D33" i="35"/>
  <c r="E33" i="35"/>
  <c r="F33" i="35"/>
  <c r="G33" i="35"/>
  <c r="H33" i="35"/>
  <c r="A34" i="35"/>
  <c r="B34" i="35"/>
  <c r="C34" i="35"/>
  <c r="D34" i="35"/>
  <c r="E34" i="35"/>
  <c r="F34" i="35"/>
  <c r="G34" i="35"/>
  <c r="H34" i="35"/>
  <c r="A35" i="35"/>
  <c r="B35" i="35"/>
  <c r="C35" i="35"/>
  <c r="D35" i="35"/>
  <c r="E35" i="35"/>
  <c r="F35" i="35"/>
  <c r="G35" i="35"/>
  <c r="H35" i="35"/>
  <c r="A36" i="35"/>
  <c r="B36" i="35"/>
  <c r="C36" i="35"/>
  <c r="D36" i="35"/>
  <c r="E36" i="35"/>
  <c r="F36" i="35"/>
  <c r="G36" i="35"/>
  <c r="H36" i="35"/>
  <c r="A37" i="35"/>
  <c r="B37" i="35"/>
  <c r="C37" i="35"/>
  <c r="D37" i="35"/>
  <c r="E37" i="35"/>
  <c r="F37" i="35"/>
  <c r="G37" i="35"/>
  <c r="H37" i="35"/>
  <c r="A38" i="35"/>
  <c r="B38" i="35"/>
  <c r="C38" i="35"/>
  <c r="D38" i="35"/>
  <c r="E38" i="35"/>
  <c r="F38" i="35"/>
  <c r="G38" i="35"/>
  <c r="H38" i="35"/>
  <c r="A39" i="35"/>
  <c r="B39" i="35"/>
  <c r="C39" i="35"/>
  <c r="D39" i="35"/>
  <c r="E39" i="35"/>
  <c r="F39" i="35"/>
  <c r="G39" i="35"/>
  <c r="H39" i="35"/>
  <c r="A40" i="35"/>
  <c r="B40" i="35"/>
  <c r="C40" i="35"/>
  <c r="D40" i="35"/>
  <c r="E40" i="35"/>
  <c r="F40" i="35"/>
  <c r="G40" i="35"/>
  <c r="H40" i="35"/>
  <c r="A41" i="35"/>
  <c r="B41" i="35"/>
  <c r="C41" i="35"/>
  <c r="D41" i="35"/>
  <c r="E41" i="35"/>
  <c r="F41" i="35"/>
  <c r="G41" i="35"/>
  <c r="H41" i="35"/>
  <c r="A42" i="35"/>
  <c r="B42" i="35"/>
  <c r="C42" i="35"/>
  <c r="D42" i="35"/>
  <c r="E42" i="35"/>
  <c r="F42" i="35"/>
  <c r="G42" i="35"/>
  <c r="H42" i="35"/>
  <c r="A43" i="35"/>
  <c r="B43" i="35"/>
  <c r="C43" i="35"/>
  <c r="D43" i="35"/>
  <c r="E43" i="35"/>
  <c r="F43" i="35"/>
  <c r="G43" i="35"/>
  <c r="H43" i="35"/>
  <c r="A44" i="35"/>
  <c r="B44" i="35"/>
  <c r="C44" i="35"/>
  <c r="D44" i="35"/>
  <c r="E44" i="35"/>
  <c r="F44" i="35"/>
  <c r="G44" i="35"/>
  <c r="H44" i="35"/>
  <c r="A45" i="35"/>
  <c r="B45" i="35"/>
  <c r="C45" i="35"/>
  <c r="D45" i="35"/>
  <c r="E45" i="35"/>
  <c r="F45" i="35"/>
  <c r="G45" i="35"/>
  <c r="H45" i="35"/>
  <c r="A46" i="35"/>
  <c r="B46" i="35"/>
  <c r="C46" i="35"/>
  <c r="D46" i="35"/>
  <c r="E46" i="35"/>
  <c r="F46" i="35"/>
  <c r="G46" i="35"/>
  <c r="H46" i="35"/>
  <c r="A47" i="35"/>
  <c r="B47" i="35"/>
  <c r="C47" i="35"/>
  <c r="D47" i="35"/>
  <c r="E47" i="35"/>
  <c r="F47" i="35"/>
  <c r="G47" i="35"/>
  <c r="H47" i="35"/>
  <c r="A48" i="35"/>
  <c r="B48" i="35"/>
  <c r="C48" i="35"/>
  <c r="D48" i="35"/>
  <c r="E48" i="35"/>
  <c r="F48" i="35"/>
  <c r="G48" i="35"/>
  <c r="H48" i="35"/>
  <c r="A49" i="35"/>
  <c r="B49" i="35"/>
  <c r="C49" i="35"/>
  <c r="D49" i="35"/>
  <c r="E49" i="35"/>
  <c r="F49" i="35"/>
  <c r="G49" i="35"/>
  <c r="H49" i="35"/>
  <c r="A50" i="35"/>
  <c r="B50" i="35"/>
  <c r="C50" i="35"/>
  <c r="D50" i="35"/>
  <c r="E50" i="35"/>
  <c r="F50" i="35"/>
  <c r="G50" i="35"/>
  <c r="H50" i="35"/>
  <c r="A51" i="35"/>
  <c r="B51" i="35"/>
  <c r="C51" i="35"/>
  <c r="D51" i="35"/>
  <c r="E51" i="35"/>
  <c r="F51" i="35"/>
  <c r="G51" i="35"/>
  <c r="H51" i="35"/>
  <c r="A52" i="35"/>
  <c r="B52" i="35"/>
  <c r="C52" i="35"/>
  <c r="D52" i="35"/>
  <c r="E52" i="35"/>
  <c r="F52" i="35"/>
  <c r="G52" i="35"/>
  <c r="H52" i="35"/>
  <c r="A53" i="35"/>
  <c r="B53" i="35"/>
  <c r="C53" i="35"/>
  <c r="D53" i="35"/>
  <c r="E53" i="35"/>
  <c r="F53" i="35"/>
  <c r="G53" i="35"/>
  <c r="H53" i="35"/>
  <c r="A54" i="35"/>
  <c r="B54" i="35"/>
  <c r="C54" i="35"/>
  <c r="D54" i="35"/>
  <c r="E54" i="35"/>
  <c r="F54" i="35"/>
  <c r="G54" i="35"/>
  <c r="H54" i="35"/>
  <c r="A55" i="35"/>
  <c r="B55" i="35"/>
  <c r="C55" i="35"/>
  <c r="D55" i="35"/>
  <c r="E55" i="35"/>
  <c r="F55" i="35"/>
  <c r="G55" i="35"/>
  <c r="H55" i="35"/>
  <c r="A56" i="35"/>
  <c r="B56" i="35"/>
  <c r="C56" i="35"/>
  <c r="D56" i="35"/>
  <c r="E56" i="35"/>
  <c r="F56" i="35"/>
  <c r="G56" i="35"/>
  <c r="H56" i="35"/>
  <c r="A57" i="35"/>
  <c r="B57" i="35"/>
  <c r="C57" i="35"/>
  <c r="D57" i="35"/>
  <c r="E57" i="35"/>
  <c r="F57" i="35"/>
  <c r="G57" i="35"/>
  <c r="H57" i="35"/>
  <c r="A58" i="35"/>
  <c r="B58" i="35"/>
  <c r="C58" i="35"/>
  <c r="D58" i="35"/>
  <c r="E58" i="35"/>
  <c r="F58" i="35"/>
  <c r="G58" i="35"/>
  <c r="H58" i="35"/>
  <c r="A59" i="35"/>
  <c r="B59" i="35"/>
  <c r="C59" i="35"/>
  <c r="D59" i="35"/>
  <c r="E59" i="35"/>
  <c r="F59" i="35"/>
  <c r="G59" i="35"/>
  <c r="H59" i="35"/>
  <c r="A60" i="35"/>
  <c r="B60" i="35"/>
  <c r="C60" i="35"/>
  <c r="D60" i="35"/>
  <c r="E60" i="35"/>
  <c r="F60" i="35"/>
  <c r="G60" i="35"/>
  <c r="H60" i="35"/>
  <c r="A61" i="35"/>
  <c r="B61" i="35"/>
  <c r="C61" i="35"/>
  <c r="D61" i="35"/>
  <c r="E61" i="35"/>
  <c r="F61" i="35"/>
  <c r="G61" i="35"/>
  <c r="H61" i="35"/>
  <c r="A62" i="35"/>
  <c r="B62" i="35"/>
  <c r="C62" i="35"/>
  <c r="D62" i="35"/>
  <c r="E62" i="35"/>
  <c r="F62" i="35"/>
  <c r="G62" i="35"/>
  <c r="H62" i="35"/>
  <c r="A63" i="35"/>
  <c r="B63" i="35"/>
  <c r="C63" i="35"/>
  <c r="D63" i="35"/>
  <c r="E63" i="35"/>
  <c r="F63" i="35"/>
  <c r="G63" i="35"/>
  <c r="H63" i="35"/>
  <c r="A64" i="35"/>
  <c r="B64" i="35"/>
  <c r="C64" i="35"/>
  <c r="D64" i="35"/>
  <c r="E64" i="35"/>
  <c r="F64" i="35"/>
  <c r="G64" i="35"/>
  <c r="H64" i="35"/>
  <c r="A65" i="35"/>
  <c r="B65" i="35"/>
  <c r="C65" i="35"/>
  <c r="D65" i="35"/>
  <c r="E65" i="35"/>
  <c r="F65" i="35"/>
  <c r="G65" i="35"/>
  <c r="H65" i="35"/>
  <c r="A66" i="35"/>
  <c r="B66" i="35"/>
  <c r="C66" i="35"/>
  <c r="D66" i="35"/>
  <c r="E66" i="35"/>
  <c r="F66" i="35"/>
  <c r="G66" i="35"/>
  <c r="H66" i="35"/>
  <c r="A67" i="35"/>
  <c r="B67" i="35"/>
  <c r="C67" i="35"/>
  <c r="D67" i="35"/>
  <c r="E67" i="35"/>
  <c r="F67" i="35"/>
  <c r="G67" i="35"/>
  <c r="H67" i="35"/>
  <c r="A68" i="35"/>
  <c r="B68" i="35"/>
  <c r="C68" i="35"/>
  <c r="D68" i="35"/>
  <c r="E68" i="35"/>
  <c r="F68" i="35"/>
  <c r="G68" i="35"/>
  <c r="H68" i="35"/>
  <c r="A69" i="35"/>
  <c r="B69" i="35"/>
  <c r="C69" i="35"/>
  <c r="D69" i="35"/>
  <c r="E69" i="35"/>
  <c r="F69" i="35"/>
  <c r="G69" i="35"/>
  <c r="H69" i="35"/>
  <c r="A70" i="35"/>
  <c r="B70" i="35"/>
  <c r="C70" i="35"/>
  <c r="D70" i="35"/>
  <c r="E70" i="35"/>
  <c r="F70" i="35"/>
  <c r="G70" i="35"/>
  <c r="H70" i="35"/>
  <c r="A71" i="35"/>
  <c r="B71" i="35"/>
  <c r="C71" i="35"/>
  <c r="D71" i="35"/>
  <c r="E71" i="35"/>
  <c r="F71" i="35"/>
  <c r="G71" i="35"/>
  <c r="H71" i="35"/>
  <c r="A72" i="35"/>
  <c r="B72" i="35"/>
  <c r="C72" i="35"/>
  <c r="D72" i="35"/>
  <c r="E72" i="35"/>
  <c r="F72" i="35"/>
  <c r="G72" i="35"/>
  <c r="K72" i="35" s="1"/>
  <c r="L72" i="35" s="1"/>
  <c r="P72" i="35" s="1"/>
  <c r="Q72" i="35" s="1"/>
  <c r="K59" i="24" s="1"/>
  <c r="H72" i="35"/>
  <c r="A73" i="35"/>
  <c r="B73" i="35"/>
  <c r="C73" i="35"/>
  <c r="D73" i="35"/>
  <c r="E73" i="35"/>
  <c r="F73" i="35"/>
  <c r="G73" i="35"/>
  <c r="H73" i="35"/>
  <c r="A74" i="35"/>
  <c r="B74" i="35"/>
  <c r="C74" i="35"/>
  <c r="D74" i="35"/>
  <c r="E74" i="35"/>
  <c r="F74" i="35"/>
  <c r="G74" i="35"/>
  <c r="H74" i="35"/>
  <c r="A75" i="35"/>
  <c r="B75" i="35"/>
  <c r="C75" i="35"/>
  <c r="D75" i="35"/>
  <c r="E75" i="35"/>
  <c r="F75" i="35"/>
  <c r="G75" i="35"/>
  <c r="H75" i="35"/>
  <c r="A76" i="35"/>
  <c r="B76" i="35"/>
  <c r="C76" i="35"/>
  <c r="D76" i="35"/>
  <c r="E76" i="35"/>
  <c r="F76" i="35"/>
  <c r="G76" i="35"/>
  <c r="K76" i="35" s="1"/>
  <c r="L76" i="35" s="1"/>
  <c r="H76" i="35"/>
  <c r="A77" i="35"/>
  <c r="B77" i="35"/>
  <c r="C77" i="35"/>
  <c r="D77" i="35"/>
  <c r="E77" i="35"/>
  <c r="F77" i="35"/>
  <c r="G77" i="35"/>
  <c r="H77" i="35"/>
  <c r="A78" i="35"/>
  <c r="B78" i="35"/>
  <c r="C78" i="35"/>
  <c r="D78" i="35"/>
  <c r="E78" i="35"/>
  <c r="F78" i="35"/>
  <c r="G78" i="35"/>
  <c r="K78" i="35" s="1"/>
  <c r="L78" i="35" s="1"/>
  <c r="P78" i="35" s="1"/>
  <c r="H78" i="35"/>
  <c r="A79" i="35"/>
  <c r="B79" i="35"/>
  <c r="C79" i="35"/>
  <c r="D79" i="35"/>
  <c r="E79" i="35"/>
  <c r="F79" i="35"/>
  <c r="G79" i="35"/>
  <c r="K79" i="35" s="1"/>
  <c r="L79" i="35" s="1"/>
  <c r="H79" i="35"/>
  <c r="A80" i="35"/>
  <c r="B80" i="35"/>
  <c r="C80" i="35"/>
  <c r="D80" i="35"/>
  <c r="E80" i="35"/>
  <c r="F80" i="35"/>
  <c r="G80" i="35"/>
  <c r="K80" i="35" s="1"/>
  <c r="L80" i="35" s="1"/>
  <c r="P80" i="35" s="1"/>
  <c r="Q80" i="35" s="1"/>
  <c r="K67" i="24" s="1"/>
  <c r="H80" i="35"/>
  <c r="A81" i="35"/>
  <c r="B81" i="35"/>
  <c r="C81" i="35"/>
  <c r="D81" i="35"/>
  <c r="E81" i="35"/>
  <c r="F81" i="35"/>
  <c r="G81" i="35"/>
  <c r="K81" i="35" s="1"/>
  <c r="L81" i="35" s="1"/>
  <c r="P81" i="35" s="1"/>
  <c r="H81" i="35"/>
  <c r="A82" i="35"/>
  <c r="B82" i="35"/>
  <c r="C82" i="35"/>
  <c r="D82" i="35"/>
  <c r="E82" i="35"/>
  <c r="F82" i="35"/>
  <c r="G82" i="35"/>
  <c r="K82" i="35" s="1"/>
  <c r="L82" i="35" s="1"/>
  <c r="P82" i="35" s="1"/>
  <c r="Q82" i="35" s="1"/>
  <c r="H82" i="35"/>
  <c r="A83" i="35"/>
  <c r="B83" i="35"/>
  <c r="C83" i="35"/>
  <c r="D83" i="35"/>
  <c r="E83" i="35"/>
  <c r="F83" i="35"/>
  <c r="G83" i="35"/>
  <c r="K83" i="35" s="1"/>
  <c r="L83" i="35" s="1"/>
  <c r="P83" i="35" s="1"/>
  <c r="Q83" i="35" s="1"/>
  <c r="K70" i="24" s="1"/>
  <c r="H83" i="35"/>
  <c r="A84" i="35"/>
  <c r="B84" i="35"/>
  <c r="C84" i="35"/>
  <c r="D84" i="35"/>
  <c r="E84" i="35"/>
  <c r="F84" i="35"/>
  <c r="G84" i="35"/>
  <c r="H84" i="35"/>
  <c r="A85" i="35"/>
  <c r="B85" i="35"/>
  <c r="C85" i="35"/>
  <c r="D85" i="35"/>
  <c r="E85" i="35"/>
  <c r="F85" i="35"/>
  <c r="G85" i="35"/>
  <c r="H85" i="35"/>
  <c r="A86" i="35"/>
  <c r="B86" i="35"/>
  <c r="C86" i="35"/>
  <c r="D86" i="35"/>
  <c r="E86" i="35"/>
  <c r="F86" i="35"/>
  <c r="G86" i="35"/>
  <c r="H86" i="35"/>
  <c r="A87" i="35"/>
  <c r="B87" i="35"/>
  <c r="C87" i="35"/>
  <c r="D87" i="35"/>
  <c r="E87" i="35"/>
  <c r="F87" i="35"/>
  <c r="G87" i="35"/>
  <c r="H87" i="35"/>
  <c r="A88" i="35"/>
  <c r="B88" i="35"/>
  <c r="C88" i="35"/>
  <c r="D88" i="35"/>
  <c r="E88" i="35"/>
  <c r="F88" i="35"/>
  <c r="G88" i="35"/>
  <c r="H88" i="35"/>
  <c r="A89" i="35"/>
  <c r="B89" i="35"/>
  <c r="C89" i="35"/>
  <c r="D89" i="35"/>
  <c r="E89" i="35"/>
  <c r="F89" i="35"/>
  <c r="G89" i="35"/>
  <c r="H89" i="35"/>
  <c r="A90" i="35"/>
  <c r="B90" i="35"/>
  <c r="C90" i="35"/>
  <c r="D90" i="35"/>
  <c r="E90" i="35"/>
  <c r="F90" i="35"/>
  <c r="G90" i="35"/>
  <c r="H90" i="35"/>
  <c r="A91" i="35"/>
  <c r="B91" i="35"/>
  <c r="C91" i="35"/>
  <c r="D91" i="35"/>
  <c r="E91" i="35"/>
  <c r="F91" i="35"/>
  <c r="G91" i="35"/>
  <c r="H91" i="35"/>
  <c r="A92" i="35"/>
  <c r="B92" i="35"/>
  <c r="C92" i="35"/>
  <c r="D92" i="35"/>
  <c r="E92" i="35"/>
  <c r="F92" i="35"/>
  <c r="G92" i="35"/>
  <c r="H92" i="35"/>
  <c r="A93" i="35"/>
  <c r="B93" i="35"/>
  <c r="C93" i="35"/>
  <c r="D93" i="35"/>
  <c r="E93" i="35"/>
  <c r="F93" i="35"/>
  <c r="G93" i="35"/>
  <c r="H93" i="35"/>
  <c r="A94" i="35"/>
  <c r="B94" i="35"/>
  <c r="C94" i="35"/>
  <c r="D94" i="35"/>
  <c r="E94" i="35"/>
  <c r="F94" i="35"/>
  <c r="G94" i="35"/>
  <c r="H94" i="35"/>
  <c r="A95" i="35"/>
  <c r="B95" i="35"/>
  <c r="C95" i="35"/>
  <c r="D95" i="35"/>
  <c r="E95" i="35"/>
  <c r="F95" i="35"/>
  <c r="G95" i="35"/>
  <c r="H95" i="35"/>
  <c r="A96" i="35"/>
  <c r="B96" i="35"/>
  <c r="C96" i="35"/>
  <c r="D96" i="35"/>
  <c r="E96" i="35"/>
  <c r="F96" i="35"/>
  <c r="G96" i="35"/>
  <c r="H96" i="35"/>
  <c r="A97" i="35"/>
  <c r="B97" i="35"/>
  <c r="C97" i="35"/>
  <c r="D97" i="35"/>
  <c r="E97" i="35"/>
  <c r="F97" i="35"/>
  <c r="G97" i="35"/>
  <c r="H97" i="35"/>
  <c r="A98" i="35"/>
  <c r="B98" i="35"/>
  <c r="C98" i="35"/>
  <c r="D98" i="35"/>
  <c r="E98" i="35"/>
  <c r="F98" i="35"/>
  <c r="G98" i="35"/>
  <c r="H98" i="35"/>
  <c r="A99" i="35"/>
  <c r="B99" i="35"/>
  <c r="C99" i="35"/>
  <c r="D99" i="35"/>
  <c r="E99" i="35"/>
  <c r="F99" i="35"/>
  <c r="G99" i="35"/>
  <c r="A100" i="35"/>
  <c r="B100" i="35"/>
  <c r="C100" i="35"/>
  <c r="D100" i="35"/>
  <c r="E100" i="35"/>
  <c r="F100" i="35"/>
  <c r="G100" i="35"/>
  <c r="A101" i="35"/>
  <c r="B101" i="35"/>
  <c r="C101" i="35"/>
  <c r="D101" i="35"/>
  <c r="E101" i="35"/>
  <c r="F101" i="35"/>
  <c r="G101" i="35"/>
  <c r="H101" i="35"/>
  <c r="A102" i="35"/>
  <c r="B102" i="35"/>
  <c r="C102" i="35"/>
  <c r="D102" i="35"/>
  <c r="E102" i="35"/>
  <c r="F102" i="35"/>
  <c r="G102" i="35"/>
  <c r="A103" i="35"/>
  <c r="B103" i="35"/>
  <c r="C103" i="35"/>
  <c r="D103" i="35"/>
  <c r="E103" i="35"/>
  <c r="F103" i="35"/>
  <c r="G103" i="35"/>
  <c r="B22" i="35"/>
  <c r="C22" i="35"/>
  <c r="D22" i="35"/>
  <c r="E22" i="35"/>
  <c r="F22" i="35"/>
  <c r="G22" i="35"/>
  <c r="H22" i="35"/>
  <c r="M103" i="34"/>
  <c r="M102" i="34"/>
  <c r="M102" i="35" s="1"/>
  <c r="M102" i="36" s="1"/>
  <c r="M100" i="34"/>
  <c r="M100" i="35" s="1"/>
  <c r="M100" i="36" s="1"/>
  <c r="M99" i="34"/>
  <c r="M99" i="35" s="1"/>
  <c r="N65" i="34"/>
  <c r="N65" i="35" s="1"/>
  <c r="N65" i="36" s="1"/>
  <c r="N65" i="37" s="1"/>
  <c r="N65" i="38" s="1"/>
  <c r="N65" i="39" s="1"/>
  <c r="A30" i="34"/>
  <c r="B30" i="34"/>
  <c r="C30" i="34"/>
  <c r="D30" i="34"/>
  <c r="E30" i="34"/>
  <c r="F30" i="34"/>
  <c r="G30" i="34"/>
  <c r="H30" i="34"/>
  <c r="A31" i="34"/>
  <c r="B31" i="34"/>
  <c r="C31" i="34"/>
  <c r="D31" i="34"/>
  <c r="E31" i="34"/>
  <c r="F31" i="34"/>
  <c r="G31" i="34"/>
  <c r="H31" i="34"/>
  <c r="A32" i="34"/>
  <c r="B32" i="34"/>
  <c r="C32" i="34"/>
  <c r="D32" i="34"/>
  <c r="E32" i="34"/>
  <c r="F32" i="34"/>
  <c r="G32" i="34"/>
  <c r="H32" i="34"/>
  <c r="A33" i="34"/>
  <c r="B33" i="34"/>
  <c r="C33" i="34"/>
  <c r="D33" i="34"/>
  <c r="E33" i="34"/>
  <c r="F33" i="34"/>
  <c r="G33" i="34"/>
  <c r="H33" i="34"/>
  <c r="A34" i="34"/>
  <c r="B34" i="34"/>
  <c r="C34" i="34"/>
  <c r="D34" i="34"/>
  <c r="E34" i="34"/>
  <c r="F34" i="34"/>
  <c r="G34" i="34"/>
  <c r="H34" i="34"/>
  <c r="A35" i="34"/>
  <c r="B35" i="34"/>
  <c r="C35" i="34"/>
  <c r="D35" i="34"/>
  <c r="E35" i="34"/>
  <c r="F35" i="34"/>
  <c r="G35" i="34"/>
  <c r="H35" i="34"/>
  <c r="A36" i="34"/>
  <c r="B36" i="34"/>
  <c r="C36" i="34"/>
  <c r="D36" i="34"/>
  <c r="E36" i="34"/>
  <c r="F36" i="34"/>
  <c r="G36" i="34"/>
  <c r="H36" i="34"/>
  <c r="A37" i="34"/>
  <c r="B37" i="34"/>
  <c r="C37" i="34"/>
  <c r="D37" i="34"/>
  <c r="E37" i="34"/>
  <c r="F37" i="34"/>
  <c r="G37" i="34"/>
  <c r="H37" i="34"/>
  <c r="A38" i="34"/>
  <c r="B38" i="34"/>
  <c r="C38" i="34"/>
  <c r="D38" i="34"/>
  <c r="E38" i="34"/>
  <c r="F38" i="34"/>
  <c r="G38" i="34"/>
  <c r="H38" i="34"/>
  <c r="A39" i="34"/>
  <c r="B39" i="34"/>
  <c r="C39" i="34"/>
  <c r="D39" i="34"/>
  <c r="E39" i="34"/>
  <c r="F39" i="34"/>
  <c r="G39" i="34"/>
  <c r="H39" i="34"/>
  <c r="A40" i="34"/>
  <c r="B40" i="34"/>
  <c r="C40" i="34"/>
  <c r="D40" i="34"/>
  <c r="E40" i="34"/>
  <c r="F40" i="34"/>
  <c r="G40" i="34"/>
  <c r="H40" i="34"/>
  <c r="A41" i="34"/>
  <c r="B41" i="34"/>
  <c r="C41" i="34"/>
  <c r="D41" i="34"/>
  <c r="E41" i="34"/>
  <c r="F41" i="34"/>
  <c r="G41" i="34"/>
  <c r="H41" i="34"/>
  <c r="A42" i="34"/>
  <c r="B42" i="34"/>
  <c r="C42" i="34"/>
  <c r="D42" i="34"/>
  <c r="E42" i="34"/>
  <c r="F42" i="34"/>
  <c r="G42" i="34"/>
  <c r="H42" i="34"/>
  <c r="A43" i="34"/>
  <c r="B43" i="34"/>
  <c r="C43" i="34"/>
  <c r="D43" i="34"/>
  <c r="E43" i="34"/>
  <c r="F43" i="34"/>
  <c r="G43" i="34"/>
  <c r="H43" i="34"/>
  <c r="A44" i="34"/>
  <c r="B44" i="34"/>
  <c r="C44" i="34"/>
  <c r="D44" i="34"/>
  <c r="E44" i="34"/>
  <c r="F44" i="34"/>
  <c r="G44" i="34"/>
  <c r="H44" i="34"/>
  <c r="A45" i="34"/>
  <c r="B45" i="34"/>
  <c r="C45" i="34"/>
  <c r="D45" i="34"/>
  <c r="E45" i="34"/>
  <c r="F45" i="34"/>
  <c r="G45" i="34"/>
  <c r="H45" i="34"/>
  <c r="A46" i="34"/>
  <c r="B46" i="34"/>
  <c r="C46" i="34"/>
  <c r="D46" i="34"/>
  <c r="E46" i="34"/>
  <c r="F46" i="34"/>
  <c r="G46" i="34"/>
  <c r="H46" i="34"/>
  <c r="A47" i="34"/>
  <c r="B47" i="34"/>
  <c r="C47" i="34"/>
  <c r="D47" i="34"/>
  <c r="E47" i="34"/>
  <c r="F47" i="34"/>
  <c r="G47" i="34"/>
  <c r="H47" i="34"/>
  <c r="A48" i="34"/>
  <c r="B48" i="34"/>
  <c r="C48" i="34"/>
  <c r="D48" i="34"/>
  <c r="E48" i="34"/>
  <c r="F48" i="34"/>
  <c r="G48" i="34"/>
  <c r="H48" i="34"/>
  <c r="A49" i="34"/>
  <c r="B49" i="34"/>
  <c r="C49" i="34"/>
  <c r="D49" i="34"/>
  <c r="E49" i="34"/>
  <c r="F49" i="34"/>
  <c r="G49" i="34"/>
  <c r="H49" i="34"/>
  <c r="A50" i="34"/>
  <c r="B50" i="34"/>
  <c r="C50" i="34"/>
  <c r="D50" i="34"/>
  <c r="E50" i="34"/>
  <c r="F50" i="34"/>
  <c r="G50" i="34"/>
  <c r="H50" i="34"/>
  <c r="A51" i="34"/>
  <c r="B51" i="34"/>
  <c r="C51" i="34"/>
  <c r="D51" i="34"/>
  <c r="E51" i="34"/>
  <c r="F51" i="34"/>
  <c r="G51" i="34"/>
  <c r="H51" i="34"/>
  <c r="A52" i="34"/>
  <c r="B52" i="34"/>
  <c r="C52" i="34"/>
  <c r="D52" i="34"/>
  <c r="E52" i="34"/>
  <c r="F52" i="34"/>
  <c r="G52" i="34"/>
  <c r="H52" i="34"/>
  <c r="A53" i="34"/>
  <c r="B53" i="34"/>
  <c r="C53" i="34"/>
  <c r="D53" i="34"/>
  <c r="E53" i="34"/>
  <c r="F53" i="34"/>
  <c r="G53" i="34"/>
  <c r="H53" i="34"/>
  <c r="A54" i="34"/>
  <c r="B54" i="34"/>
  <c r="C54" i="34"/>
  <c r="D54" i="34"/>
  <c r="E54" i="34"/>
  <c r="F54" i="34"/>
  <c r="G54" i="34"/>
  <c r="H54" i="34"/>
  <c r="A55" i="34"/>
  <c r="B55" i="34"/>
  <c r="C55" i="34"/>
  <c r="D55" i="34"/>
  <c r="E55" i="34"/>
  <c r="F55" i="34"/>
  <c r="G55" i="34"/>
  <c r="H55" i="34"/>
  <c r="A56" i="34"/>
  <c r="B56" i="34"/>
  <c r="C56" i="34"/>
  <c r="D56" i="34"/>
  <c r="E56" i="34"/>
  <c r="F56" i="34"/>
  <c r="G56" i="34"/>
  <c r="H56" i="34"/>
  <c r="A57" i="34"/>
  <c r="B57" i="34"/>
  <c r="C57" i="34"/>
  <c r="D57" i="34"/>
  <c r="E57" i="34"/>
  <c r="F57" i="34"/>
  <c r="G57" i="34"/>
  <c r="H57" i="34"/>
  <c r="A58" i="34"/>
  <c r="B58" i="34"/>
  <c r="C58" i="34"/>
  <c r="D58" i="34"/>
  <c r="E58" i="34"/>
  <c r="F58" i="34"/>
  <c r="G58" i="34"/>
  <c r="H58" i="34"/>
  <c r="A59" i="34"/>
  <c r="B59" i="34"/>
  <c r="C59" i="34"/>
  <c r="D59" i="34"/>
  <c r="E59" i="34"/>
  <c r="F59" i="34"/>
  <c r="G59" i="34"/>
  <c r="H59" i="34"/>
  <c r="A60" i="34"/>
  <c r="B60" i="34"/>
  <c r="C60" i="34"/>
  <c r="D60" i="34"/>
  <c r="E60" i="34"/>
  <c r="F60" i="34"/>
  <c r="G60" i="34"/>
  <c r="H60" i="34"/>
  <c r="A61" i="34"/>
  <c r="B61" i="34"/>
  <c r="C61" i="34"/>
  <c r="D61" i="34"/>
  <c r="E61" i="34"/>
  <c r="F61" i="34"/>
  <c r="G61" i="34"/>
  <c r="H61" i="34"/>
  <c r="A62" i="34"/>
  <c r="B62" i="34"/>
  <c r="C62" i="34"/>
  <c r="D62" i="34"/>
  <c r="E62" i="34"/>
  <c r="F62" i="34"/>
  <c r="G62" i="34"/>
  <c r="H62" i="34"/>
  <c r="A63" i="34"/>
  <c r="B63" i="34"/>
  <c r="C63" i="34"/>
  <c r="D63" i="34"/>
  <c r="E63" i="34"/>
  <c r="F63" i="34"/>
  <c r="G63" i="34"/>
  <c r="H63" i="34"/>
  <c r="A64" i="34"/>
  <c r="B64" i="34"/>
  <c r="C64" i="34"/>
  <c r="D64" i="34"/>
  <c r="E64" i="34"/>
  <c r="F64" i="34"/>
  <c r="G64" i="34"/>
  <c r="H64" i="34"/>
  <c r="A65" i="34"/>
  <c r="B65" i="34"/>
  <c r="C65" i="34"/>
  <c r="D65" i="34"/>
  <c r="E65" i="34"/>
  <c r="F65" i="34"/>
  <c r="G65" i="34"/>
  <c r="H65" i="34"/>
  <c r="A66" i="34"/>
  <c r="B66" i="34"/>
  <c r="C66" i="34"/>
  <c r="D66" i="34"/>
  <c r="E66" i="34"/>
  <c r="F66" i="34"/>
  <c r="G66" i="34"/>
  <c r="H66" i="34"/>
  <c r="A67" i="34"/>
  <c r="B67" i="34"/>
  <c r="C67" i="34"/>
  <c r="D67" i="34"/>
  <c r="E67" i="34"/>
  <c r="F67" i="34"/>
  <c r="G67" i="34"/>
  <c r="H67" i="34"/>
  <c r="A68" i="34"/>
  <c r="B68" i="34"/>
  <c r="C68" i="34"/>
  <c r="D68" i="34"/>
  <c r="E68" i="34"/>
  <c r="F68" i="34"/>
  <c r="G68" i="34"/>
  <c r="H68" i="34"/>
  <c r="A69" i="34"/>
  <c r="B69" i="34"/>
  <c r="C69" i="34"/>
  <c r="D69" i="34"/>
  <c r="E69" i="34"/>
  <c r="F69" i="34"/>
  <c r="G69" i="34"/>
  <c r="H69" i="34"/>
  <c r="A70" i="34"/>
  <c r="B70" i="34"/>
  <c r="C70" i="34"/>
  <c r="D70" i="34"/>
  <c r="E70" i="34"/>
  <c r="F70" i="34"/>
  <c r="G70" i="34"/>
  <c r="H70" i="34"/>
  <c r="A71" i="34"/>
  <c r="B71" i="34"/>
  <c r="C71" i="34"/>
  <c r="D71" i="34"/>
  <c r="E71" i="34"/>
  <c r="F71" i="34"/>
  <c r="G71" i="34"/>
  <c r="H71" i="34"/>
  <c r="A72" i="34"/>
  <c r="B72" i="34"/>
  <c r="C72" i="34"/>
  <c r="D72" i="34"/>
  <c r="E72" i="34"/>
  <c r="F72" i="34"/>
  <c r="G72" i="34"/>
  <c r="H72" i="34"/>
  <c r="A73" i="34"/>
  <c r="B73" i="34"/>
  <c r="C73" i="34"/>
  <c r="D73" i="34"/>
  <c r="E73" i="34"/>
  <c r="F73" i="34"/>
  <c r="G73" i="34"/>
  <c r="H73" i="34"/>
  <c r="A74" i="34"/>
  <c r="B74" i="34"/>
  <c r="C74" i="34"/>
  <c r="D74" i="34"/>
  <c r="E74" i="34"/>
  <c r="F74" i="34"/>
  <c r="G74" i="34"/>
  <c r="H74" i="34"/>
  <c r="A75" i="34"/>
  <c r="B75" i="34"/>
  <c r="C75" i="34"/>
  <c r="D75" i="34"/>
  <c r="E75" i="34"/>
  <c r="F75" i="34"/>
  <c r="G75" i="34"/>
  <c r="H75" i="34"/>
  <c r="A76" i="34"/>
  <c r="B76" i="34"/>
  <c r="C76" i="34"/>
  <c r="D76" i="34"/>
  <c r="E76" i="34"/>
  <c r="F76" i="34"/>
  <c r="G76" i="34"/>
  <c r="H76" i="34"/>
  <c r="A77" i="34"/>
  <c r="B77" i="34"/>
  <c r="C77" i="34"/>
  <c r="D77" i="34"/>
  <c r="E77" i="34"/>
  <c r="F77" i="34"/>
  <c r="G77" i="34"/>
  <c r="H77" i="34"/>
  <c r="A78" i="34"/>
  <c r="B78" i="34"/>
  <c r="C78" i="34"/>
  <c r="D78" i="34"/>
  <c r="E78" i="34"/>
  <c r="F78" i="34"/>
  <c r="G78" i="34"/>
  <c r="H78" i="34"/>
  <c r="A79" i="34"/>
  <c r="B79" i="34"/>
  <c r="C79" i="34"/>
  <c r="D79" i="34"/>
  <c r="E79" i="34"/>
  <c r="F79" i="34"/>
  <c r="G79" i="34"/>
  <c r="H79" i="34"/>
  <c r="A80" i="34"/>
  <c r="B80" i="34"/>
  <c r="C80" i="34"/>
  <c r="D80" i="34"/>
  <c r="E80" i="34"/>
  <c r="F80" i="34"/>
  <c r="G80" i="34"/>
  <c r="H80" i="34"/>
  <c r="A81" i="34"/>
  <c r="B81" i="34"/>
  <c r="C81" i="34"/>
  <c r="D81" i="34"/>
  <c r="E81" i="34"/>
  <c r="F81" i="34"/>
  <c r="G81" i="34"/>
  <c r="H81" i="34"/>
  <c r="A82" i="34"/>
  <c r="B82" i="34"/>
  <c r="C82" i="34"/>
  <c r="D82" i="34"/>
  <c r="E82" i="34"/>
  <c r="F82" i="34"/>
  <c r="G82" i="34"/>
  <c r="H82" i="34"/>
  <c r="A83" i="34"/>
  <c r="B83" i="34"/>
  <c r="C83" i="34"/>
  <c r="D83" i="34"/>
  <c r="E83" i="34"/>
  <c r="F83" i="34"/>
  <c r="G83" i="34"/>
  <c r="H83" i="34"/>
  <c r="A84" i="34"/>
  <c r="B84" i="34"/>
  <c r="C84" i="34"/>
  <c r="D84" i="34"/>
  <c r="E84" i="34"/>
  <c r="F84" i="34"/>
  <c r="G84" i="34"/>
  <c r="H84" i="34"/>
  <c r="A85" i="34"/>
  <c r="B85" i="34"/>
  <c r="C85" i="34"/>
  <c r="D85" i="34"/>
  <c r="E85" i="34"/>
  <c r="F85" i="34"/>
  <c r="G85" i="34"/>
  <c r="H85" i="34"/>
  <c r="A86" i="34"/>
  <c r="B86" i="34"/>
  <c r="C86" i="34"/>
  <c r="D86" i="34"/>
  <c r="E86" i="34"/>
  <c r="F86" i="34"/>
  <c r="G86" i="34"/>
  <c r="H86" i="34"/>
  <c r="A87" i="34"/>
  <c r="B87" i="34"/>
  <c r="C87" i="34"/>
  <c r="D87" i="34"/>
  <c r="E87" i="34"/>
  <c r="F87" i="34"/>
  <c r="G87" i="34"/>
  <c r="H87" i="34"/>
  <c r="A88" i="34"/>
  <c r="B88" i="34"/>
  <c r="C88" i="34"/>
  <c r="D88" i="34"/>
  <c r="E88" i="34"/>
  <c r="F88" i="34"/>
  <c r="G88" i="34"/>
  <c r="H88" i="34"/>
  <c r="A89" i="34"/>
  <c r="B89" i="34"/>
  <c r="C89" i="34"/>
  <c r="D89" i="34"/>
  <c r="E89" i="34"/>
  <c r="F89" i="34"/>
  <c r="G89" i="34"/>
  <c r="H89" i="34"/>
  <c r="A90" i="34"/>
  <c r="B90" i="34"/>
  <c r="C90" i="34"/>
  <c r="D90" i="34"/>
  <c r="E90" i="34"/>
  <c r="F90" i="34"/>
  <c r="G90" i="34"/>
  <c r="H90" i="34"/>
  <c r="A91" i="34"/>
  <c r="B91" i="34"/>
  <c r="C91" i="34"/>
  <c r="D91" i="34"/>
  <c r="E91" i="34"/>
  <c r="F91" i="34"/>
  <c r="G91" i="34"/>
  <c r="H91" i="34"/>
  <c r="A92" i="34"/>
  <c r="B92" i="34"/>
  <c r="C92" i="34"/>
  <c r="D92" i="34"/>
  <c r="E92" i="34"/>
  <c r="F92" i="34"/>
  <c r="G92" i="34"/>
  <c r="H92" i="34"/>
  <c r="A93" i="34"/>
  <c r="B93" i="34"/>
  <c r="C93" i="34"/>
  <c r="D93" i="34"/>
  <c r="E93" i="34"/>
  <c r="F93" i="34"/>
  <c r="G93" i="34"/>
  <c r="H93" i="34"/>
  <c r="A94" i="34"/>
  <c r="B94" i="34"/>
  <c r="C94" i="34"/>
  <c r="D94" i="34"/>
  <c r="E94" i="34"/>
  <c r="F94" i="34"/>
  <c r="G94" i="34"/>
  <c r="H94" i="34"/>
  <c r="A95" i="34"/>
  <c r="B95" i="34"/>
  <c r="C95" i="34"/>
  <c r="D95" i="34"/>
  <c r="E95" i="34"/>
  <c r="F95" i="34"/>
  <c r="G95" i="34"/>
  <c r="H95" i="34"/>
  <c r="A96" i="34"/>
  <c r="B96" i="34"/>
  <c r="C96" i="34"/>
  <c r="D96" i="34"/>
  <c r="E96" i="34"/>
  <c r="F96" i="34"/>
  <c r="G96" i="34"/>
  <c r="H96" i="34"/>
  <c r="A97" i="34"/>
  <c r="B97" i="34"/>
  <c r="C97" i="34"/>
  <c r="D97" i="34"/>
  <c r="E97" i="34"/>
  <c r="F97" i="34"/>
  <c r="G97" i="34"/>
  <c r="H97" i="34"/>
  <c r="A98" i="34"/>
  <c r="B98" i="34"/>
  <c r="C98" i="34"/>
  <c r="D98" i="34"/>
  <c r="E98" i="34"/>
  <c r="F98" i="34"/>
  <c r="G98" i="34"/>
  <c r="H98" i="34"/>
  <c r="A99" i="34"/>
  <c r="B99" i="34"/>
  <c r="C99" i="34"/>
  <c r="D99" i="34"/>
  <c r="E99" i="34"/>
  <c r="F99" i="34"/>
  <c r="G99" i="34"/>
  <c r="A100" i="34"/>
  <c r="B100" i="34"/>
  <c r="C100" i="34"/>
  <c r="D100" i="34"/>
  <c r="E100" i="34"/>
  <c r="F100" i="34"/>
  <c r="G100" i="34"/>
  <c r="A101" i="34"/>
  <c r="B101" i="34"/>
  <c r="C101" i="34"/>
  <c r="D101" i="34"/>
  <c r="E101" i="34"/>
  <c r="F101" i="34"/>
  <c r="G101" i="34"/>
  <c r="H101" i="34"/>
  <c r="A102" i="34"/>
  <c r="B102" i="34"/>
  <c r="C102" i="34"/>
  <c r="D102" i="34"/>
  <c r="E102" i="34"/>
  <c r="F102" i="34"/>
  <c r="G102" i="34"/>
  <c r="A103" i="34"/>
  <c r="B103" i="34"/>
  <c r="C103" i="34"/>
  <c r="D103" i="34"/>
  <c r="E103" i="34"/>
  <c r="F103" i="34"/>
  <c r="G103" i="34"/>
  <c r="A23" i="34"/>
  <c r="B23" i="34"/>
  <c r="C23" i="34"/>
  <c r="D23" i="34"/>
  <c r="E23" i="34"/>
  <c r="F23" i="34"/>
  <c r="G23" i="34"/>
  <c r="H23" i="34"/>
  <c r="A24" i="34"/>
  <c r="B24" i="34"/>
  <c r="C24" i="34"/>
  <c r="D24" i="34"/>
  <c r="E24" i="34"/>
  <c r="F24" i="34"/>
  <c r="G24" i="34"/>
  <c r="H24" i="34"/>
  <c r="A25" i="34"/>
  <c r="B25" i="34"/>
  <c r="C25" i="34"/>
  <c r="D25" i="34"/>
  <c r="E25" i="34"/>
  <c r="F25" i="34"/>
  <c r="G25" i="34"/>
  <c r="H25" i="34"/>
  <c r="A26" i="34"/>
  <c r="B26" i="34"/>
  <c r="C26" i="34"/>
  <c r="D26" i="34"/>
  <c r="E26" i="34"/>
  <c r="F26" i="34"/>
  <c r="G26" i="34"/>
  <c r="H26" i="34"/>
  <c r="A27" i="34"/>
  <c r="B27" i="34"/>
  <c r="C27" i="34"/>
  <c r="D27" i="34"/>
  <c r="E27" i="34"/>
  <c r="F27" i="34"/>
  <c r="G27" i="34"/>
  <c r="H27" i="34"/>
  <c r="A28" i="34"/>
  <c r="B28" i="34"/>
  <c r="C28" i="34"/>
  <c r="D28" i="34"/>
  <c r="E28" i="34"/>
  <c r="F28" i="34"/>
  <c r="G28" i="34"/>
  <c r="H28" i="34"/>
  <c r="A29" i="34"/>
  <c r="B29" i="34"/>
  <c r="C29" i="34"/>
  <c r="D29" i="34"/>
  <c r="E29" i="34"/>
  <c r="F29" i="34"/>
  <c r="G29" i="34"/>
  <c r="H29" i="34"/>
  <c r="B22" i="34"/>
  <c r="C22" i="34"/>
  <c r="D22" i="34"/>
  <c r="E22" i="34"/>
  <c r="F22" i="34"/>
  <c r="G22" i="34"/>
  <c r="H22" i="34"/>
  <c r="C21" i="24"/>
  <c r="C3" i="28"/>
  <c r="C32" i="28" s="1"/>
  <c r="C74" i="24"/>
  <c r="B73" i="24"/>
  <c r="B71" i="24"/>
  <c r="C72" i="24"/>
  <c r="B74" i="24"/>
  <c r="B72" i="24"/>
  <c r="J87" i="30"/>
  <c r="B5" i="30"/>
  <c r="B16" i="30"/>
  <c r="C8" i="30"/>
  <c r="J85" i="30"/>
  <c r="JC52" i="28"/>
  <c r="JD52" i="28"/>
  <c r="JE52" i="28"/>
  <c r="JF52" i="28"/>
  <c r="IU52" i="28"/>
  <c r="IV52" i="28"/>
  <c r="IW52" i="28"/>
  <c r="IX52" i="28"/>
  <c r="IM52" i="28"/>
  <c r="IN52" i="28"/>
  <c r="IO52" i="28"/>
  <c r="IP52" i="28"/>
  <c r="IE52" i="28"/>
  <c r="IF52" i="28"/>
  <c r="IG52" i="28"/>
  <c r="IH52" i="28"/>
  <c r="HW52" i="28"/>
  <c r="HX52" i="28"/>
  <c r="HY52" i="28"/>
  <c r="HZ52" i="28"/>
  <c r="HO52" i="28"/>
  <c r="HP52" i="28"/>
  <c r="HQ52" i="28"/>
  <c r="HR52" i="28"/>
  <c r="HG52" i="28"/>
  <c r="HH52" i="28"/>
  <c r="HI52" i="28"/>
  <c r="HJ52" i="28"/>
  <c r="GY52" i="28"/>
  <c r="GZ52" i="28"/>
  <c r="HA52" i="28"/>
  <c r="HB52" i="28"/>
  <c r="GQ52" i="28"/>
  <c r="GR52" i="28"/>
  <c r="GS52" i="28"/>
  <c r="GT52" i="28"/>
  <c r="GI52" i="28"/>
  <c r="GJ52" i="28"/>
  <c r="GK52" i="28"/>
  <c r="GL52" i="28"/>
  <c r="GA52" i="28"/>
  <c r="GB52" i="28"/>
  <c r="GC52" i="28"/>
  <c r="GD52" i="28"/>
  <c r="FS52" i="28"/>
  <c r="FT52" i="28"/>
  <c r="FU52" i="28"/>
  <c r="FV52" i="28"/>
  <c r="FK52" i="28"/>
  <c r="FL52" i="28"/>
  <c r="FM52" i="28"/>
  <c r="FN52" i="28"/>
  <c r="FC52" i="28"/>
  <c r="FD52" i="28"/>
  <c r="FE52" i="28"/>
  <c r="FF52" i="28"/>
  <c r="EV52" i="28"/>
  <c r="EW52" i="28"/>
  <c r="EX52" i="28"/>
  <c r="EU52" i="28"/>
  <c r="ET52" i="28"/>
  <c r="ER52" i="28"/>
  <c r="IZ12" i="28"/>
  <c r="IZ14" i="28"/>
  <c r="IZ15" i="28"/>
  <c r="IZ16" i="28"/>
  <c r="IZ17" i="28"/>
  <c r="IR12" i="28"/>
  <c r="IR14" i="28"/>
  <c r="IR15" i="28"/>
  <c r="IR16" i="28"/>
  <c r="IR17" i="28"/>
  <c r="IJ12" i="28"/>
  <c r="IJ14" i="28"/>
  <c r="IJ15" i="28"/>
  <c r="IJ16" i="28"/>
  <c r="IJ17" i="28"/>
  <c r="IB12" i="28"/>
  <c r="IB14" i="28"/>
  <c r="IB15" i="28"/>
  <c r="IB16" i="28"/>
  <c r="IB17" i="28"/>
  <c r="HT12" i="28"/>
  <c r="HT14" i="28"/>
  <c r="HT15" i="28"/>
  <c r="HT16" i="28"/>
  <c r="HT17" i="28"/>
  <c r="HL13" i="28"/>
  <c r="HL14" i="28"/>
  <c r="HL15" i="28"/>
  <c r="HL16" i="28"/>
  <c r="HL17" i="28"/>
  <c r="HD17" i="28"/>
  <c r="HD12" i="28"/>
  <c r="HD13" i="28"/>
  <c r="HD14" i="28"/>
  <c r="HD15" i="28"/>
  <c r="GV13" i="28"/>
  <c r="GV14" i="28"/>
  <c r="GV15" i="28"/>
  <c r="GV16" i="28"/>
  <c r="GV17" i="28"/>
  <c r="GN17" i="28"/>
  <c r="GN12" i="28"/>
  <c r="GN13" i="28"/>
  <c r="GN14" i="28"/>
  <c r="GN15" i="28"/>
  <c r="GF13" i="28"/>
  <c r="GF14" i="28"/>
  <c r="GF15" i="28"/>
  <c r="GF16" i="28"/>
  <c r="GF17" i="28"/>
  <c r="FX13" i="28"/>
  <c r="FX14" i="28"/>
  <c r="FX15" i="28"/>
  <c r="FX16" i="28"/>
  <c r="FX17" i="28"/>
  <c r="FP13" i="28"/>
  <c r="FP14" i="28"/>
  <c r="FP15" i="28"/>
  <c r="FP16" i="28"/>
  <c r="FP17" i="28"/>
  <c r="FH13" i="28"/>
  <c r="FH14" i="28"/>
  <c r="FH15" i="28"/>
  <c r="FH16" i="28"/>
  <c r="FH17" i="28"/>
  <c r="EZ13" i="28"/>
  <c r="EZ14" i="28"/>
  <c r="EZ15" i="28"/>
  <c r="EZ16" i="28"/>
  <c r="EZ17" i="28"/>
  <c r="ER13" i="28"/>
  <c r="ER14" i="28"/>
  <c r="ER15" i="28"/>
  <c r="ER16" i="28"/>
  <c r="ER17" i="28"/>
  <c r="EB13" i="28"/>
  <c r="EB14" i="28"/>
  <c r="EB15" i="28"/>
  <c r="EB16" i="28"/>
  <c r="EB17" i="28"/>
  <c r="DT13" i="28"/>
  <c r="DT14" i="28"/>
  <c r="DT15" i="28"/>
  <c r="DT16" i="28"/>
  <c r="DT17" i="28"/>
  <c r="DL13" i="28"/>
  <c r="DL14" i="28"/>
  <c r="DL15" i="28"/>
  <c r="DL16" i="28"/>
  <c r="DL17" i="28"/>
  <c r="DD12" i="28"/>
  <c r="DD13" i="28"/>
  <c r="DD15" i="28"/>
  <c r="DD16" i="28"/>
  <c r="DD17" i="28"/>
  <c r="CV13" i="28"/>
  <c r="CV14" i="28"/>
  <c r="CV15" i="28"/>
  <c r="CV16" i="28"/>
  <c r="CV17" i="28"/>
  <c r="CN13" i="28"/>
  <c r="CN14" i="28"/>
  <c r="CN15" i="28"/>
  <c r="CN16" i="28"/>
  <c r="CN17" i="28"/>
  <c r="CF12" i="28"/>
  <c r="CF14" i="28"/>
  <c r="CF15" i="28"/>
  <c r="CF16" i="28"/>
  <c r="CF17" i="28"/>
  <c r="BX13" i="28"/>
  <c r="BX14" i="28"/>
  <c r="BX15" i="28"/>
  <c r="BX16" i="28"/>
  <c r="BX17" i="28"/>
  <c r="BP13" i="28"/>
  <c r="BP14" i="28"/>
  <c r="BP15" i="28"/>
  <c r="BP16" i="28"/>
  <c r="BP17" i="28"/>
  <c r="BH13" i="28"/>
  <c r="BH14" i="28"/>
  <c r="BH15" i="28"/>
  <c r="BH16" i="28"/>
  <c r="BH17" i="28"/>
  <c r="BH12" i="28"/>
  <c r="AZ13" i="28"/>
  <c r="AZ14" i="28"/>
  <c r="AZ15" i="28"/>
  <c r="AZ16" i="28"/>
  <c r="AZ17" i="28"/>
  <c r="AR13" i="28"/>
  <c r="AR14" i="28"/>
  <c r="AR15" i="28"/>
  <c r="AR16" i="28"/>
  <c r="AR17" i="28"/>
  <c r="AJ13" i="28"/>
  <c r="AJ14" i="28"/>
  <c r="AJ15" i="28"/>
  <c r="AJ16" i="28"/>
  <c r="AJ17" i="28"/>
  <c r="AB13" i="28"/>
  <c r="AB14" i="28"/>
  <c r="AB15" i="28"/>
  <c r="AB16" i="28"/>
  <c r="AB17" i="28"/>
  <c r="T13" i="28"/>
  <c r="T14" i="28"/>
  <c r="T15" i="28"/>
  <c r="T16" i="28"/>
  <c r="T17" i="28"/>
  <c r="T12" i="28"/>
  <c r="L13" i="28"/>
  <c r="L14" i="28"/>
  <c r="L15" i="28"/>
  <c r="L16" i="28"/>
  <c r="L17" i="28"/>
  <c r="D13" i="28"/>
  <c r="D14" i="28"/>
  <c r="D15" i="28"/>
  <c r="D16" i="28"/>
  <c r="D17" i="28"/>
  <c r="IZ40" i="28"/>
  <c r="IZ42" i="28"/>
  <c r="IZ43" i="28"/>
  <c r="IZ44" i="28"/>
  <c r="IZ45" i="28"/>
  <c r="IR40" i="28"/>
  <c r="IR42" i="28"/>
  <c r="IR43" i="28"/>
  <c r="IR44" i="28"/>
  <c r="IR45" i="28"/>
  <c r="GV45" i="28"/>
  <c r="GV40" i="28"/>
  <c r="GV41" i="28"/>
  <c r="GV42" i="28"/>
  <c r="GV43" i="28"/>
  <c r="FX41" i="28"/>
  <c r="FX42" i="28"/>
  <c r="FX43" i="28"/>
  <c r="FX44" i="28"/>
  <c r="FX45" i="28"/>
  <c r="FP40" i="28"/>
  <c r="FP41" i="28"/>
  <c r="FP42" i="28"/>
  <c r="FP43" i="28"/>
  <c r="FP45" i="28"/>
  <c r="FH40" i="28"/>
  <c r="FH41" i="28"/>
  <c r="FH42" i="28"/>
  <c r="FH43" i="28"/>
  <c r="FH45" i="28"/>
  <c r="EZ40" i="28"/>
  <c r="EZ41" i="28"/>
  <c r="EZ42" i="28"/>
  <c r="EZ43" i="28"/>
  <c r="EZ45" i="28"/>
  <c r="ER40" i="28"/>
  <c r="ER41" i="28"/>
  <c r="ER42" i="28"/>
  <c r="ER43" i="28"/>
  <c r="ER45" i="28"/>
  <c r="EJ40" i="28"/>
  <c r="EJ41" i="28"/>
  <c r="EJ42" i="28"/>
  <c r="EJ44" i="28"/>
  <c r="EJ45" i="28"/>
  <c r="EB40" i="28"/>
  <c r="EB41" i="28"/>
  <c r="EB42" i="28"/>
  <c r="EB44" i="28"/>
  <c r="EB45" i="28"/>
  <c r="DT40" i="28"/>
  <c r="DT41" i="28"/>
  <c r="DT43" i="28"/>
  <c r="DT44" i="28"/>
  <c r="DT45" i="28"/>
  <c r="DL40" i="28"/>
  <c r="DL41" i="28"/>
  <c r="DL43" i="28"/>
  <c r="DL44" i="28"/>
  <c r="DL45" i="28"/>
  <c r="DD40" i="28"/>
  <c r="DD41" i="28"/>
  <c r="DD43" i="28"/>
  <c r="DD44" i="28"/>
  <c r="DD45" i="28"/>
  <c r="CV43" i="28"/>
  <c r="CV44" i="28"/>
  <c r="CV45" i="28"/>
  <c r="CV40" i="28"/>
  <c r="CV41" i="28"/>
  <c r="CV42" i="28"/>
  <c r="CN40" i="28"/>
  <c r="CN41" i="28"/>
  <c r="CN43" i="28"/>
  <c r="CN44" i="28"/>
  <c r="CN45" i="28"/>
  <c r="CF40" i="28"/>
  <c r="CF42" i="28"/>
  <c r="CF43" i="28"/>
  <c r="CF44" i="28"/>
  <c r="CF45" i="28"/>
  <c r="BX40" i="28"/>
  <c r="BX42" i="28"/>
  <c r="BX43" i="28"/>
  <c r="BX44" i="28"/>
  <c r="BX45" i="28"/>
  <c r="BP41" i="28"/>
  <c r="BP42" i="28"/>
  <c r="BP43" i="28"/>
  <c r="BP44" i="28"/>
  <c r="BP45" i="28"/>
  <c r="BH41" i="28"/>
  <c r="BH42" i="28"/>
  <c r="BH43" i="28"/>
  <c r="BH44" i="28"/>
  <c r="BH45" i="28"/>
  <c r="AZ41" i="28"/>
  <c r="AZ42" i="28"/>
  <c r="AZ43" i="28"/>
  <c r="AZ44" i="28"/>
  <c r="AZ45" i="28"/>
  <c r="AR41" i="28"/>
  <c r="AR42" i="28"/>
  <c r="AR43" i="28"/>
  <c r="AR44" i="28"/>
  <c r="AR45" i="28"/>
  <c r="AJ41" i="28"/>
  <c r="AJ42" i="28"/>
  <c r="AJ43" i="28"/>
  <c r="AJ44" i="28"/>
  <c r="AJ45" i="28"/>
  <c r="AB41" i="28"/>
  <c r="AB42" i="28"/>
  <c r="AB43" i="28"/>
  <c r="AB44" i="28"/>
  <c r="AB45" i="28"/>
  <c r="AB40" i="28"/>
  <c r="T41" i="28"/>
  <c r="T42" i="28"/>
  <c r="T43" i="28"/>
  <c r="T44" i="28"/>
  <c r="T45" i="28"/>
  <c r="T40" i="28"/>
  <c r="L41" i="28"/>
  <c r="L42" i="28"/>
  <c r="L43" i="28"/>
  <c r="L44" i="28"/>
  <c r="L45" i="28"/>
  <c r="L40" i="28"/>
  <c r="D41" i="28"/>
  <c r="D42" i="28"/>
  <c r="D43" i="28"/>
  <c r="D44" i="28"/>
  <c r="D45" i="28"/>
  <c r="D40" i="28"/>
  <c r="D55" i="28"/>
  <c r="E55" i="28" s="1"/>
  <c r="D54" i="28"/>
  <c r="E54" i="28" s="1"/>
  <c r="BX12" i="28"/>
  <c r="CF13" i="28"/>
  <c r="IZ13" i="28"/>
  <c r="IR13" i="28"/>
  <c r="IB13" i="28"/>
  <c r="HT13" i="28"/>
  <c r="HL12" i="28"/>
  <c r="GV12" i="28"/>
  <c r="GF12" i="28"/>
  <c r="JF24" i="28"/>
  <c r="JE24" i="28"/>
  <c r="JD24" i="28"/>
  <c r="JC24" i="28"/>
  <c r="JB24" i="28"/>
  <c r="IX24" i="28"/>
  <c r="IW24" i="28"/>
  <c r="IV24" i="28"/>
  <c r="IU24" i="28"/>
  <c r="IT24" i="28"/>
  <c r="IP24" i="28"/>
  <c r="IO24" i="28"/>
  <c r="IN24" i="28"/>
  <c r="IM24" i="28"/>
  <c r="IL24" i="28"/>
  <c r="IH24" i="28"/>
  <c r="IG24" i="28"/>
  <c r="IF24" i="28"/>
  <c r="IE24" i="28"/>
  <c r="ID24" i="28"/>
  <c r="HZ24" i="28"/>
  <c r="HY24" i="28"/>
  <c r="HX24" i="28"/>
  <c r="HW24" i="28"/>
  <c r="HV24" i="28"/>
  <c r="HR24" i="28"/>
  <c r="HQ24" i="28"/>
  <c r="HP24" i="28"/>
  <c r="HO24" i="28"/>
  <c r="HN24" i="28"/>
  <c r="HJ24" i="28"/>
  <c r="HI24" i="28"/>
  <c r="HH24" i="28"/>
  <c r="HG24" i="28"/>
  <c r="HF24" i="28"/>
  <c r="HB24" i="28"/>
  <c r="HA24" i="28"/>
  <c r="GZ24" i="28"/>
  <c r="GY24" i="28"/>
  <c r="GX24" i="28"/>
  <c r="GT24" i="28"/>
  <c r="GS24" i="28"/>
  <c r="GR24" i="28"/>
  <c r="GQ24" i="28"/>
  <c r="GP24" i="28"/>
  <c r="GL24" i="28"/>
  <c r="GK24" i="28"/>
  <c r="GJ24" i="28"/>
  <c r="GI24" i="28"/>
  <c r="GH24" i="28"/>
  <c r="GD24" i="28"/>
  <c r="GC24" i="28"/>
  <c r="GB24" i="28"/>
  <c r="GA24" i="28"/>
  <c r="FZ24" i="28"/>
  <c r="FV24" i="28"/>
  <c r="FU24" i="28"/>
  <c r="FT24" i="28"/>
  <c r="FS24" i="28"/>
  <c r="FR24" i="28"/>
  <c r="FN24" i="28"/>
  <c r="FM24" i="28"/>
  <c r="FL24" i="28"/>
  <c r="FK24" i="28"/>
  <c r="FJ24" i="28"/>
  <c r="FF24" i="28"/>
  <c r="FE24" i="28"/>
  <c r="FD24" i="28"/>
  <c r="FC24" i="28"/>
  <c r="FB24" i="28"/>
  <c r="EX24" i="28"/>
  <c r="EW24" i="28"/>
  <c r="EV24" i="28"/>
  <c r="EU24" i="28"/>
  <c r="P103" i="30"/>
  <c r="Q103" i="30" s="1"/>
  <c r="P100" i="30"/>
  <c r="P99" i="30"/>
  <c r="Q99" i="30" s="1"/>
  <c r="B6" i="30"/>
  <c r="C14" i="30"/>
  <c r="C15" i="30"/>
  <c r="JB52" i="28"/>
  <c r="IT52" i="28"/>
  <c r="IL52" i="28"/>
  <c r="ID52" i="28"/>
  <c r="HV52" i="28"/>
  <c r="HN52" i="28"/>
  <c r="HF52" i="28"/>
  <c r="GX52" i="28"/>
  <c r="GP52" i="28"/>
  <c r="GH52" i="28"/>
  <c r="FZ52" i="28"/>
  <c r="FR52" i="28"/>
  <c r="FJ52" i="28"/>
  <c r="FB52" i="28"/>
  <c r="IZ41" i="28"/>
  <c r="IZ52" i="28"/>
  <c r="IZ24" i="28"/>
  <c r="IR41" i="28"/>
  <c r="IR52" i="28"/>
  <c r="IR24" i="28"/>
  <c r="IJ40" i="28"/>
  <c r="IJ41" i="28"/>
  <c r="IJ42" i="28"/>
  <c r="IJ43" i="28"/>
  <c r="IJ44" i="28"/>
  <c r="IJ45" i="28"/>
  <c r="IJ52" i="28"/>
  <c r="IJ13" i="28"/>
  <c r="IJ24" i="28"/>
  <c r="IB40" i="28"/>
  <c r="IB41" i="28"/>
  <c r="IB42" i="28"/>
  <c r="IB43" i="28"/>
  <c r="IB44" i="28"/>
  <c r="IB45" i="28"/>
  <c r="IB52" i="28"/>
  <c r="IB24" i="28"/>
  <c r="HT40" i="28"/>
  <c r="HT41" i="28"/>
  <c r="HT42" i="28"/>
  <c r="HT43" i="28"/>
  <c r="HT44" i="28"/>
  <c r="HT45" i="28"/>
  <c r="HT52" i="28"/>
  <c r="HT24" i="28"/>
  <c r="HL40" i="28"/>
  <c r="HL41" i="28"/>
  <c r="HL42" i="28"/>
  <c r="HL43" i="28"/>
  <c r="HL44" i="28"/>
  <c r="HL45" i="28"/>
  <c r="HL52" i="28"/>
  <c r="HL24" i="28"/>
  <c r="HD40" i="28"/>
  <c r="HD41" i="28"/>
  <c r="HD42" i="28"/>
  <c r="HD43" i="28"/>
  <c r="HD44" i="28"/>
  <c r="HD45" i="28"/>
  <c r="HD52" i="28"/>
  <c r="HD16" i="28"/>
  <c r="HD24" i="28"/>
  <c r="GV44" i="28"/>
  <c r="GV52" i="28"/>
  <c r="GV24" i="28"/>
  <c r="GN40" i="28"/>
  <c r="GN41" i="28"/>
  <c r="GN42" i="28"/>
  <c r="GN43" i="28"/>
  <c r="GN44" i="28"/>
  <c r="GN45" i="28"/>
  <c r="GN52" i="28"/>
  <c r="GN16" i="28"/>
  <c r="GN24" i="28"/>
  <c r="GF40" i="28"/>
  <c r="GF41" i="28"/>
  <c r="GF42" i="28"/>
  <c r="GF43" i="28"/>
  <c r="GF44" i="28"/>
  <c r="GF45" i="28"/>
  <c r="GF52" i="28"/>
  <c r="GF24" i="28"/>
  <c r="FX40" i="28"/>
  <c r="FX52" i="28"/>
  <c r="FX12" i="28"/>
  <c r="FX24" i="28"/>
  <c r="FP44" i="28"/>
  <c r="FP52" i="28"/>
  <c r="FP12" i="28"/>
  <c r="FP24" i="28"/>
  <c r="FH44" i="28"/>
  <c r="FH52" i="28"/>
  <c r="FH12" i="28"/>
  <c r="FH24" i="28"/>
  <c r="EZ44" i="28"/>
  <c r="EZ52" i="28"/>
  <c r="EZ12" i="28"/>
  <c r="EZ24" i="28"/>
  <c r="ER44" i="28"/>
  <c r="ER12" i="28"/>
  <c r="ER24" i="28"/>
  <c r="EJ43" i="28"/>
  <c r="EJ12" i="28"/>
  <c r="EJ13" i="28"/>
  <c r="EJ14" i="28"/>
  <c r="EJ15" i="28"/>
  <c r="EJ16" i="28"/>
  <c r="EJ17" i="28"/>
  <c r="EB43" i="28"/>
  <c r="EB12" i="28"/>
  <c r="DT42" i="28"/>
  <c r="DT12" i="28"/>
  <c r="DL42" i="28"/>
  <c r="DL12" i="28"/>
  <c r="DD42" i="28"/>
  <c r="DD14" i="28"/>
  <c r="CV12" i="28"/>
  <c r="CN42" i="28"/>
  <c r="F115" i="24"/>
  <c r="CN12" i="28"/>
  <c r="CF41" i="28"/>
  <c r="BX41" i="28"/>
  <c r="BP40" i="28"/>
  <c r="BP12" i="28"/>
  <c r="BH40" i="28"/>
  <c r="AZ40" i="28"/>
  <c r="AZ12" i="28"/>
  <c r="AR40" i="28"/>
  <c r="AR12" i="28"/>
  <c r="AJ40" i="28"/>
  <c r="AJ12" i="28"/>
  <c r="C18" i="31"/>
  <c r="FH48" i="28" s="1"/>
  <c r="C19" i="31"/>
  <c r="HD21" i="28" s="1"/>
  <c r="C20" i="31"/>
  <c r="CN22" i="28" s="1"/>
  <c r="C17" i="31"/>
  <c r="AJ19" i="28" s="1"/>
  <c r="C6" i="31"/>
  <c r="D6" i="31" s="1"/>
  <c r="L6" i="31" s="1"/>
  <c r="C7" i="31"/>
  <c r="D7" i="31" s="1"/>
  <c r="L7" i="31" s="1"/>
  <c r="C8" i="31"/>
  <c r="B13" i="30" s="1"/>
  <c r="C5" i="31"/>
  <c r="D5" i="31" s="1"/>
  <c r="L5" i="31" s="1"/>
  <c r="C3" i="31"/>
  <c r="HD37" i="28" s="1"/>
  <c r="C2" i="31"/>
  <c r="FH8" i="28" s="1"/>
  <c r="C4" i="31"/>
  <c r="HT38" i="28" s="1"/>
  <c r="E6" i="26"/>
  <c r="AB12" i="28"/>
  <c r="L12" i="28"/>
  <c r="D12" i="28"/>
  <c r="C9" i="31"/>
  <c r="C10" i="31"/>
  <c r="H13" i="26"/>
  <c r="C21" i="26"/>
  <c r="B5" i="35"/>
  <c r="B16" i="35"/>
  <c r="B5" i="36"/>
  <c r="B16" i="36"/>
  <c r="B5" i="37"/>
  <c r="B16" i="37"/>
  <c r="B5" i="38"/>
  <c r="B16" i="38"/>
  <c r="B5" i="39"/>
  <c r="B16" i="39"/>
  <c r="M29" i="34"/>
  <c r="M29" i="35" s="1"/>
  <c r="M29" i="36" s="1"/>
  <c r="M29" i="37" s="1"/>
  <c r="M29" i="38" s="1"/>
  <c r="M29" i="39" s="1"/>
  <c r="M31" i="34"/>
  <c r="O39" i="34"/>
  <c r="O39" i="35" s="1"/>
  <c r="O39" i="36" s="1"/>
  <c r="O39" i="37" s="1"/>
  <c r="O39" i="38" s="1"/>
  <c r="O39" i="39" s="1"/>
  <c r="O40" i="34"/>
  <c r="O40" i="35" s="1"/>
  <c r="O40" i="36" s="1"/>
  <c r="O40" i="37" s="1"/>
  <c r="O40" i="38" s="1"/>
  <c r="O40" i="39" s="1"/>
  <c r="O43" i="34"/>
  <c r="O43" i="35" s="1"/>
  <c r="O44" i="34"/>
  <c r="O44" i="35"/>
  <c r="O44" i="36" s="1"/>
  <c r="O44" i="37" s="1"/>
  <c r="O44" i="38" s="1"/>
  <c r="O44" i="39" s="1"/>
  <c r="O45" i="34"/>
  <c r="O45" i="35" s="1"/>
  <c r="O45" i="36" s="1"/>
  <c r="O45" i="37" s="1"/>
  <c r="O45" i="38" s="1"/>
  <c r="O45" i="39" s="1"/>
  <c r="O50" i="34"/>
  <c r="O50" i="35"/>
  <c r="O50" i="36" s="1"/>
  <c r="O50" i="37" s="1"/>
  <c r="O50" i="38" s="1"/>
  <c r="O50" i="39" s="1"/>
  <c r="O52" i="34"/>
  <c r="O52" i="35" s="1"/>
  <c r="O52" i="36" s="1"/>
  <c r="O52" i="37" s="1"/>
  <c r="O52" i="38" s="1"/>
  <c r="O52" i="39" s="1"/>
  <c r="O53" i="34"/>
  <c r="O53" i="35"/>
  <c r="O53" i="36" s="1"/>
  <c r="O53" i="37" s="1"/>
  <c r="O53" i="38" s="1"/>
  <c r="O53" i="39" s="1"/>
  <c r="O54" i="34"/>
  <c r="O54" i="35" s="1"/>
  <c r="O54" i="36" s="1"/>
  <c r="O54" i="37" s="1"/>
  <c r="O54" i="38" s="1"/>
  <c r="O54" i="39" s="1"/>
  <c r="N63" i="34"/>
  <c r="N63" i="35"/>
  <c r="N63" i="36" s="1"/>
  <c r="N63" i="37" s="1"/>
  <c r="N63" i="38" s="1"/>
  <c r="N63" i="39" s="1"/>
  <c r="O64" i="34"/>
  <c r="O64" i="35" s="1"/>
  <c r="O64" i="36" s="1"/>
  <c r="O64" i="37" s="1"/>
  <c r="O64" i="38" s="1"/>
  <c r="O64" i="39" s="1"/>
  <c r="O66" i="34"/>
  <c r="O66" i="35" s="1"/>
  <c r="O66" i="36" s="1"/>
  <c r="O66" i="37" s="1"/>
  <c r="O66" i="38" s="1"/>
  <c r="O66" i="39" s="1"/>
  <c r="I73" i="35"/>
  <c r="K73" i="35" s="1"/>
  <c r="I74" i="35"/>
  <c r="I75" i="35"/>
  <c r="C6" i="30"/>
  <c r="D6" i="26"/>
  <c r="B40" i="24"/>
  <c r="B83" i="24"/>
  <c r="B82" i="24"/>
  <c r="B80" i="24"/>
  <c r="B79" i="24"/>
  <c r="B77" i="24"/>
  <c r="B76" i="24"/>
  <c r="C13" i="30"/>
  <c r="C12" i="30"/>
  <c r="C11" i="30"/>
  <c r="C10" i="30"/>
  <c r="D11" i="31"/>
  <c r="B6" i="34" s="1"/>
  <c r="D12" i="31"/>
  <c r="D13" i="31"/>
  <c r="D14" i="31"/>
  <c r="D15" i="31"/>
  <c r="D16" i="31"/>
  <c r="C16" i="30"/>
  <c r="C5" i="30"/>
  <c r="D14" i="26"/>
  <c r="I14" i="26"/>
  <c r="D15" i="26"/>
  <c r="I15" i="26"/>
  <c r="D16" i="26"/>
  <c r="I16" i="26"/>
  <c r="D17" i="26"/>
  <c r="I17" i="26"/>
  <c r="D18" i="26"/>
  <c r="I18" i="26"/>
  <c r="D13" i="26"/>
  <c r="I13" i="26"/>
  <c r="H18" i="26"/>
  <c r="H14" i="26"/>
  <c r="H15" i="26"/>
  <c r="H16" i="26"/>
  <c r="H17" i="26"/>
  <c r="F18" i="26"/>
  <c r="F17" i="26"/>
  <c r="F16" i="26"/>
  <c r="F15" i="26"/>
  <c r="F14" i="26"/>
  <c r="F13" i="26"/>
  <c r="G14" i="26"/>
  <c r="G15" i="26"/>
  <c r="G16" i="26"/>
  <c r="G17" i="26"/>
  <c r="G18" i="26"/>
  <c r="G13" i="26"/>
  <c r="D7" i="26"/>
  <c r="D8" i="26"/>
  <c r="E14" i="26"/>
  <c r="E15" i="26"/>
  <c r="E16" i="26"/>
  <c r="E17" i="26"/>
  <c r="E18" i="26"/>
  <c r="E13" i="26"/>
  <c r="E7" i="26"/>
  <c r="E8" i="26"/>
  <c r="C7" i="26"/>
  <c r="C8" i="26"/>
  <c r="C6" i="26"/>
  <c r="D26" i="31"/>
  <c r="E26" i="31" s="1"/>
  <c r="F26" i="31" s="1"/>
  <c r="G26" i="31" s="1"/>
  <c r="H26" i="31" s="1"/>
  <c r="I26" i="31" s="1"/>
  <c r="D32" i="31"/>
  <c r="E32" i="31" s="1"/>
  <c r="F32" i="31" s="1"/>
  <c r="G32" i="31" s="1"/>
  <c r="H32" i="31" s="1"/>
  <c r="I32" i="31" s="1"/>
  <c r="B5" i="34"/>
  <c r="O66" i="30"/>
  <c r="O64" i="30"/>
  <c r="O53" i="30"/>
  <c r="O52" i="30"/>
  <c r="O50" i="30"/>
  <c r="O45" i="30"/>
  <c r="O44" i="30"/>
  <c r="O43" i="30"/>
  <c r="O40" i="30"/>
  <c r="O39" i="30"/>
  <c r="C22" i="26"/>
  <c r="C23" i="26"/>
  <c r="C24" i="26"/>
  <c r="B86" i="24"/>
  <c r="B88" i="24" s="1"/>
  <c r="B89" i="24" s="1"/>
  <c r="B91" i="24" s="1"/>
  <c r="B92" i="24" s="1"/>
  <c r="B94" i="24" s="1"/>
  <c r="B95" i="24" s="1"/>
  <c r="B96" i="24" s="1"/>
  <c r="B97" i="24" s="1"/>
  <c r="B98" i="24" s="1"/>
  <c r="B99" i="24" s="1"/>
  <c r="B100" i="24" s="1"/>
  <c r="B101" i="24" s="1"/>
  <c r="B103" i="24" s="1"/>
  <c r="B104" i="24" s="1"/>
  <c r="B106" i="24" s="1"/>
  <c r="B107" i="24" s="1"/>
  <c r="B109" i="24" s="1"/>
  <c r="B110" i="24" s="1"/>
  <c r="B111" i="24" s="1"/>
  <c r="B112" i="24" s="1"/>
  <c r="B114" i="24" s="1"/>
  <c r="B115" i="24" s="1"/>
  <c r="B117" i="24" s="1"/>
  <c r="B118" i="24" s="1"/>
  <c r="B120" i="24" s="1"/>
  <c r="B121" i="24" s="1"/>
  <c r="B123" i="24" s="1"/>
  <c r="B124" i="24" s="1"/>
  <c r="B126" i="24" s="1"/>
  <c r="B127" i="24" s="1"/>
  <c r="B129" i="24" s="1"/>
  <c r="B130" i="24" s="1"/>
  <c r="B132" i="24" s="1"/>
  <c r="B133" i="24" s="1"/>
  <c r="B135" i="24" s="1"/>
  <c r="B136" i="24" s="1"/>
  <c r="B137" i="24" s="1"/>
  <c r="B138"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C83" i="24"/>
  <c r="C82" i="24"/>
  <c r="C80" i="24"/>
  <c r="C79" i="24"/>
  <c r="C77" i="24"/>
  <c r="C76" i="24"/>
  <c r="C176" i="24"/>
  <c r="C175" i="24"/>
  <c r="C173" i="24"/>
  <c r="C172" i="24"/>
  <c r="C171" i="24"/>
  <c r="C70" i="24"/>
  <c r="C69" i="24"/>
  <c r="C68" i="24"/>
  <c r="C67" i="24"/>
  <c r="C66" i="24"/>
  <c r="C65" i="24"/>
  <c r="C63" i="24"/>
  <c r="C62" i="24"/>
  <c r="C61" i="24"/>
  <c r="C60" i="24"/>
  <c r="C59" i="24"/>
  <c r="C58" i="24"/>
  <c r="C56" i="24"/>
  <c r="C55" i="24"/>
  <c r="C53" i="24"/>
  <c r="C52" i="24"/>
  <c r="C51" i="24"/>
  <c r="C50" i="24"/>
  <c r="C48" i="24"/>
  <c r="C47" i="24"/>
  <c r="C45" i="24"/>
  <c r="C44" i="24"/>
  <c r="C42" i="24"/>
  <c r="C41" i="24"/>
  <c r="C40" i="24"/>
  <c r="C39" i="24"/>
  <c r="C38" i="24"/>
  <c r="C37" i="24"/>
  <c r="C36" i="24"/>
  <c r="C35" i="24"/>
  <c r="C34" i="24"/>
  <c r="C32" i="24"/>
  <c r="C31" i="24"/>
  <c r="C30" i="24"/>
  <c r="C29" i="24"/>
  <c r="C27" i="24"/>
  <c r="C26" i="24"/>
  <c r="C24" i="24"/>
  <c r="C23" i="24"/>
  <c r="C22" i="24"/>
  <c r="C20" i="24"/>
  <c r="C18" i="24"/>
  <c r="C16" i="24"/>
  <c r="C15" i="24"/>
  <c r="C13" i="24"/>
  <c r="C12" i="24"/>
  <c r="C10" i="24"/>
  <c r="C9" i="24"/>
  <c r="C9" i="30"/>
  <c r="C7" i="30"/>
  <c r="B12" i="30"/>
  <c r="B11" i="30"/>
  <c r="B10" i="30"/>
  <c r="B9" i="30"/>
  <c r="E103" i="30"/>
  <c r="E102" i="30"/>
  <c r="E100" i="30"/>
  <c r="E99" i="30"/>
  <c r="E97" i="30"/>
  <c r="E96" i="30"/>
  <c r="E94" i="30"/>
  <c r="E93" i="30"/>
  <c r="E91" i="30"/>
  <c r="E90" i="30"/>
  <c r="E83" i="30"/>
  <c r="E82" i="30"/>
  <c r="E81" i="30"/>
  <c r="E80" i="30"/>
  <c r="E79" i="30"/>
  <c r="E78" i="30"/>
  <c r="E71" i="30"/>
  <c r="E66" i="30"/>
  <c r="E65" i="30"/>
  <c r="E64" i="30"/>
  <c r="E63" i="30"/>
  <c r="E61" i="30"/>
  <c r="E60" i="30"/>
  <c r="E58" i="30"/>
  <c r="E57" i="30"/>
  <c r="E54" i="30"/>
  <c r="E53" i="30"/>
  <c r="E52" i="30"/>
  <c r="E51" i="30"/>
  <c r="E50" i="30"/>
  <c r="E49" i="30"/>
  <c r="E48" i="30"/>
  <c r="E47" i="30"/>
  <c r="E45" i="30"/>
  <c r="E44" i="30"/>
  <c r="E43" i="30"/>
  <c r="E42" i="30"/>
  <c r="E40" i="30"/>
  <c r="E39" i="30"/>
  <c r="E31" i="30"/>
  <c r="E29" i="30"/>
  <c r="E28" i="30"/>
  <c r="E26" i="30"/>
  <c r="E25" i="30"/>
  <c r="E23" i="30"/>
  <c r="E22" i="30"/>
  <c r="A22" i="39"/>
  <c r="A22" i="38"/>
  <c r="A22" i="37"/>
  <c r="B16" i="34"/>
  <c r="P103" i="34"/>
  <c r="Q103" i="34" s="1"/>
  <c r="P100" i="34"/>
  <c r="Q100" i="34" s="1"/>
  <c r="P99" i="34"/>
  <c r="Q99" i="34" s="1"/>
  <c r="N65" i="30"/>
  <c r="C16" i="39"/>
  <c r="C16" i="38"/>
  <c r="C16" i="37"/>
  <c r="C16" i="36"/>
  <c r="C16" i="35"/>
  <c r="C16" i="34"/>
  <c r="C5" i="39"/>
  <c r="C5" i="38"/>
  <c r="C5" i="37"/>
  <c r="C5" i="36"/>
  <c r="C5" i="35"/>
  <c r="C5" i="34"/>
  <c r="A22" i="36"/>
  <c r="A22" i="35"/>
  <c r="A22" i="34"/>
  <c r="B19" i="24"/>
  <c r="B20" i="24"/>
  <c r="B21" i="24"/>
  <c r="B22" i="24"/>
  <c r="B23" i="24"/>
  <c r="B24" i="24"/>
  <c r="D6" i="30"/>
  <c r="C6" i="35" s="1"/>
  <c r="D6" i="35" s="1"/>
  <c r="D3" i="39"/>
  <c r="D3" i="38"/>
  <c r="D3" i="37"/>
  <c r="D3" i="36"/>
  <c r="D3" i="35"/>
  <c r="D3" i="34"/>
  <c r="B176" i="24"/>
  <c r="B175" i="24"/>
  <c r="B173" i="24"/>
  <c r="B172" i="24"/>
  <c r="B171" i="24"/>
  <c r="B70" i="24"/>
  <c r="B69" i="24"/>
  <c r="B68" i="24"/>
  <c r="B67" i="24"/>
  <c r="B66" i="24"/>
  <c r="B65" i="24"/>
  <c r="B63" i="24"/>
  <c r="B62" i="24"/>
  <c r="B61" i="24"/>
  <c r="B60" i="24"/>
  <c r="B59" i="24"/>
  <c r="B58" i="24"/>
  <c r="B56" i="24"/>
  <c r="B55" i="24"/>
  <c r="B53" i="24"/>
  <c r="B52" i="24"/>
  <c r="B51" i="24"/>
  <c r="B50" i="24"/>
  <c r="B48" i="24"/>
  <c r="B47" i="24"/>
  <c r="B45" i="24"/>
  <c r="B44" i="24"/>
  <c r="B42" i="24"/>
  <c r="B41" i="24"/>
  <c r="B39" i="24"/>
  <c r="B38" i="24"/>
  <c r="B37" i="24"/>
  <c r="B36" i="24"/>
  <c r="B35" i="24"/>
  <c r="B34" i="24"/>
  <c r="B32" i="24"/>
  <c r="B31" i="24"/>
  <c r="B30" i="24"/>
  <c r="B29" i="24"/>
  <c r="B27" i="24"/>
  <c r="B26" i="24"/>
  <c r="B18" i="24"/>
  <c r="B16" i="24"/>
  <c r="B15" i="24"/>
  <c r="B13" i="24"/>
  <c r="B12" i="24"/>
  <c r="B10" i="24"/>
  <c r="B170" i="24"/>
  <c r="B64" i="24"/>
  <c r="B57" i="24"/>
  <c r="B54" i="24"/>
  <c r="B49" i="24"/>
  <c r="B46" i="24"/>
  <c r="B43" i="24"/>
  <c r="B33" i="24"/>
  <c r="B28" i="24"/>
  <c r="B25" i="24"/>
  <c r="B17" i="24"/>
  <c r="B14" i="24"/>
  <c r="B11" i="24"/>
  <c r="B8" i="24"/>
  <c r="Q100" i="30"/>
  <c r="D12" i="30"/>
  <c r="D11" i="30"/>
  <c r="C11" i="35" s="1"/>
  <c r="D11" i="35" s="1"/>
  <c r="B9" i="24"/>
  <c r="J75" i="30"/>
  <c r="J74" i="30"/>
  <c r="J73" i="30"/>
  <c r="N11" i="30"/>
  <c r="J71" i="30"/>
  <c r="J78" i="30"/>
  <c r="J83" i="30"/>
  <c r="J82" i="30"/>
  <c r="J81" i="30"/>
  <c r="J80" i="30"/>
  <c r="J79" i="30"/>
  <c r="J76" i="30"/>
  <c r="J72" i="30"/>
  <c r="B10" i="34"/>
  <c r="B11" i="34"/>
  <c r="B12" i="34"/>
  <c r="C12" i="34" s="1"/>
  <c r="D12" i="34" s="1"/>
  <c r="C12" i="35"/>
  <c r="D12" i="35" s="1"/>
  <c r="B10" i="36"/>
  <c r="B11" i="36"/>
  <c r="B12" i="36"/>
  <c r="C12" i="36" s="1"/>
  <c r="D12" i="36" s="1"/>
  <c r="B110" i="57" l="1"/>
  <c r="T109" i="57"/>
  <c r="V109" i="57" s="1"/>
  <c r="F80" i="24"/>
  <c r="G80" i="24" s="1"/>
  <c r="F80" i="57"/>
  <c r="G80" i="57" s="1"/>
  <c r="F79" i="24"/>
  <c r="G79" i="24" s="1"/>
  <c r="F79" i="57"/>
  <c r="G79" i="57" s="1"/>
  <c r="F82" i="24"/>
  <c r="G82" i="24" s="1"/>
  <c r="F82" i="57"/>
  <c r="G82" i="57" s="1"/>
  <c r="F83" i="24"/>
  <c r="G83" i="24" s="1"/>
  <c r="F83" i="57"/>
  <c r="G83" i="57" s="1"/>
  <c r="IU53" i="28"/>
  <c r="IE53" i="28"/>
  <c r="HO53" i="28"/>
  <c r="ID53" i="28"/>
  <c r="JC53" i="28"/>
  <c r="EV14" i="28"/>
  <c r="HP14" i="28"/>
  <c r="DH14" i="28"/>
  <c r="IV14" i="28"/>
  <c r="H14" i="28"/>
  <c r="FD14" i="28"/>
  <c r="DP14" i="28"/>
  <c r="EN14" i="28"/>
  <c r="GB14" i="28"/>
  <c r="GJ14" i="28"/>
  <c r="IF14" i="28"/>
  <c r="GR14" i="28"/>
  <c r="BL14" i="28"/>
  <c r="FL14" i="28"/>
  <c r="FT14" i="28"/>
  <c r="HX14" i="28"/>
  <c r="IN14" i="28"/>
  <c r="EF14" i="28"/>
  <c r="HH14" i="28"/>
  <c r="JD14" i="28"/>
  <c r="B12" i="37"/>
  <c r="C12" i="37" s="1"/>
  <c r="D12" i="37" s="1"/>
  <c r="GZ14" i="28"/>
  <c r="B13" i="36"/>
  <c r="C11" i="34"/>
  <c r="D11" i="34" s="1"/>
  <c r="C6" i="34"/>
  <c r="D9" i="30"/>
  <c r="B7" i="30"/>
  <c r="HO16" i="28"/>
  <c r="EU16" i="28"/>
  <c r="DG15" i="28"/>
  <c r="CA16" i="28"/>
  <c r="O16" i="28"/>
  <c r="C11" i="36"/>
  <c r="D11" i="36" s="1"/>
  <c r="GF22" i="28"/>
  <c r="JC15" i="28"/>
  <c r="IU16" i="28"/>
  <c r="HG15" i="28"/>
  <c r="GY16" i="28"/>
  <c r="FC16" i="28"/>
  <c r="EE15" i="28"/>
  <c r="DW16" i="28"/>
  <c r="CY16" i="28"/>
  <c r="CI16" i="28"/>
  <c r="BS15" i="28"/>
  <c r="O14" i="28"/>
  <c r="IU15" i="28"/>
  <c r="IM16" i="28"/>
  <c r="HW16" i="28"/>
  <c r="GY15" i="28"/>
  <c r="FS16" i="28"/>
  <c r="FK16" i="28"/>
  <c r="FC15" i="28"/>
  <c r="DW15" i="28"/>
  <c r="CY15" i="28"/>
  <c r="CQ16" i="28"/>
  <c r="CI15" i="28"/>
  <c r="BK16" i="28"/>
  <c r="BC16" i="28"/>
  <c r="AU16" i="28"/>
  <c r="CF49" i="28"/>
  <c r="IM15" i="28"/>
  <c r="HW15" i="28"/>
  <c r="GQ16" i="28"/>
  <c r="FS15" i="28"/>
  <c r="FK15" i="28"/>
  <c r="CQ15" i="28"/>
  <c r="BK15" i="28"/>
  <c r="BC15" i="28"/>
  <c r="AU15" i="28"/>
  <c r="AM16" i="28"/>
  <c r="W16" i="28"/>
  <c r="IE16" i="28"/>
  <c r="GQ15" i="28"/>
  <c r="GI16" i="28"/>
  <c r="GA16" i="28"/>
  <c r="EM16" i="28"/>
  <c r="DO16" i="28"/>
  <c r="AM15" i="28"/>
  <c r="AE16" i="28"/>
  <c r="W15" i="28"/>
  <c r="G16" i="28"/>
  <c r="IE15" i="28"/>
  <c r="GI15" i="28"/>
  <c r="GA15" i="28"/>
  <c r="EM15" i="28"/>
  <c r="DO15" i="28"/>
  <c r="AE15" i="28"/>
  <c r="G15" i="28"/>
  <c r="HW44" i="28"/>
  <c r="DG16" i="28"/>
  <c r="K75" i="35"/>
  <c r="L71" i="35"/>
  <c r="P71" i="35" s="1"/>
  <c r="Q71" i="35" s="1"/>
  <c r="K58" i="24" s="1"/>
  <c r="N11" i="35"/>
  <c r="O43" i="36"/>
  <c r="O43" i="37" s="1"/>
  <c r="O43" i="38" s="1"/>
  <c r="O43" i="39" s="1"/>
  <c r="M31" i="36"/>
  <c r="M31" i="35"/>
  <c r="M31" i="38"/>
  <c r="M31" i="39"/>
  <c r="M31" i="37"/>
  <c r="P102" i="34"/>
  <c r="Q102" i="34" s="1"/>
  <c r="P100" i="35"/>
  <c r="Q100" i="35" s="1"/>
  <c r="K80" i="24" s="1"/>
  <c r="G80" i="53" s="1"/>
  <c r="L172" i="24"/>
  <c r="G171" i="53"/>
  <c r="L176" i="24"/>
  <c r="G175" i="53"/>
  <c r="L175" i="24"/>
  <c r="M175" i="24" s="1"/>
  <c r="G174" i="53"/>
  <c r="L173" i="24"/>
  <c r="G172" i="53"/>
  <c r="K74" i="35"/>
  <c r="P99" i="35"/>
  <c r="Q99" i="35" s="1"/>
  <c r="K79" i="24" s="1"/>
  <c r="P103" i="35"/>
  <c r="Q103" i="35" s="1"/>
  <c r="K85" i="35"/>
  <c r="L85" i="35" s="1"/>
  <c r="P85" i="35" s="1"/>
  <c r="K87" i="35"/>
  <c r="L87" i="35" s="1"/>
  <c r="P100" i="36"/>
  <c r="Q100" i="36" s="1"/>
  <c r="M100" i="37"/>
  <c r="P102" i="36"/>
  <c r="Q102" i="36" s="1"/>
  <c r="M102" i="37"/>
  <c r="P102" i="35"/>
  <c r="Q102" i="35" s="1"/>
  <c r="K82" i="24" s="1"/>
  <c r="M99" i="36"/>
  <c r="M103" i="36"/>
  <c r="BX50" i="28"/>
  <c r="FP10" i="28"/>
  <c r="JB41" i="28"/>
  <c r="JB53" i="28" s="1"/>
  <c r="JB56" i="28" s="1"/>
  <c r="IL42" i="28"/>
  <c r="FR41" i="28"/>
  <c r="BR41" i="28"/>
  <c r="CN9" i="28"/>
  <c r="GF38" i="28"/>
  <c r="ET41" i="28"/>
  <c r="AT42" i="28"/>
  <c r="AD41" i="28"/>
  <c r="CV8" i="28"/>
  <c r="GN37" i="28"/>
  <c r="IT41" i="28"/>
  <c r="IT53" i="28" s="1"/>
  <c r="FJ41" i="28"/>
  <c r="CH41" i="28"/>
  <c r="BJ42" i="28"/>
  <c r="AT41" i="28"/>
  <c r="D37" i="28"/>
  <c r="AR10" i="28"/>
  <c r="DD21" i="28"/>
  <c r="HL36" i="28"/>
  <c r="BJ41" i="28"/>
  <c r="V41" i="28"/>
  <c r="BH22" i="28"/>
  <c r="DL20" i="28"/>
  <c r="IR38" i="28"/>
  <c r="FZ41" i="28"/>
  <c r="BZ41" i="28"/>
  <c r="AL41" i="28"/>
  <c r="BH38" i="28"/>
  <c r="DL36" i="28"/>
  <c r="HV41" i="28"/>
  <c r="D7" i="30"/>
  <c r="BP37" i="28"/>
  <c r="EB48" i="28"/>
  <c r="HN41" i="28"/>
  <c r="FB41" i="28"/>
  <c r="DV41" i="28"/>
  <c r="BB41" i="28"/>
  <c r="FH19" i="28"/>
  <c r="B15" i="30"/>
  <c r="D10" i="31"/>
  <c r="D13" i="30"/>
  <c r="D10" i="30"/>
  <c r="C10" i="35" s="1"/>
  <c r="D10" i="35" s="1"/>
  <c r="D8" i="31"/>
  <c r="L8" i="31" s="1"/>
  <c r="D47" i="28"/>
  <c r="L47" i="28"/>
  <c r="N11" i="34"/>
  <c r="D6" i="34"/>
  <c r="EJ47" i="28"/>
  <c r="IR19" i="28"/>
  <c r="HL19" i="28"/>
  <c r="IJ47" i="28"/>
  <c r="HD47" i="28"/>
  <c r="IJ19" i="28"/>
  <c r="HD19" i="28"/>
  <c r="IB47" i="28"/>
  <c r="GV47" i="28"/>
  <c r="IZ47" i="28"/>
  <c r="D17" i="31"/>
  <c r="IB19" i="28"/>
  <c r="GF47" i="28"/>
  <c r="EZ47" i="28"/>
  <c r="DT47" i="28"/>
  <c r="CN47" i="28"/>
  <c r="BH47" i="28"/>
  <c r="AB47" i="28"/>
  <c r="IZ19" i="28"/>
  <c r="GF19" i="28"/>
  <c r="EZ19" i="28"/>
  <c r="DT19" i="28"/>
  <c r="CN19" i="28"/>
  <c r="BH19" i="28"/>
  <c r="AB19" i="28"/>
  <c r="HT19" i="28"/>
  <c r="FX47" i="28"/>
  <c r="ER47" i="28"/>
  <c r="DL47" i="28"/>
  <c r="CF47" i="28"/>
  <c r="AZ47" i="28"/>
  <c r="T47" i="28"/>
  <c r="FX19" i="28"/>
  <c r="ER19" i="28"/>
  <c r="DL19" i="28"/>
  <c r="CF19" i="28"/>
  <c r="AZ19" i="28"/>
  <c r="T19" i="28"/>
  <c r="D19" i="28"/>
  <c r="IR47" i="28"/>
  <c r="HT47" i="28"/>
  <c r="GV19" i="28"/>
  <c r="FP19" i="28"/>
  <c r="EJ19" i="28"/>
  <c r="DD19" i="28"/>
  <c r="BX19" i="28"/>
  <c r="AR19" i="28"/>
  <c r="L19" i="28"/>
  <c r="GN47" i="28"/>
  <c r="FH47" i="28"/>
  <c r="EB47" i="28"/>
  <c r="CV47" i="28"/>
  <c r="BP47" i="28"/>
  <c r="AJ47" i="28"/>
  <c r="HL47" i="28"/>
  <c r="CV19" i="28"/>
  <c r="DD47" i="28"/>
  <c r="GN19" i="28"/>
  <c r="BP19" i="28"/>
  <c r="BX47" i="28"/>
  <c r="FP47" i="28"/>
  <c r="AR47" i="28"/>
  <c r="EB19" i="28"/>
  <c r="G67" i="53"/>
  <c r="AB38" i="28"/>
  <c r="AR50" i="28"/>
  <c r="BH9" i="28"/>
  <c r="BX21" i="28"/>
  <c r="CF36" i="28"/>
  <c r="CV48" i="28"/>
  <c r="EZ38" i="28"/>
  <c r="FP50" i="28"/>
  <c r="GF9" i="28"/>
  <c r="GV21" i="28"/>
  <c r="HT49" i="28"/>
  <c r="IZ49" i="28"/>
  <c r="B14" i="30"/>
  <c r="D9" i="31"/>
  <c r="L9" i="31" s="1"/>
  <c r="T20" i="28"/>
  <c r="BX10" i="28"/>
  <c r="CV37" i="28"/>
  <c r="DL49" i="28"/>
  <c r="EB8" i="28"/>
  <c r="ER20" i="28"/>
  <c r="GV10" i="28"/>
  <c r="DM26" i="28"/>
  <c r="DN26" i="28" s="1"/>
  <c r="DO26" i="28" s="1"/>
  <c r="DP26" i="28" s="1"/>
  <c r="DQ26" i="28" s="1"/>
  <c r="DR26" i="28" s="1"/>
  <c r="IJ38" i="28"/>
  <c r="HD38" i="28"/>
  <c r="IJ10" i="28"/>
  <c r="HD10" i="28"/>
  <c r="D4" i="31"/>
  <c r="IB38" i="28"/>
  <c r="GV38" i="28"/>
  <c r="IB10" i="28"/>
  <c r="IZ10" i="28"/>
  <c r="IR10" i="28"/>
  <c r="GF10" i="28"/>
  <c r="EZ10" i="28"/>
  <c r="DT10" i="28"/>
  <c r="CN10" i="28"/>
  <c r="BH10" i="28"/>
  <c r="AB10" i="28"/>
  <c r="HT10" i="28"/>
  <c r="FX38" i="28"/>
  <c r="ER38" i="28"/>
  <c r="DL38" i="28"/>
  <c r="CF38" i="28"/>
  <c r="AZ38" i="28"/>
  <c r="T38" i="28"/>
  <c r="FX10" i="28"/>
  <c r="ER10" i="28"/>
  <c r="DL10" i="28"/>
  <c r="CF10" i="28"/>
  <c r="AZ10" i="28"/>
  <c r="T10" i="28"/>
  <c r="HL10" i="28"/>
  <c r="FP38" i="28"/>
  <c r="EJ38" i="28"/>
  <c r="DD38" i="28"/>
  <c r="BX38" i="28"/>
  <c r="AR38" i="28"/>
  <c r="L38" i="28"/>
  <c r="IZ38" i="28"/>
  <c r="GN38" i="28"/>
  <c r="FH38" i="28"/>
  <c r="EB38" i="28"/>
  <c r="CV38" i="28"/>
  <c r="BP38" i="28"/>
  <c r="AJ38" i="28"/>
  <c r="D38" i="28"/>
  <c r="HL38" i="28"/>
  <c r="GN10" i="28"/>
  <c r="FH10" i="28"/>
  <c r="EB10" i="28"/>
  <c r="CV10" i="28"/>
  <c r="BP10" i="28"/>
  <c r="AJ10" i="28"/>
  <c r="IZ50" i="28"/>
  <c r="HT50" i="28"/>
  <c r="IZ22" i="28"/>
  <c r="HT22" i="28"/>
  <c r="D20" i="31"/>
  <c r="IR50" i="28"/>
  <c r="HL50" i="28"/>
  <c r="IR22" i="28"/>
  <c r="HL22" i="28"/>
  <c r="HD50" i="28"/>
  <c r="GV22" i="28"/>
  <c r="FP22" i="28"/>
  <c r="EJ22" i="28"/>
  <c r="DD22" i="28"/>
  <c r="BX22" i="28"/>
  <c r="AR22" i="28"/>
  <c r="L22" i="28"/>
  <c r="IJ22" i="28"/>
  <c r="GN50" i="28"/>
  <c r="FH50" i="28"/>
  <c r="EB50" i="28"/>
  <c r="CV50" i="28"/>
  <c r="BP50" i="28"/>
  <c r="AJ50" i="28"/>
  <c r="GV50" i="28"/>
  <c r="GN22" i="28"/>
  <c r="FH22" i="28"/>
  <c r="EB22" i="28"/>
  <c r="CV22" i="28"/>
  <c r="BP22" i="28"/>
  <c r="AJ22" i="28"/>
  <c r="IB22" i="28"/>
  <c r="GF50" i="28"/>
  <c r="EZ50" i="28"/>
  <c r="DT50" i="28"/>
  <c r="CN50" i="28"/>
  <c r="BH50" i="28"/>
  <c r="AB50" i="28"/>
  <c r="D22" i="28"/>
  <c r="D50" i="28"/>
  <c r="HD22" i="28"/>
  <c r="FX50" i="28"/>
  <c r="ER50" i="28"/>
  <c r="DL50" i="28"/>
  <c r="CF50" i="28"/>
  <c r="AZ50" i="28"/>
  <c r="T50" i="28"/>
  <c r="IB50" i="28"/>
  <c r="FX22" i="28"/>
  <c r="ER22" i="28"/>
  <c r="DL22" i="28"/>
  <c r="CF22" i="28"/>
  <c r="AZ22" i="28"/>
  <c r="T22" i="28"/>
  <c r="D10" i="28"/>
  <c r="T49" i="28"/>
  <c r="AJ8" i="28"/>
  <c r="AZ20" i="28"/>
  <c r="DD10" i="28"/>
  <c r="DT22" i="28"/>
  <c r="EB37" i="28"/>
  <c r="ER49" i="28"/>
  <c r="FX20" i="28"/>
  <c r="IB48" i="28"/>
  <c r="IK54" i="28"/>
  <c r="IL54" i="28" s="1"/>
  <c r="IM54" i="28" s="1"/>
  <c r="IN54" i="28" s="1"/>
  <c r="IO54" i="28" s="1"/>
  <c r="IP54" i="28" s="1"/>
  <c r="G70" i="53"/>
  <c r="D2" i="31"/>
  <c r="IB36" i="28"/>
  <c r="GV36" i="28"/>
  <c r="IB8" i="28"/>
  <c r="GV8" i="28"/>
  <c r="IZ36" i="28"/>
  <c r="HT36" i="28"/>
  <c r="IZ8" i="28"/>
  <c r="HT8" i="28"/>
  <c r="IR8" i="28"/>
  <c r="FX8" i="28"/>
  <c r="ER8" i="28"/>
  <c r="DL8" i="28"/>
  <c r="CF8" i="28"/>
  <c r="AZ8" i="28"/>
  <c r="T8" i="28"/>
  <c r="D8" i="28"/>
  <c r="HL8" i="28"/>
  <c r="FP36" i="28"/>
  <c r="EJ36" i="28"/>
  <c r="DD36" i="28"/>
  <c r="BX36" i="28"/>
  <c r="AR36" i="28"/>
  <c r="L36" i="28"/>
  <c r="IJ36" i="28"/>
  <c r="FP8" i="28"/>
  <c r="EJ8" i="28"/>
  <c r="DD8" i="28"/>
  <c r="BX8" i="28"/>
  <c r="AR8" i="28"/>
  <c r="L8" i="28"/>
  <c r="IR36" i="28"/>
  <c r="HD8" i="28"/>
  <c r="GN36" i="28"/>
  <c r="FH36" i="28"/>
  <c r="EB36" i="28"/>
  <c r="CV36" i="28"/>
  <c r="BP36" i="28"/>
  <c r="AJ36" i="28"/>
  <c r="GF36" i="28"/>
  <c r="EZ36" i="28"/>
  <c r="DT36" i="28"/>
  <c r="CN36" i="28"/>
  <c r="BH36" i="28"/>
  <c r="AB36" i="28"/>
  <c r="HD36" i="28"/>
  <c r="GF8" i="28"/>
  <c r="EZ8" i="28"/>
  <c r="DT8" i="28"/>
  <c r="CN8" i="28"/>
  <c r="BH8" i="28"/>
  <c r="AB8" i="28"/>
  <c r="D36" i="28"/>
  <c r="D19" i="31"/>
  <c r="IZ21" i="28"/>
  <c r="HT21" i="28"/>
  <c r="IR49" i="28"/>
  <c r="HL49" i="28"/>
  <c r="IR21" i="28"/>
  <c r="HL21" i="28"/>
  <c r="IJ49" i="28"/>
  <c r="HD49" i="28"/>
  <c r="IJ21" i="28"/>
  <c r="GN49" i="28"/>
  <c r="FH49" i="28"/>
  <c r="EB49" i="28"/>
  <c r="CV49" i="28"/>
  <c r="BP49" i="28"/>
  <c r="AJ49" i="28"/>
  <c r="GV49" i="28"/>
  <c r="GN21" i="28"/>
  <c r="FH21" i="28"/>
  <c r="EB21" i="28"/>
  <c r="CV21" i="28"/>
  <c r="BP21" i="28"/>
  <c r="AJ21" i="28"/>
  <c r="IB21" i="28"/>
  <c r="GF49" i="28"/>
  <c r="EZ49" i="28"/>
  <c r="DT49" i="28"/>
  <c r="CN49" i="28"/>
  <c r="BH49" i="28"/>
  <c r="AB49" i="28"/>
  <c r="D21" i="28"/>
  <c r="D49" i="28"/>
  <c r="GF21" i="28"/>
  <c r="EZ21" i="28"/>
  <c r="DT21" i="28"/>
  <c r="CN21" i="28"/>
  <c r="BH21" i="28"/>
  <c r="AB21" i="28"/>
  <c r="IB49" i="28"/>
  <c r="FX21" i="28"/>
  <c r="ER21" i="28"/>
  <c r="DL21" i="28"/>
  <c r="CF21" i="28"/>
  <c r="AZ21" i="28"/>
  <c r="T21" i="28"/>
  <c r="FP49" i="28"/>
  <c r="EJ49" i="28"/>
  <c r="DD49" i="28"/>
  <c r="BX49" i="28"/>
  <c r="AR49" i="28"/>
  <c r="L49" i="28"/>
  <c r="L21" i="28"/>
  <c r="T36" i="28"/>
  <c r="AJ48" i="28"/>
  <c r="CN38" i="28"/>
  <c r="DD50" i="28"/>
  <c r="DT9" i="28"/>
  <c r="EJ21" i="28"/>
  <c r="ER36" i="28"/>
  <c r="IJ8" i="28"/>
  <c r="JC55" i="28"/>
  <c r="JD55" i="28" s="1"/>
  <c r="JE55" i="28" s="1"/>
  <c r="IJ9" i="28"/>
  <c r="HD9" i="28"/>
  <c r="D3" i="31"/>
  <c r="L3" i="31" s="1"/>
  <c r="IB37" i="28"/>
  <c r="GV37" i="28"/>
  <c r="IB9" i="28"/>
  <c r="GV9" i="28"/>
  <c r="B8" i="30"/>
  <c r="IZ37" i="28"/>
  <c r="HT37" i="28"/>
  <c r="IR37" i="28"/>
  <c r="IZ9" i="28"/>
  <c r="HT9" i="28"/>
  <c r="FX37" i="28"/>
  <c r="ER37" i="28"/>
  <c r="DL37" i="28"/>
  <c r="CF37" i="28"/>
  <c r="AZ37" i="28"/>
  <c r="T37" i="28"/>
  <c r="FX9" i="28"/>
  <c r="ER9" i="28"/>
  <c r="DL9" i="28"/>
  <c r="CF9" i="28"/>
  <c r="AZ9" i="28"/>
  <c r="T9" i="28"/>
  <c r="HL9" i="28"/>
  <c r="FP37" i="28"/>
  <c r="EJ37" i="28"/>
  <c r="DD37" i="28"/>
  <c r="BX37" i="28"/>
  <c r="AR37" i="28"/>
  <c r="L37" i="28"/>
  <c r="IJ37" i="28"/>
  <c r="FP9" i="28"/>
  <c r="EJ9" i="28"/>
  <c r="DD9" i="28"/>
  <c r="BX9" i="28"/>
  <c r="AR9" i="28"/>
  <c r="L9" i="28"/>
  <c r="HL37" i="28"/>
  <c r="GN9" i="28"/>
  <c r="FH9" i="28"/>
  <c r="EB9" i="28"/>
  <c r="CV9" i="28"/>
  <c r="BP9" i="28"/>
  <c r="AJ9" i="28"/>
  <c r="GF37" i="28"/>
  <c r="EZ37" i="28"/>
  <c r="DT37" i="28"/>
  <c r="CN37" i="28"/>
  <c r="BH37" i="28"/>
  <c r="AB37" i="28"/>
  <c r="D9" i="28"/>
  <c r="IR48" i="28"/>
  <c r="HL48" i="28"/>
  <c r="IR20" i="28"/>
  <c r="HL20" i="28"/>
  <c r="IJ48" i="28"/>
  <c r="HD48" i="28"/>
  <c r="IJ20" i="28"/>
  <c r="HD20" i="28"/>
  <c r="D18" i="31"/>
  <c r="GV48" i="28"/>
  <c r="GN20" i="28"/>
  <c r="FH20" i="28"/>
  <c r="EB20" i="28"/>
  <c r="CV20" i="28"/>
  <c r="BP20" i="28"/>
  <c r="AJ20" i="28"/>
  <c r="IB20" i="28"/>
  <c r="GF48" i="28"/>
  <c r="EZ48" i="28"/>
  <c r="DT48" i="28"/>
  <c r="CN48" i="28"/>
  <c r="BH48" i="28"/>
  <c r="AB48" i="28"/>
  <c r="D20" i="28"/>
  <c r="D48" i="28"/>
  <c r="IZ20" i="28"/>
  <c r="GF20" i="28"/>
  <c r="EZ20" i="28"/>
  <c r="DT20" i="28"/>
  <c r="CN20" i="28"/>
  <c r="BH20" i="28"/>
  <c r="AB20" i="28"/>
  <c r="HT20" i="28"/>
  <c r="FX48" i="28"/>
  <c r="ER48" i="28"/>
  <c r="DL48" i="28"/>
  <c r="CF48" i="28"/>
  <c r="AZ48" i="28"/>
  <c r="T48" i="28"/>
  <c r="FP48" i="28"/>
  <c r="EJ48" i="28"/>
  <c r="DD48" i="28"/>
  <c r="BX48" i="28"/>
  <c r="AR48" i="28"/>
  <c r="L48" i="28"/>
  <c r="IZ48" i="28"/>
  <c r="HT48" i="28"/>
  <c r="GV20" i="28"/>
  <c r="FP20" i="28"/>
  <c r="EJ20" i="28"/>
  <c r="DD20" i="28"/>
  <c r="BX20" i="28"/>
  <c r="AR20" i="28"/>
  <c r="L20" i="28"/>
  <c r="L10" i="28"/>
  <c r="AB22" i="28"/>
  <c r="AJ37" i="28"/>
  <c r="AZ49" i="28"/>
  <c r="BP8" i="28"/>
  <c r="CF20" i="28"/>
  <c r="EJ10" i="28"/>
  <c r="EZ22" i="28"/>
  <c r="FH37" i="28"/>
  <c r="FX49" i="28"/>
  <c r="GN8" i="28"/>
  <c r="IJ50" i="28"/>
  <c r="G59" i="53"/>
  <c r="IE55" i="28"/>
  <c r="IE56" i="28" s="1"/>
  <c r="ID56" i="28"/>
  <c r="K159" i="24" s="1"/>
  <c r="BY54" i="28"/>
  <c r="BZ54" i="28" s="1"/>
  <c r="CA54" i="28" s="1"/>
  <c r="CB54" i="28" s="1"/>
  <c r="CC54" i="28" s="1"/>
  <c r="CD54" i="28" s="1"/>
  <c r="L50" i="28"/>
  <c r="AB9" i="28"/>
  <c r="AR21" i="28"/>
  <c r="AZ36" i="28"/>
  <c r="BP48" i="28"/>
  <c r="DT38" i="28"/>
  <c r="EJ50" i="28"/>
  <c r="EZ9" i="28"/>
  <c r="FP21" i="28"/>
  <c r="FX36" i="28"/>
  <c r="GN48" i="28"/>
  <c r="IR9" i="28"/>
  <c r="G58" i="53"/>
  <c r="AD42" i="28"/>
  <c r="BB42" i="28"/>
  <c r="DV42" i="28"/>
  <c r="FR42" i="28"/>
  <c r="AL42" i="28"/>
  <c r="BR42" i="28"/>
  <c r="CX42" i="28"/>
  <c r="FZ42" i="28"/>
  <c r="HN42" i="28"/>
  <c r="CP42" i="28"/>
  <c r="DF42" i="28"/>
  <c r="DN42" i="28"/>
  <c r="ET42" i="28"/>
  <c r="FB42" i="28"/>
  <c r="FJ42" i="28"/>
  <c r="GW54" i="28"/>
  <c r="GX54" i="28" s="1"/>
  <c r="GY54" i="28" s="1"/>
  <c r="GZ54" i="28" s="1"/>
  <c r="HA54" i="28" s="1"/>
  <c r="HB54" i="28" s="1"/>
  <c r="HU55" i="28"/>
  <c r="HV55" i="28" s="1"/>
  <c r="HW55" i="28" s="1"/>
  <c r="HX55" i="28" s="1"/>
  <c r="HY55" i="28" s="1"/>
  <c r="HZ55" i="28" s="1"/>
  <c r="IC26" i="28"/>
  <c r="ID26" i="28" s="1"/>
  <c r="IE26" i="28" s="1"/>
  <c r="IF26" i="28" s="1"/>
  <c r="IG26" i="28" s="1"/>
  <c r="IH26" i="28" s="1"/>
  <c r="K83" i="24"/>
  <c r="K69" i="24"/>
  <c r="L3" i="28"/>
  <c r="L32" i="28" s="1"/>
  <c r="T3" i="28" s="1"/>
  <c r="T32" i="28" s="1"/>
  <c r="AB3" i="28" s="1"/>
  <c r="AB32" i="28" s="1"/>
  <c r="AJ3" i="28" s="1"/>
  <c r="AJ32" i="28" s="1"/>
  <c r="AR3" i="28" s="1"/>
  <c r="AR32" i="28" s="1"/>
  <c r="AZ3" i="28" s="1"/>
  <c r="AZ32" i="28" s="1"/>
  <c r="BH3" i="28" s="1"/>
  <c r="BH32" i="28" s="1"/>
  <c r="BP3" i="28" s="1"/>
  <c r="BP32" i="28" s="1"/>
  <c r="BX3" i="28" s="1"/>
  <c r="BX32" i="28" s="1"/>
  <c r="CF3" i="28" s="1"/>
  <c r="CF32" i="28" s="1"/>
  <c r="CN3" i="28" s="1"/>
  <c r="CN32" i="28" s="1"/>
  <c r="CV3" i="28" s="1"/>
  <c r="CV32" i="28" s="1"/>
  <c r="DD3" i="28" s="1"/>
  <c r="DD32" i="28" s="1"/>
  <c r="DL3" i="28" s="1"/>
  <c r="DL32" i="28" s="1"/>
  <c r="DT3" i="28" s="1"/>
  <c r="DT32" i="28" s="1"/>
  <c r="EB3" i="28" s="1"/>
  <c r="EB32" i="28" s="1"/>
  <c r="EJ3" i="28" s="1"/>
  <c r="EJ32" i="28" s="1"/>
  <c r="ER3" i="28" s="1"/>
  <c r="ER32" i="28" s="1"/>
  <c r="EZ3" i="28" s="1"/>
  <c r="EZ32" i="28" s="1"/>
  <c r="FH3" i="28" s="1"/>
  <c r="FH32" i="28" s="1"/>
  <c r="FP3" i="28" s="1"/>
  <c r="FP32" i="28" s="1"/>
  <c r="FX3" i="28" s="1"/>
  <c r="FX32" i="28" s="1"/>
  <c r="GF3" i="28" s="1"/>
  <c r="GF32" i="28" s="1"/>
  <c r="GN3" i="28" s="1"/>
  <c r="GN32" i="28" s="1"/>
  <c r="GV3" i="28" s="1"/>
  <c r="GV32" i="28" s="1"/>
  <c r="HD3" i="28" s="1"/>
  <c r="HD32" i="28" s="1"/>
  <c r="HL3" i="28" s="1"/>
  <c r="HL32" i="28" s="1"/>
  <c r="HT3" i="28" s="1"/>
  <c r="HT32" i="28" s="1"/>
  <c r="IB3" i="28" s="1"/>
  <c r="IB32" i="28" s="1"/>
  <c r="IJ3" i="28" s="1"/>
  <c r="IJ32" i="28" s="1"/>
  <c r="IR3" i="28" s="1"/>
  <c r="IR32" i="28" s="1"/>
  <c r="IZ3" i="28" s="1"/>
  <c r="IZ32" i="28" s="1"/>
  <c r="K3" i="28"/>
  <c r="K32" i="28" s="1"/>
  <c r="S3" i="28" s="1"/>
  <c r="S32" i="28" s="1"/>
  <c r="AA3" i="28" s="1"/>
  <c r="AA32" i="28" s="1"/>
  <c r="AI3" i="28" s="1"/>
  <c r="AI32" i="28" s="1"/>
  <c r="AQ3" i="28" s="1"/>
  <c r="AQ32" i="28" s="1"/>
  <c r="AY3" i="28" s="1"/>
  <c r="AY32" i="28" s="1"/>
  <c r="BG3" i="28" s="1"/>
  <c r="BG32" i="28" s="1"/>
  <c r="BO3" i="28" s="1"/>
  <c r="BO32" i="28" s="1"/>
  <c r="BW3" i="28" s="1"/>
  <c r="BW32" i="28" s="1"/>
  <c r="CE3" i="28" s="1"/>
  <c r="CE32" i="28" s="1"/>
  <c r="CM3" i="28" s="1"/>
  <c r="CM32" i="28" s="1"/>
  <c r="CU3" i="28" s="1"/>
  <c r="CU32" i="28" s="1"/>
  <c r="DC3" i="28" s="1"/>
  <c r="DC32" i="28" s="1"/>
  <c r="DK3" i="28" s="1"/>
  <c r="DK32" i="28" s="1"/>
  <c r="DS3" i="28" s="1"/>
  <c r="DS32" i="28" s="1"/>
  <c r="EA3" i="28" s="1"/>
  <c r="EA32" i="28" s="1"/>
  <c r="EI3" i="28" s="1"/>
  <c r="EI32" i="28" s="1"/>
  <c r="EQ3" i="28" s="1"/>
  <c r="EQ32" i="28" s="1"/>
  <c r="EY3" i="28" s="1"/>
  <c r="EY32" i="28" s="1"/>
  <c r="FG3" i="28" s="1"/>
  <c r="FG32" i="28" s="1"/>
  <c r="FO3" i="28" s="1"/>
  <c r="FO32" i="28" s="1"/>
  <c r="FW3" i="28" s="1"/>
  <c r="FW32" i="28" s="1"/>
  <c r="GE3" i="28" s="1"/>
  <c r="GE32" i="28" s="1"/>
  <c r="GM3" i="28" s="1"/>
  <c r="GM32" i="28" s="1"/>
  <c r="GU3" i="28" s="1"/>
  <c r="GU32" i="28" s="1"/>
  <c r="HC3" i="28" s="1"/>
  <c r="HC32" i="28" s="1"/>
  <c r="HK3" i="28" s="1"/>
  <c r="HK32" i="28" s="1"/>
  <c r="HS3" i="28" s="1"/>
  <c r="HS32" i="28" s="1"/>
  <c r="IA3" i="28" s="1"/>
  <c r="IA32" i="28" s="1"/>
  <c r="II3" i="28" s="1"/>
  <c r="II32" i="28" s="1"/>
  <c r="IQ3" i="28" s="1"/>
  <c r="IQ32" i="28" s="1"/>
  <c r="IY3" i="28" s="1"/>
  <c r="IY32" i="28" s="1"/>
  <c r="M176" i="24"/>
  <c r="M173" i="24"/>
  <c r="M172" i="24"/>
  <c r="JC56" i="28"/>
  <c r="L165" i="24" s="1"/>
  <c r="FC44" i="28"/>
  <c r="FD12" i="28"/>
  <c r="EV12" i="28"/>
  <c r="AF12" i="28"/>
  <c r="P12" i="28"/>
  <c r="HX12" i="28"/>
  <c r="GR12" i="28"/>
  <c r="FT12" i="28"/>
  <c r="DP12" i="28"/>
  <c r="CZ12" i="28"/>
  <c r="CB12" i="28"/>
  <c r="AN12" i="28"/>
  <c r="H12" i="28"/>
  <c r="IF12" i="28"/>
  <c r="EN12" i="28"/>
  <c r="EF12" i="28"/>
  <c r="B10" i="37"/>
  <c r="FL12" i="28"/>
  <c r="BL12" i="28"/>
  <c r="BD12" i="28"/>
  <c r="AV12" i="28"/>
  <c r="DX12" i="28"/>
  <c r="IN12" i="28"/>
  <c r="GZ12" i="28"/>
  <c r="CJ12" i="28"/>
  <c r="BT12" i="28"/>
  <c r="IV12" i="28"/>
  <c r="HH12" i="28"/>
  <c r="GB12" i="28"/>
  <c r="IF27" i="28"/>
  <c r="IG27" i="28" s="1"/>
  <c r="IH27" i="28" s="1"/>
  <c r="HG54" i="28"/>
  <c r="HH54" i="28" s="1"/>
  <c r="HI54" i="28" s="1"/>
  <c r="HJ54" i="28" s="1"/>
  <c r="I13" i="36"/>
  <c r="HO56" i="28"/>
  <c r="L155" i="24" s="1"/>
  <c r="CX22" i="28"/>
  <c r="CX21" i="28"/>
  <c r="CX19" i="28"/>
  <c r="X26" i="28"/>
  <c r="Y26" i="28" s="1"/>
  <c r="Z26" i="28" s="1"/>
  <c r="IU27" i="28"/>
  <c r="JC27" i="28"/>
  <c r="H27" i="28"/>
  <c r="HQ55" i="28"/>
  <c r="HP27" i="28"/>
  <c r="CB27" i="28"/>
  <c r="GC27" i="28"/>
  <c r="GI54" i="28"/>
  <c r="GJ54" i="28" s="1"/>
  <c r="GK54" i="28" s="1"/>
  <c r="GL54" i="28" s="1"/>
  <c r="GZ55" i="28"/>
  <c r="IM27" i="28"/>
  <c r="GZ27" i="28"/>
  <c r="EM54" i="28"/>
  <c r="EN54" i="28" s="1"/>
  <c r="EO54" i="28" s="1"/>
  <c r="EP54" i="28" s="1"/>
  <c r="IT56" i="28"/>
  <c r="K163" i="24" s="1"/>
  <c r="IU55" i="28"/>
  <c r="GC55" i="28"/>
  <c r="IM55" i="28"/>
  <c r="HI27" i="28"/>
  <c r="EG27" i="28"/>
  <c r="GJ26" i="28"/>
  <c r="EU27" i="28"/>
  <c r="CK26" i="28"/>
  <c r="CL26" i="28" s="1"/>
  <c r="GQ55" i="28"/>
  <c r="GR26" i="28"/>
  <c r="BK55" i="28"/>
  <c r="AX55" i="28"/>
  <c r="FK27" i="28"/>
  <c r="FE55" i="28"/>
  <c r="FE27" i="28"/>
  <c r="DX26" i="28"/>
  <c r="DY26" i="28" s="1"/>
  <c r="GJ55" i="28"/>
  <c r="FS55" i="28"/>
  <c r="EV55" i="28"/>
  <c r="EN55" i="28"/>
  <c r="BF55" i="28"/>
  <c r="FT27" i="28"/>
  <c r="FM55" i="28"/>
  <c r="EO27" i="28"/>
  <c r="EE55" i="28"/>
  <c r="CY27" i="28"/>
  <c r="BK27" i="28"/>
  <c r="W55" i="28"/>
  <c r="AF14" i="28"/>
  <c r="BD14" i="28"/>
  <c r="AV14" i="28"/>
  <c r="AN14" i="28"/>
  <c r="P14" i="28"/>
  <c r="CJ14" i="28"/>
  <c r="CR14" i="28"/>
  <c r="CZ14" i="28"/>
  <c r="DX14" i="28"/>
  <c r="CB14" i="28"/>
  <c r="BT14" i="28"/>
  <c r="X14" i="28"/>
  <c r="CR54" i="28"/>
  <c r="CS54" i="28" s="1"/>
  <c r="CT54" i="28" s="1"/>
  <c r="CT27" i="28"/>
  <c r="BU55" i="28"/>
  <c r="DO27" i="28"/>
  <c r="CZ55" i="28"/>
  <c r="DP55" i="28"/>
  <c r="DG27" i="28"/>
  <c r="CT55" i="28"/>
  <c r="BS27" i="28"/>
  <c r="DW54" i="28"/>
  <c r="DI55" i="28"/>
  <c r="CL27" i="28"/>
  <c r="AM41" i="28"/>
  <c r="W41" i="28"/>
  <c r="G41" i="28"/>
  <c r="AE41" i="28"/>
  <c r="O41" i="28"/>
  <c r="AU41" i="28"/>
  <c r="BS41" i="28"/>
  <c r="BK41" i="28"/>
  <c r="BC41" i="28"/>
  <c r="CA41" i="28"/>
  <c r="DW41" i="28"/>
  <c r="CI41" i="28"/>
  <c r="CA55" i="28"/>
  <c r="AV26" i="28"/>
  <c r="AW26" i="28" s="1"/>
  <c r="AO55" i="28"/>
  <c r="O26" i="28"/>
  <c r="P26" i="28" s="1"/>
  <c r="Q26" i="28" s="1"/>
  <c r="R26" i="28" s="1"/>
  <c r="CJ55" i="28"/>
  <c r="CI54" i="28"/>
  <c r="CJ54" i="28" s="1"/>
  <c r="CK54" i="28" s="1"/>
  <c r="CL54" i="28" s="1"/>
  <c r="P27" i="28"/>
  <c r="W40" i="28"/>
  <c r="G40" i="28"/>
  <c r="AE40" i="28"/>
  <c r="BC40" i="28"/>
  <c r="AM40" i="28"/>
  <c r="AH27" i="28"/>
  <c r="BC26" i="28"/>
  <c r="AN27" i="28"/>
  <c r="Z27" i="28"/>
  <c r="O40" i="28"/>
  <c r="AU42" i="28"/>
  <c r="AM42" i="28"/>
  <c r="AE42" i="28"/>
  <c r="BC42" i="28"/>
  <c r="L74" i="35"/>
  <c r="P74" i="35" s="1"/>
  <c r="Q74" i="35" s="1"/>
  <c r="K61" i="24" s="1"/>
  <c r="P87" i="35"/>
  <c r="Q87" i="35" s="1"/>
  <c r="L73" i="35"/>
  <c r="P73" i="35" s="1"/>
  <c r="P76" i="35"/>
  <c r="Q76" i="35" s="1"/>
  <c r="K63" i="24" s="1"/>
  <c r="L75" i="35"/>
  <c r="P75" i="35" s="1"/>
  <c r="P79" i="35"/>
  <c r="Q79" i="35" s="1"/>
  <c r="K66" i="24" s="1"/>
  <c r="Q78" i="35"/>
  <c r="Q81" i="35"/>
  <c r="K68" i="24" s="1"/>
  <c r="B111" i="57" l="1"/>
  <c r="T110" i="57"/>
  <c r="V110" i="57" s="1"/>
  <c r="L80" i="24"/>
  <c r="H80" i="53" s="1"/>
  <c r="M80" i="53" s="1"/>
  <c r="R80" i="53" s="1"/>
  <c r="L80" i="57"/>
  <c r="Q85" i="35"/>
  <c r="K72" i="24" s="1"/>
  <c r="L82" i="24"/>
  <c r="L82" i="57"/>
  <c r="K165" i="24"/>
  <c r="JC57" i="28"/>
  <c r="IF55" i="28"/>
  <c r="J31" i="36"/>
  <c r="I31" i="36"/>
  <c r="K31" i="36" s="1"/>
  <c r="L31" i="36" s="1"/>
  <c r="P31" i="36" s="1"/>
  <c r="Q31" i="36" s="1"/>
  <c r="GN25" i="28"/>
  <c r="GN28" i="28" s="1"/>
  <c r="F148" i="24" s="1"/>
  <c r="CY43" i="28"/>
  <c r="FC43" i="28"/>
  <c r="HW43" i="28"/>
  <c r="EM43" i="28"/>
  <c r="GA43" i="28"/>
  <c r="EE43" i="28"/>
  <c r="EU43" i="28"/>
  <c r="FK43" i="28"/>
  <c r="IM43" i="28"/>
  <c r="FS43" i="28"/>
  <c r="FK44" i="28"/>
  <c r="CV25" i="28"/>
  <c r="CV28" i="28" s="1"/>
  <c r="F117" i="24" s="1"/>
  <c r="GQ44" i="28"/>
  <c r="GI44" i="28"/>
  <c r="GY44" i="28"/>
  <c r="HG44" i="28"/>
  <c r="IM44" i="28"/>
  <c r="GA44" i="28"/>
  <c r="FS44" i="28"/>
  <c r="EU44" i="28"/>
  <c r="G82" i="53"/>
  <c r="I175" i="53"/>
  <c r="I171" i="53"/>
  <c r="H174" i="53"/>
  <c r="M174" i="53" s="1"/>
  <c r="R174" i="53" s="1"/>
  <c r="G69" i="53"/>
  <c r="G61" i="53"/>
  <c r="I174" i="53"/>
  <c r="H172" i="53"/>
  <c r="M172" i="53" s="1"/>
  <c r="R172" i="53" s="1"/>
  <c r="H175" i="53"/>
  <c r="M175" i="53" s="1"/>
  <c r="R175" i="53" s="1"/>
  <c r="I172" i="53"/>
  <c r="H171" i="53"/>
  <c r="M171" i="53" s="1"/>
  <c r="R171" i="53" s="1"/>
  <c r="M103" i="37"/>
  <c r="P103" i="36"/>
  <c r="Q103" i="36" s="1"/>
  <c r="P99" i="36"/>
  <c r="Q99" i="36" s="1"/>
  <c r="M99" i="37"/>
  <c r="M102" i="38"/>
  <c r="P102" i="37"/>
  <c r="Q102" i="37" s="1"/>
  <c r="M100" i="38"/>
  <c r="P100" i="37"/>
  <c r="Q100" i="37" s="1"/>
  <c r="HL53" i="28"/>
  <c r="HL56" i="28" s="1"/>
  <c r="F155" i="24" s="1"/>
  <c r="GN53" i="28"/>
  <c r="GN56" i="28" s="1"/>
  <c r="F149" i="24" s="1"/>
  <c r="IB53" i="28"/>
  <c r="IB56" i="28" s="1"/>
  <c r="F159" i="24" s="1"/>
  <c r="GF25" i="28"/>
  <c r="GF28" i="28" s="1"/>
  <c r="F146" i="24" s="1"/>
  <c r="AZ25" i="28"/>
  <c r="AZ28" i="28" s="1"/>
  <c r="F100" i="24" s="1"/>
  <c r="HT53" i="28"/>
  <c r="HT56" i="28" s="1"/>
  <c r="F157" i="24" s="1"/>
  <c r="FH25" i="28"/>
  <c r="FH28" i="28" s="1"/>
  <c r="F140" i="24" s="1"/>
  <c r="AB53" i="28"/>
  <c r="AB56" i="28" s="1"/>
  <c r="F95" i="24" s="1"/>
  <c r="CV53" i="28"/>
  <c r="CV56" i="28" s="1"/>
  <c r="F118" i="24" s="1"/>
  <c r="GV25" i="28"/>
  <c r="GV28" i="28" s="1"/>
  <c r="F150" i="24" s="1"/>
  <c r="P15" i="28"/>
  <c r="AV15" i="28"/>
  <c r="CJ15" i="28"/>
  <c r="EN15" i="28"/>
  <c r="GJ15" i="28"/>
  <c r="HP15" i="28"/>
  <c r="IF15" i="28"/>
  <c r="GZ15" i="28"/>
  <c r="IV15" i="28"/>
  <c r="AF15" i="28"/>
  <c r="DP15" i="28"/>
  <c r="EF15" i="28"/>
  <c r="EV15" i="28"/>
  <c r="IN15" i="28"/>
  <c r="JD15" i="28"/>
  <c r="X15" i="28"/>
  <c r="CR15" i="28"/>
  <c r="FD15" i="28"/>
  <c r="GR15" i="28"/>
  <c r="HH15" i="28"/>
  <c r="B13" i="37"/>
  <c r="C13" i="37" s="1"/>
  <c r="D13" i="37" s="1"/>
  <c r="BD15" i="28"/>
  <c r="BT15" i="28"/>
  <c r="FT15" i="28"/>
  <c r="H15" i="28"/>
  <c r="AN15" i="28"/>
  <c r="CZ15" i="28"/>
  <c r="DH15" i="28"/>
  <c r="DX15" i="28"/>
  <c r="GB15" i="28"/>
  <c r="HX15" i="28"/>
  <c r="FL15" i="28"/>
  <c r="BL15" i="28"/>
  <c r="CB15" i="28"/>
  <c r="GJ12" i="28"/>
  <c r="CR12" i="28"/>
  <c r="DH12" i="28"/>
  <c r="X12" i="28"/>
  <c r="HP12" i="28"/>
  <c r="JD12" i="28"/>
  <c r="DL53" i="28"/>
  <c r="DL56" i="28" s="1"/>
  <c r="F124" i="24" s="1"/>
  <c r="D53" i="28"/>
  <c r="D56" i="28" s="1"/>
  <c r="F86" i="24" s="1"/>
  <c r="DD53" i="28"/>
  <c r="DD56" i="28" s="1"/>
  <c r="F121" i="24" s="1"/>
  <c r="AJ25" i="28"/>
  <c r="AJ28" i="28" s="1"/>
  <c r="F96" i="24" s="1"/>
  <c r="Q73" i="35"/>
  <c r="K60" i="24" s="1"/>
  <c r="BP25" i="28"/>
  <c r="BP28" i="28" s="1"/>
  <c r="F106" i="24" s="1"/>
  <c r="I83" i="30"/>
  <c r="K83" i="30" s="1"/>
  <c r="I82" i="30"/>
  <c r="K82" i="30" s="1"/>
  <c r="I85" i="30"/>
  <c r="K85" i="30" s="1"/>
  <c r="I81" i="30"/>
  <c r="K81" i="30" s="1"/>
  <c r="I80" i="30"/>
  <c r="K80" i="30" s="1"/>
  <c r="I78" i="30"/>
  <c r="K78" i="30" s="1"/>
  <c r="I79" i="30"/>
  <c r="K79" i="30" s="1"/>
  <c r="D8" i="30"/>
  <c r="C8" i="35" s="1"/>
  <c r="I75" i="30"/>
  <c r="K75" i="30" s="1"/>
  <c r="I73" i="30"/>
  <c r="K73" i="30" s="1"/>
  <c r="I71" i="30"/>
  <c r="K71" i="30" s="1"/>
  <c r="I87" i="30"/>
  <c r="K87" i="30" s="1"/>
  <c r="I74" i="30"/>
  <c r="K74" i="30" s="1"/>
  <c r="I72" i="30"/>
  <c r="K72" i="30" s="1"/>
  <c r="I76" i="30"/>
  <c r="K76" i="30" s="1"/>
  <c r="AB25" i="28"/>
  <c r="AB28" i="28" s="1"/>
  <c r="F94" i="24" s="1"/>
  <c r="BH53" i="28"/>
  <c r="BH56" i="28" s="1"/>
  <c r="F104" i="24" s="1"/>
  <c r="EB53" i="28"/>
  <c r="EB56" i="28" s="1"/>
  <c r="F130" i="24" s="1"/>
  <c r="DD25" i="28"/>
  <c r="DD28" i="28" s="1"/>
  <c r="F120" i="24" s="1"/>
  <c r="EJ53" i="28"/>
  <c r="EJ56" i="28" s="1"/>
  <c r="F133" i="24" s="1"/>
  <c r="ER25" i="28"/>
  <c r="ER28" i="28" s="1"/>
  <c r="F135" i="24" s="1"/>
  <c r="IB25" i="28"/>
  <c r="IB28" i="28" s="1"/>
  <c r="F158" i="24" s="1"/>
  <c r="C13" i="35"/>
  <c r="D13" i="35" s="1"/>
  <c r="C13" i="36"/>
  <c r="D13" i="36" s="1"/>
  <c r="Q75" i="35"/>
  <c r="K62" i="24" s="1"/>
  <c r="AZ53" i="28"/>
  <c r="AZ56" i="28" s="1"/>
  <c r="F101" i="24" s="1"/>
  <c r="BX25" i="28"/>
  <c r="BX28" i="28" s="1"/>
  <c r="F109" i="24" s="1"/>
  <c r="DL25" i="28"/>
  <c r="DL28" i="28" s="1"/>
  <c r="F123" i="24" s="1"/>
  <c r="EB25" i="28"/>
  <c r="EB28" i="28" s="1"/>
  <c r="F129" i="24" s="1"/>
  <c r="G68" i="53"/>
  <c r="H165" i="53"/>
  <c r="FX53" i="28"/>
  <c r="FX56" i="28" s="1"/>
  <c r="F145" i="24" s="1"/>
  <c r="BH25" i="28"/>
  <c r="BH28" i="28" s="1"/>
  <c r="F103" i="24" s="1"/>
  <c r="CN53" i="28"/>
  <c r="CN56" i="28" s="1"/>
  <c r="FH53" i="28"/>
  <c r="FH56" i="28" s="1"/>
  <c r="F141" i="24" s="1"/>
  <c r="EJ25" i="28"/>
  <c r="EJ28" i="28" s="1"/>
  <c r="F132" i="24" s="1"/>
  <c r="FP53" i="28"/>
  <c r="FP56" i="28" s="1"/>
  <c r="F143" i="24" s="1"/>
  <c r="FX25" i="28"/>
  <c r="FX28" i="28" s="1"/>
  <c r="F144" i="24" s="1"/>
  <c r="GV53" i="28"/>
  <c r="GV56" i="28" s="1"/>
  <c r="F151" i="24" s="1"/>
  <c r="C10" i="34"/>
  <c r="D10" i="34" s="1"/>
  <c r="H155" i="53"/>
  <c r="CX20" i="28"/>
  <c r="GH20" i="28"/>
  <c r="EL48" i="28"/>
  <c r="GP48" i="28"/>
  <c r="ED20" i="28"/>
  <c r="FB20" i="28"/>
  <c r="FJ20" i="28"/>
  <c r="EL20" i="28"/>
  <c r="FR48" i="28"/>
  <c r="FZ20" i="28"/>
  <c r="GP20" i="28"/>
  <c r="ED48" i="28"/>
  <c r="FZ48" i="28"/>
  <c r="ET48" i="28"/>
  <c r="ET20" i="28"/>
  <c r="FJ48" i="28"/>
  <c r="FR20" i="28"/>
  <c r="FB48" i="28"/>
  <c r="G165" i="53"/>
  <c r="HL25" i="28"/>
  <c r="HL28" i="28" s="1"/>
  <c r="F154" i="24" s="1"/>
  <c r="IR25" i="28"/>
  <c r="IR28" i="28" s="1"/>
  <c r="F162" i="24" s="1"/>
  <c r="IJ25" i="28"/>
  <c r="IJ28" i="28" s="1"/>
  <c r="F160" i="24" s="1"/>
  <c r="DT25" i="28"/>
  <c r="DT28" i="28" s="1"/>
  <c r="F126" i="24" s="1"/>
  <c r="EZ53" i="28"/>
  <c r="EZ56" i="28" s="1"/>
  <c r="F138" i="24" s="1"/>
  <c r="HD25" i="28"/>
  <c r="HD28" i="28" s="1"/>
  <c r="F152" i="24" s="1"/>
  <c r="IJ53" i="28"/>
  <c r="IJ56" i="28" s="1"/>
  <c r="F161" i="24" s="1"/>
  <c r="D25" i="28"/>
  <c r="D28" i="28" s="1"/>
  <c r="F85" i="24" s="1"/>
  <c r="HT25" i="28"/>
  <c r="HT28" i="28" s="1"/>
  <c r="F156" i="24" s="1"/>
  <c r="B7" i="34"/>
  <c r="C7" i="34" s="1"/>
  <c r="D7" i="34" s="1"/>
  <c r="FZ50" i="28"/>
  <c r="GH22" i="28"/>
  <c r="GP50" i="28"/>
  <c r="ET22" i="28"/>
  <c r="FJ50" i="28"/>
  <c r="FR22" i="28"/>
  <c r="EL22" i="28"/>
  <c r="FR50" i="28"/>
  <c r="FZ22" i="28"/>
  <c r="GP22" i="28"/>
  <c r="ED22" i="28"/>
  <c r="FJ22" i="28"/>
  <c r="FB22" i="28"/>
  <c r="GP47" i="28"/>
  <c r="ED19" i="28"/>
  <c r="FB19" i="28"/>
  <c r="FJ19" i="28"/>
  <c r="ET19" i="28"/>
  <c r="ET47" i="28"/>
  <c r="FB47" i="28"/>
  <c r="FJ47" i="28"/>
  <c r="FR19" i="28"/>
  <c r="FZ47" i="28"/>
  <c r="GH19" i="28"/>
  <c r="CX47" i="28"/>
  <c r="GH47" i="28"/>
  <c r="FR47" i="28"/>
  <c r="GP19" i="28"/>
  <c r="EL19" i="28"/>
  <c r="FZ19" i="28"/>
  <c r="B15" i="34"/>
  <c r="G163" i="53"/>
  <c r="T53" i="28"/>
  <c r="T56" i="28" s="1"/>
  <c r="F92" i="24" s="1"/>
  <c r="CN25" i="28"/>
  <c r="CN28" i="28" s="1"/>
  <c r="F114" i="24" s="1"/>
  <c r="DT53" i="28"/>
  <c r="DT56" i="28" s="1"/>
  <c r="F127" i="24" s="1"/>
  <c r="FP25" i="28"/>
  <c r="FP28" i="28" s="1"/>
  <c r="F142" i="24" s="1"/>
  <c r="G72" i="53"/>
  <c r="G66" i="53"/>
  <c r="ER53" i="28"/>
  <c r="ER56" i="28" s="1"/>
  <c r="F136" i="24" s="1"/>
  <c r="EZ25" i="28"/>
  <c r="EZ28" i="28" s="1"/>
  <c r="F137" i="24" s="1"/>
  <c r="GF53" i="28"/>
  <c r="GF56" i="28" s="1"/>
  <c r="F147" i="24" s="1"/>
  <c r="IR53" i="28"/>
  <c r="IR56" i="28" s="1"/>
  <c r="F163" i="24" s="1"/>
  <c r="L53" i="28"/>
  <c r="L56" i="28" s="1"/>
  <c r="F89" i="24" s="1"/>
  <c r="T25" i="28"/>
  <c r="T28" i="28" s="1"/>
  <c r="F91" i="24" s="1"/>
  <c r="IZ25" i="28"/>
  <c r="IZ28" i="28" s="1"/>
  <c r="F164" i="24" s="1"/>
  <c r="B14" i="34"/>
  <c r="M6" i="30"/>
  <c r="M10" i="30"/>
  <c r="M8" i="30"/>
  <c r="D15" i="30"/>
  <c r="D14" i="30"/>
  <c r="I10" i="30"/>
  <c r="I9" i="30"/>
  <c r="I5" i="30"/>
  <c r="L9" i="30"/>
  <c r="O9" i="30" s="1"/>
  <c r="L10" i="30"/>
  <c r="O10" i="30" s="1"/>
  <c r="L5" i="30"/>
  <c r="O5" i="30" s="1"/>
  <c r="I7" i="30"/>
  <c r="L7" i="30"/>
  <c r="O7" i="30" s="1"/>
  <c r="I6" i="30"/>
  <c r="I12" i="30"/>
  <c r="I51" i="30" s="1"/>
  <c r="K51" i="30" s="1"/>
  <c r="I11" i="30"/>
  <c r="L6" i="30"/>
  <c r="I8" i="30"/>
  <c r="L12" i="30"/>
  <c r="O12" i="30" s="1"/>
  <c r="L8" i="30"/>
  <c r="O11" i="30"/>
  <c r="CF53" i="28"/>
  <c r="CF56" i="28" s="1"/>
  <c r="F112" i="24" s="1"/>
  <c r="G159" i="53"/>
  <c r="N37" i="28"/>
  <c r="B8" i="34"/>
  <c r="AJ53" i="28"/>
  <c r="AJ56" i="28" s="1"/>
  <c r="F97" i="24" s="1"/>
  <c r="L25" i="28"/>
  <c r="L28" i="28" s="1"/>
  <c r="F88" i="24" s="1"/>
  <c r="AR53" i="28"/>
  <c r="AR56" i="28" s="1"/>
  <c r="F99" i="24" s="1"/>
  <c r="G63" i="53"/>
  <c r="C10" i="37"/>
  <c r="D10" i="37" s="1"/>
  <c r="FZ49" i="28"/>
  <c r="GH21" i="28"/>
  <c r="GP49" i="28"/>
  <c r="ED21" i="28"/>
  <c r="FB21" i="28"/>
  <c r="FJ21" i="28"/>
  <c r="ET21" i="28"/>
  <c r="ET49" i="28"/>
  <c r="FB49" i="28"/>
  <c r="FJ49" i="28"/>
  <c r="FR21" i="28"/>
  <c r="EL21" i="28"/>
  <c r="FR49" i="28"/>
  <c r="FZ21" i="28"/>
  <c r="GP21" i="28"/>
  <c r="HD53" i="28"/>
  <c r="HD56" i="28" s="1"/>
  <c r="F153" i="24" s="1"/>
  <c r="BP53" i="28"/>
  <c r="BP56" i="28" s="1"/>
  <c r="F107" i="24" s="1"/>
  <c r="AR25" i="28"/>
  <c r="AR28" i="28" s="1"/>
  <c r="F98" i="24" s="1"/>
  <c r="BX53" i="28"/>
  <c r="BX56" i="28" s="1"/>
  <c r="F110" i="24" s="1"/>
  <c r="CF25" i="28"/>
  <c r="CF28" i="28" s="1"/>
  <c r="F111" i="24" s="1"/>
  <c r="IZ53" i="28"/>
  <c r="IZ56" i="28" s="1"/>
  <c r="F165" i="24" s="1"/>
  <c r="B9" i="34"/>
  <c r="C9" i="34" s="1"/>
  <c r="D9" i="34" s="1"/>
  <c r="B13" i="34"/>
  <c r="C13" i="34" s="1"/>
  <c r="D13" i="34" s="1"/>
  <c r="C10" i="36"/>
  <c r="D10" i="36" s="1"/>
  <c r="H82" i="53"/>
  <c r="M82" i="53" s="1"/>
  <c r="R82" i="53" s="1"/>
  <c r="K65" i="24"/>
  <c r="G79" i="53"/>
  <c r="K74" i="24"/>
  <c r="G83" i="53"/>
  <c r="N176" i="24"/>
  <c r="N175" i="24"/>
  <c r="N173" i="24"/>
  <c r="N172" i="24"/>
  <c r="AO12" i="28"/>
  <c r="BM12" i="28"/>
  <c r="CC12" i="28"/>
  <c r="DA12" i="28"/>
  <c r="EG12" i="28"/>
  <c r="EO12" i="28"/>
  <c r="IG12" i="28"/>
  <c r="I12" i="28"/>
  <c r="BE12" i="28"/>
  <c r="Y12" i="28"/>
  <c r="CS12" i="28"/>
  <c r="DQ12" i="28"/>
  <c r="FU12" i="28"/>
  <c r="HY12" i="28"/>
  <c r="B10" i="38"/>
  <c r="C10" i="38" s="1"/>
  <c r="D10" i="38" s="1"/>
  <c r="AG12" i="28"/>
  <c r="DI12" i="28"/>
  <c r="GS12" i="28"/>
  <c r="HQ12" i="28"/>
  <c r="JE12" i="28"/>
  <c r="Q12" i="28"/>
  <c r="EW12" i="28"/>
  <c r="FE12" i="28"/>
  <c r="GK12" i="28"/>
  <c r="BU12" i="28"/>
  <c r="CK12" i="28"/>
  <c r="GC12" i="28"/>
  <c r="HI12" i="28"/>
  <c r="IW12" i="28"/>
  <c r="DY12" i="28"/>
  <c r="HA12" i="28"/>
  <c r="IO12" i="28"/>
  <c r="AW12" i="28"/>
  <c r="FM12" i="28"/>
  <c r="Q15" i="28"/>
  <c r="BE15" i="28"/>
  <c r="AW15" i="28"/>
  <c r="FM15" i="28"/>
  <c r="AO15" i="28"/>
  <c r="BM15" i="28"/>
  <c r="CC15" i="28"/>
  <c r="DA15" i="28"/>
  <c r="EG15" i="28"/>
  <c r="EO15" i="28"/>
  <c r="IG15" i="28"/>
  <c r="I15" i="28"/>
  <c r="BU15" i="28"/>
  <c r="HI15" i="28"/>
  <c r="Y15" i="28"/>
  <c r="CS15" i="28"/>
  <c r="DQ15" i="28"/>
  <c r="FU15" i="28"/>
  <c r="HY15" i="28"/>
  <c r="B13" i="38"/>
  <c r="C13" i="38" s="1"/>
  <c r="D13" i="38" s="1"/>
  <c r="GC15" i="28"/>
  <c r="IW15" i="28"/>
  <c r="AG15" i="28"/>
  <c r="DI15" i="28"/>
  <c r="GS15" i="28"/>
  <c r="HQ15" i="28"/>
  <c r="JE15" i="28"/>
  <c r="EW15" i="28"/>
  <c r="FE15" i="28"/>
  <c r="GK15" i="28"/>
  <c r="CK15" i="28"/>
  <c r="DY15" i="28"/>
  <c r="HA15" i="28"/>
  <c r="IO15" i="28"/>
  <c r="P13" i="28"/>
  <c r="AF13" i="28"/>
  <c r="EV13" i="28"/>
  <c r="FD13" i="28"/>
  <c r="DP13" i="28"/>
  <c r="FT13" i="28"/>
  <c r="GR13" i="28"/>
  <c r="GB13" i="28"/>
  <c r="HH13" i="28"/>
  <c r="IV13" i="28"/>
  <c r="BT13" i="28"/>
  <c r="CJ13" i="28"/>
  <c r="GZ13" i="28"/>
  <c r="IN13" i="28"/>
  <c r="AN13" i="28"/>
  <c r="DX13" i="28"/>
  <c r="HX13" i="28"/>
  <c r="AV13" i="28"/>
  <c r="BD13" i="28"/>
  <c r="BL13" i="28"/>
  <c r="FL13" i="28"/>
  <c r="CB13" i="28"/>
  <c r="EF13" i="28"/>
  <c r="EN13" i="28"/>
  <c r="IF13" i="28"/>
  <c r="H13" i="28"/>
  <c r="B11" i="37"/>
  <c r="C11" i="37" s="1"/>
  <c r="D11" i="37" s="1"/>
  <c r="CZ13" i="28"/>
  <c r="X13" i="28"/>
  <c r="CR13" i="28"/>
  <c r="DH13" i="28"/>
  <c r="GJ13" i="28"/>
  <c r="HP13" i="28"/>
  <c r="JD13" i="28"/>
  <c r="CY19" i="28"/>
  <c r="EU19" i="28"/>
  <c r="FK19" i="28"/>
  <c r="FS19" i="28"/>
  <c r="FC19" i="28"/>
  <c r="FS47" i="28"/>
  <c r="GQ19" i="28"/>
  <c r="EU47" i="28"/>
  <c r="GA47" i="28"/>
  <c r="CY47" i="28"/>
  <c r="EE19" i="28"/>
  <c r="GA19" i="28"/>
  <c r="GI47" i="28"/>
  <c r="EM19" i="28"/>
  <c r="FC47" i="28"/>
  <c r="FK47" i="28"/>
  <c r="GI19" i="28"/>
  <c r="GQ47" i="28"/>
  <c r="CY22" i="28"/>
  <c r="GA22" i="28"/>
  <c r="EM22" i="28"/>
  <c r="FK50" i="28"/>
  <c r="GI22" i="28"/>
  <c r="EU22" i="28"/>
  <c r="FK22" i="28"/>
  <c r="FS22" i="28"/>
  <c r="FC22" i="28"/>
  <c r="FS50" i="28"/>
  <c r="GQ22" i="28"/>
  <c r="GA50" i="28"/>
  <c r="EE22" i="28"/>
  <c r="GQ50" i="28"/>
  <c r="I13" i="37"/>
  <c r="B6" i="36"/>
  <c r="C6" i="36" s="1"/>
  <c r="CY21" i="28"/>
  <c r="EM21" i="28"/>
  <c r="FC49" i="28"/>
  <c r="FK49" i="28"/>
  <c r="GI21" i="28"/>
  <c r="EU21" i="28"/>
  <c r="FK21" i="28"/>
  <c r="FS21" i="28"/>
  <c r="FC21" i="28"/>
  <c r="FS49" i="28"/>
  <c r="GQ21" i="28"/>
  <c r="EU49" i="28"/>
  <c r="GA49" i="28"/>
  <c r="EE21" i="28"/>
  <c r="GA21" i="28"/>
  <c r="GQ49" i="28"/>
  <c r="B14" i="37"/>
  <c r="X16" i="28"/>
  <c r="P16" i="28"/>
  <c r="AF16" i="28"/>
  <c r="BD16" i="28"/>
  <c r="AV16" i="28"/>
  <c r="CJ16" i="28"/>
  <c r="CR16" i="28"/>
  <c r="CZ16" i="28"/>
  <c r="AN16" i="28"/>
  <c r="DX16" i="28"/>
  <c r="BL16" i="28"/>
  <c r="DH16" i="28"/>
  <c r="DP16" i="28"/>
  <c r="GJ16" i="28"/>
  <c r="EN16" i="28"/>
  <c r="GB16" i="28"/>
  <c r="EF16" i="28"/>
  <c r="BT16" i="28"/>
  <c r="FT16" i="28"/>
  <c r="GR16" i="28"/>
  <c r="CB16" i="28"/>
  <c r="EV16" i="28"/>
  <c r="H16" i="28"/>
  <c r="HH16" i="28"/>
  <c r="FD16" i="28"/>
  <c r="HP16" i="28"/>
  <c r="HX16" i="28"/>
  <c r="IF16" i="28"/>
  <c r="FL16" i="28"/>
  <c r="IN16" i="28"/>
  <c r="GZ16" i="28"/>
  <c r="IV16" i="28"/>
  <c r="JD16" i="28"/>
  <c r="AO27" i="28"/>
  <c r="BT27" i="28"/>
  <c r="DA55" i="28"/>
  <c r="BD42" i="28"/>
  <c r="AF42" i="28"/>
  <c r="AV42" i="28"/>
  <c r="AN42" i="28"/>
  <c r="DP42" i="28"/>
  <c r="DX42" i="28"/>
  <c r="CZ42" i="28"/>
  <c r="CR42" i="28"/>
  <c r="DH42" i="28"/>
  <c r="GB42" i="28"/>
  <c r="BL42" i="28"/>
  <c r="FD42" i="28"/>
  <c r="BT42" i="28"/>
  <c r="FL42" i="28"/>
  <c r="IN42" i="28"/>
  <c r="FT42" i="28"/>
  <c r="HX42" i="28"/>
  <c r="EO55" i="28"/>
  <c r="FT55" i="28"/>
  <c r="IE57" i="28"/>
  <c r="L159" i="24"/>
  <c r="HR55" i="28"/>
  <c r="BD26" i="28"/>
  <c r="AP55" i="28"/>
  <c r="EP27" i="28"/>
  <c r="GK55" i="28"/>
  <c r="EH27" i="28"/>
  <c r="HA27" i="28"/>
  <c r="IV27" i="28"/>
  <c r="EF55" i="28"/>
  <c r="AX26" i="28"/>
  <c r="DX54" i="28"/>
  <c r="DQ55" i="28"/>
  <c r="X55" i="28"/>
  <c r="CZ27" i="28"/>
  <c r="EW55" i="28"/>
  <c r="FF55" i="28"/>
  <c r="IU56" i="28"/>
  <c r="IV55" i="28"/>
  <c r="GD27" i="28"/>
  <c r="I27" i="28"/>
  <c r="FF27" i="28"/>
  <c r="BV55" i="28"/>
  <c r="Q14" i="28"/>
  <c r="BE14" i="28"/>
  <c r="AW14" i="28"/>
  <c r="AO14" i="28"/>
  <c r="Y14" i="28"/>
  <c r="AG14" i="28"/>
  <c r="DA14" i="28"/>
  <c r="DY14" i="28"/>
  <c r="CC14" i="28"/>
  <c r="BU14" i="28"/>
  <c r="BM14" i="28"/>
  <c r="DI14" i="28"/>
  <c r="DQ14" i="28"/>
  <c r="CK14" i="28"/>
  <c r="CS14" i="28"/>
  <c r="EW14" i="28"/>
  <c r="GK14" i="28"/>
  <c r="EO14" i="28"/>
  <c r="GC14" i="28"/>
  <c r="EG14" i="28"/>
  <c r="FM14" i="28"/>
  <c r="IO14" i="28"/>
  <c r="IW14" i="28"/>
  <c r="HY14" i="28"/>
  <c r="IG14" i="28"/>
  <c r="HA14" i="28"/>
  <c r="FU14" i="28"/>
  <c r="FE14" i="28"/>
  <c r="JE14" i="28"/>
  <c r="HQ14" i="28"/>
  <c r="I14" i="28"/>
  <c r="HI14" i="28"/>
  <c r="GS14" i="28"/>
  <c r="B12" i="38"/>
  <c r="C12" i="38" s="1"/>
  <c r="D12" i="38" s="1"/>
  <c r="FU27" i="28"/>
  <c r="IN27" i="28"/>
  <c r="JD27" i="28"/>
  <c r="DP27" i="28"/>
  <c r="Q27" i="28"/>
  <c r="CB55" i="28"/>
  <c r="BL55" i="28"/>
  <c r="GS26" i="28"/>
  <c r="CK55" i="28"/>
  <c r="EV27" i="28"/>
  <c r="IN55" i="28"/>
  <c r="DH27" i="28"/>
  <c r="FN55" i="28"/>
  <c r="DZ26" i="28"/>
  <c r="FL27" i="28"/>
  <c r="GK26" i="28"/>
  <c r="HJ27" i="28"/>
  <c r="CC27" i="28"/>
  <c r="DJ55" i="28"/>
  <c r="BL27" i="28"/>
  <c r="GR55" i="28"/>
  <c r="GD55" i="28"/>
  <c r="IG55" i="28"/>
  <c r="HA55" i="28"/>
  <c r="JF55" i="28"/>
  <c r="HQ27" i="28"/>
  <c r="B112" i="57" l="1"/>
  <c r="T111" i="57"/>
  <c r="V111" i="57" s="1"/>
  <c r="M82" i="24"/>
  <c r="M82" i="57"/>
  <c r="L79" i="24"/>
  <c r="L79" i="57"/>
  <c r="L83" i="24"/>
  <c r="L83" i="57"/>
  <c r="M80" i="24"/>
  <c r="I80" i="53" s="1"/>
  <c r="N80" i="53" s="1"/>
  <c r="S80" i="53" s="1"/>
  <c r="M80" i="57"/>
  <c r="O11" i="34"/>
  <c r="O6" i="30"/>
  <c r="J31" i="37"/>
  <c r="I31" i="37"/>
  <c r="K31" i="37" s="1"/>
  <c r="L31" i="37" s="1"/>
  <c r="P31" i="37" s="1"/>
  <c r="Q31" i="37" s="1"/>
  <c r="J174" i="53"/>
  <c r="O174" i="53" s="1"/>
  <c r="T174" i="53" s="1"/>
  <c r="H79" i="53"/>
  <c r="M79" i="53" s="1"/>
  <c r="R79" i="53" s="1"/>
  <c r="J171" i="53"/>
  <c r="O171" i="53" s="1"/>
  <c r="T171" i="53" s="1"/>
  <c r="H83" i="53"/>
  <c r="M83" i="53" s="1"/>
  <c r="R83" i="53" s="1"/>
  <c r="N174" i="53"/>
  <c r="S174" i="53" s="1"/>
  <c r="N171" i="53"/>
  <c r="S171" i="53" s="1"/>
  <c r="J175" i="53"/>
  <c r="O175" i="53" s="1"/>
  <c r="T175" i="53" s="1"/>
  <c r="J172" i="53"/>
  <c r="O172" i="53" s="1"/>
  <c r="T172" i="53" s="1"/>
  <c r="N172" i="53"/>
  <c r="S172" i="53" s="1"/>
  <c r="N175" i="53"/>
  <c r="S175" i="53" s="1"/>
  <c r="G60" i="53"/>
  <c r="G62" i="53"/>
  <c r="P100" i="38"/>
  <c r="Q100" i="38" s="1"/>
  <c r="M100" i="39"/>
  <c r="P100" i="39" s="1"/>
  <c r="Q100" i="39" s="1"/>
  <c r="I82" i="53"/>
  <c r="N82" i="53" s="1"/>
  <c r="S82" i="53" s="1"/>
  <c r="P102" i="38"/>
  <c r="Q102" i="38" s="1"/>
  <c r="M102" i="39"/>
  <c r="P102" i="39" s="1"/>
  <c r="Q102" i="39" s="1"/>
  <c r="P99" i="37"/>
  <c r="Q99" i="37" s="1"/>
  <c r="M99" i="38"/>
  <c r="P103" i="37"/>
  <c r="Q103" i="37" s="1"/>
  <c r="M103" i="38"/>
  <c r="EV40" i="28"/>
  <c r="FT40" i="28"/>
  <c r="CZ40" i="28"/>
  <c r="EN40" i="28"/>
  <c r="H40" i="28"/>
  <c r="CR40" i="28"/>
  <c r="IN40" i="28"/>
  <c r="P40" i="28"/>
  <c r="BT40" i="28"/>
  <c r="GB40" i="28"/>
  <c r="AF40" i="28"/>
  <c r="BL40" i="28"/>
  <c r="BD40" i="28"/>
  <c r="DP40" i="28"/>
  <c r="DX40" i="28"/>
  <c r="EF40" i="28"/>
  <c r="HX40" i="28"/>
  <c r="AV40" i="28"/>
  <c r="X40" i="28"/>
  <c r="FL40" i="28"/>
  <c r="FD40" i="28"/>
  <c r="AN40" i="28"/>
  <c r="CZ43" i="28"/>
  <c r="EF43" i="28"/>
  <c r="FT43" i="28"/>
  <c r="EN43" i="28"/>
  <c r="GB43" i="28"/>
  <c r="HX43" i="28"/>
  <c r="EV43" i="28"/>
  <c r="FL43" i="28"/>
  <c r="IN43" i="28"/>
  <c r="FD43" i="28"/>
  <c r="I58" i="30"/>
  <c r="K58" i="30" s="1"/>
  <c r="I57" i="30"/>
  <c r="K57" i="30" s="1"/>
  <c r="ED17" i="28"/>
  <c r="FB17" i="28"/>
  <c r="FJ17" i="28"/>
  <c r="JB17" i="28"/>
  <c r="JB25" i="28" s="1"/>
  <c r="JB28" i="28" s="1"/>
  <c r="K164" i="24" s="1"/>
  <c r="GX17" i="28"/>
  <c r="IT17" i="28"/>
  <c r="IT25" i="28" s="1"/>
  <c r="IT28" i="28" s="1"/>
  <c r="K162" i="24" s="1"/>
  <c r="ET17" i="28"/>
  <c r="FR17" i="28"/>
  <c r="F17" i="28"/>
  <c r="EL17" i="28"/>
  <c r="FZ17" i="28"/>
  <c r="GP17" i="28"/>
  <c r="HN17" i="28"/>
  <c r="HN25" i="28" s="1"/>
  <c r="HN28" i="28" s="1"/>
  <c r="K154" i="24" s="1"/>
  <c r="CP17" i="28"/>
  <c r="CX17" i="28"/>
  <c r="DF17" i="28"/>
  <c r="DN17" i="28"/>
  <c r="GH17" i="28"/>
  <c r="HV17" i="28"/>
  <c r="HV25" i="28" s="1"/>
  <c r="HV28" i="28" s="1"/>
  <c r="K156" i="24" s="1"/>
  <c r="DV17" i="28"/>
  <c r="HF17" i="28"/>
  <c r="IL17" i="28"/>
  <c r="IL25" i="28" s="1"/>
  <c r="IL28" i="28" s="1"/>
  <c r="K160" i="24" s="1"/>
  <c r="ID17" i="28"/>
  <c r="ID25" i="28" s="1"/>
  <c r="ID28" i="28" s="1"/>
  <c r="K158" i="24" s="1"/>
  <c r="AL17" i="28"/>
  <c r="AD17" i="28"/>
  <c r="BZ17" i="28"/>
  <c r="AT17" i="28"/>
  <c r="CH17" i="28"/>
  <c r="V17" i="28"/>
  <c r="BJ17" i="28"/>
  <c r="BB17" i="28"/>
  <c r="N17" i="28"/>
  <c r="B15" i="35"/>
  <c r="BR17" i="28"/>
  <c r="L71" i="30"/>
  <c r="P71" i="30" s="1"/>
  <c r="Q11" i="30"/>
  <c r="J31" i="30"/>
  <c r="J29" i="30"/>
  <c r="J26" i="30"/>
  <c r="Q7" i="30"/>
  <c r="J28" i="30"/>
  <c r="I61" i="30"/>
  <c r="K61" i="30" s="1"/>
  <c r="I52" i="30"/>
  <c r="K52" i="30" s="1"/>
  <c r="I45" i="30"/>
  <c r="K45" i="30" s="1"/>
  <c r="I40" i="30"/>
  <c r="K40" i="30" s="1"/>
  <c r="I54" i="30"/>
  <c r="K54" i="30" s="1"/>
  <c r="I53" i="30"/>
  <c r="K53" i="30" s="1"/>
  <c r="I44" i="30"/>
  <c r="K44" i="30" s="1"/>
  <c r="L73" i="30"/>
  <c r="P73" i="30" s="1"/>
  <c r="L82" i="30"/>
  <c r="P82" i="30" s="1"/>
  <c r="I97" i="30"/>
  <c r="K97" i="30" s="1"/>
  <c r="I42" i="30"/>
  <c r="K42" i="30" s="1"/>
  <c r="CY20" i="28"/>
  <c r="EE48" i="28"/>
  <c r="FS48" i="28"/>
  <c r="GQ48" i="28"/>
  <c r="EM48" i="28"/>
  <c r="GA48" i="28"/>
  <c r="FK20" i="28"/>
  <c r="GQ20" i="28"/>
  <c r="FC48" i="28"/>
  <c r="FK48" i="28"/>
  <c r="FS20" i="28"/>
  <c r="EU48" i="28"/>
  <c r="GA20" i="28"/>
  <c r="EM20" i="28"/>
  <c r="EU20" i="28"/>
  <c r="FC20" i="28"/>
  <c r="EE20" i="28"/>
  <c r="GI20" i="28"/>
  <c r="L85" i="30"/>
  <c r="P85" i="30" s="1"/>
  <c r="H159" i="53"/>
  <c r="M159" i="53" s="1"/>
  <c r="R159" i="53" s="1"/>
  <c r="I81" i="34"/>
  <c r="K81" i="34" s="1"/>
  <c r="I82" i="34"/>
  <c r="K82" i="34" s="1"/>
  <c r="I87" i="34"/>
  <c r="K87" i="34" s="1"/>
  <c r="I83" i="34"/>
  <c r="K83" i="34" s="1"/>
  <c r="L83" i="34" s="1"/>
  <c r="P83" i="34" s="1"/>
  <c r="Q83" i="34" s="1"/>
  <c r="C8" i="34"/>
  <c r="I78" i="34"/>
  <c r="K78" i="34" s="1"/>
  <c r="I79" i="34"/>
  <c r="K79" i="34" s="1"/>
  <c r="I80" i="34"/>
  <c r="K80" i="34" s="1"/>
  <c r="I85" i="34"/>
  <c r="K85" i="34" s="1"/>
  <c r="I76" i="34"/>
  <c r="K76" i="34" s="1"/>
  <c r="I71" i="34"/>
  <c r="K71" i="34" s="1"/>
  <c r="I74" i="34"/>
  <c r="K74" i="34" s="1"/>
  <c r="L74" i="34" s="1"/>
  <c r="P74" i="34" s="1"/>
  <c r="Q74" i="34" s="1"/>
  <c r="I73" i="34"/>
  <c r="K73" i="34" s="1"/>
  <c r="L73" i="34" s="1"/>
  <c r="P73" i="34" s="1"/>
  <c r="Q73" i="34" s="1"/>
  <c r="I75" i="34"/>
  <c r="K75" i="34" s="1"/>
  <c r="L75" i="34" s="1"/>
  <c r="P75" i="34" s="1"/>
  <c r="Q75" i="34" s="1"/>
  <c r="I72" i="34"/>
  <c r="K72" i="34" s="1"/>
  <c r="O8" i="30"/>
  <c r="I26" i="30"/>
  <c r="K26" i="30" s="1"/>
  <c r="I28" i="30"/>
  <c r="K28" i="30" s="1"/>
  <c r="C14" i="35"/>
  <c r="C14" i="36"/>
  <c r="I5" i="34"/>
  <c r="C14" i="34"/>
  <c r="I6" i="34"/>
  <c r="I12" i="34"/>
  <c r="I51" i="34" s="1"/>
  <c r="K51" i="34" s="1"/>
  <c r="L51" i="34" s="1"/>
  <c r="P51" i="34" s="1"/>
  <c r="I9" i="34"/>
  <c r="I11" i="34"/>
  <c r="I8" i="34"/>
  <c r="I10" i="34"/>
  <c r="I7" i="34"/>
  <c r="CX36" i="28"/>
  <c r="DV8" i="28"/>
  <c r="HF8" i="28"/>
  <c r="ED8" i="28"/>
  <c r="FB8" i="28"/>
  <c r="FJ8" i="28"/>
  <c r="GH36" i="28"/>
  <c r="GH53" i="28" s="1"/>
  <c r="GH56" i="28" s="1"/>
  <c r="K147" i="24" s="1"/>
  <c r="GX8" i="28"/>
  <c r="EL8" i="28"/>
  <c r="ET8" i="28"/>
  <c r="FB36" i="28"/>
  <c r="FJ36" i="28"/>
  <c r="FR8" i="28"/>
  <c r="F8" i="28"/>
  <c r="DF36" i="28"/>
  <c r="DV36" i="28"/>
  <c r="HF36" i="28"/>
  <c r="HF53" i="28" s="1"/>
  <c r="HF56" i="28" s="1"/>
  <c r="K153" i="24" s="1"/>
  <c r="EL36" i="28"/>
  <c r="FZ36" i="28"/>
  <c r="GP36" i="28"/>
  <c r="GP53" i="28" s="1"/>
  <c r="GP56" i="28" s="1"/>
  <c r="K149" i="24" s="1"/>
  <c r="CP8" i="28"/>
  <c r="CX8" i="28"/>
  <c r="DF8" i="28"/>
  <c r="DN8" i="28"/>
  <c r="GH8" i="28"/>
  <c r="GX36" i="28"/>
  <c r="GX53" i="28" s="1"/>
  <c r="GX56" i="28" s="1"/>
  <c r="K151" i="24" s="1"/>
  <c r="FR36" i="28"/>
  <c r="CP36" i="28"/>
  <c r="DN36" i="28"/>
  <c r="FZ8" i="28"/>
  <c r="B7" i="35"/>
  <c r="C7" i="35" s="1"/>
  <c r="D7" i="35" s="1"/>
  <c r="GP8" i="28"/>
  <c r="ED36" i="28"/>
  <c r="ET36" i="28"/>
  <c r="V36" i="28"/>
  <c r="AL8" i="28"/>
  <c r="AT36" i="28"/>
  <c r="N8" i="28"/>
  <c r="BB36" i="28"/>
  <c r="BJ36" i="28"/>
  <c r="BR36" i="28"/>
  <c r="AD36" i="28"/>
  <c r="BR8" i="28"/>
  <c r="AT8" i="28"/>
  <c r="BJ8" i="28"/>
  <c r="AD8" i="28"/>
  <c r="BB8" i="28"/>
  <c r="BZ8" i="28"/>
  <c r="F36" i="28"/>
  <c r="V8" i="28"/>
  <c r="CH36" i="28"/>
  <c r="CH8" i="28"/>
  <c r="BZ36" i="28"/>
  <c r="N36" i="28"/>
  <c r="AL36" i="28"/>
  <c r="L75" i="30"/>
  <c r="P75" i="30" s="1"/>
  <c r="L83" i="30"/>
  <c r="P83" i="30" s="1"/>
  <c r="DN37" i="28"/>
  <c r="V9" i="28"/>
  <c r="DF37" i="28"/>
  <c r="EL9" i="28"/>
  <c r="ED9" i="28"/>
  <c r="FJ9" i="28"/>
  <c r="AT37" i="28"/>
  <c r="GX9" i="28"/>
  <c r="AD9" i="28"/>
  <c r="BB9" i="28"/>
  <c r="CP9" i="28"/>
  <c r="FZ37" i="28"/>
  <c r="FR37" i="28"/>
  <c r="BJ9" i="28"/>
  <c r="GP9" i="28"/>
  <c r="FB37" i="28"/>
  <c r="V37" i="28"/>
  <c r="AL9" i="28"/>
  <c r="CX9" i="28"/>
  <c r="N9" i="28"/>
  <c r="BB37" i="28"/>
  <c r="BZ37" i="28"/>
  <c r="EL37" i="28"/>
  <c r="HF9" i="28"/>
  <c r="FR9" i="28"/>
  <c r="FB9" i="28"/>
  <c r="CH37" i="28"/>
  <c r="AL37" i="28"/>
  <c r="DV37" i="28"/>
  <c r="DV53" i="28" s="1"/>
  <c r="DV56" i="28" s="1"/>
  <c r="K127" i="24" s="1"/>
  <c r="ET9" i="28"/>
  <c r="DN9" i="28"/>
  <c r="DV9" i="28"/>
  <c r="BJ37" i="28"/>
  <c r="DF9" i="28"/>
  <c r="F37" i="28"/>
  <c r="BR9" i="28"/>
  <c r="ED37" i="28"/>
  <c r="ED53" i="28" s="1"/>
  <c r="ED56" i="28" s="1"/>
  <c r="K130" i="24" s="1"/>
  <c r="AT9" i="28"/>
  <c r="ET37" i="28"/>
  <c r="FJ37" i="28"/>
  <c r="CX37" i="28"/>
  <c r="AD37" i="28"/>
  <c r="BR37" i="28"/>
  <c r="GH9" i="28"/>
  <c r="BZ9" i="28"/>
  <c r="F9" i="28"/>
  <c r="FZ9" i="28"/>
  <c r="CH9" i="28"/>
  <c r="CP37" i="28"/>
  <c r="Q12" i="30"/>
  <c r="J51" i="30"/>
  <c r="J36" i="30"/>
  <c r="Q5" i="30"/>
  <c r="J35" i="30"/>
  <c r="J34" i="30"/>
  <c r="J33" i="30"/>
  <c r="J23" i="30"/>
  <c r="K23" i="30" s="1"/>
  <c r="J22" i="30"/>
  <c r="J37" i="30"/>
  <c r="J25" i="30"/>
  <c r="J96" i="30"/>
  <c r="L76" i="30"/>
  <c r="P76" i="30" s="1"/>
  <c r="Q76" i="30" s="1"/>
  <c r="F63" i="24" s="1"/>
  <c r="G63" i="24" s="1"/>
  <c r="J85" i="35"/>
  <c r="J87" i="35"/>
  <c r="J71" i="35"/>
  <c r="J80" i="35"/>
  <c r="J72" i="35"/>
  <c r="J73" i="35"/>
  <c r="J82" i="35"/>
  <c r="D8" i="35"/>
  <c r="J75" i="35"/>
  <c r="J74" i="35"/>
  <c r="J76" i="35"/>
  <c r="J78" i="35"/>
  <c r="J81" i="35"/>
  <c r="J79" i="35"/>
  <c r="J83" i="35"/>
  <c r="L79" i="30"/>
  <c r="P79" i="30" s="1"/>
  <c r="DF10" i="28"/>
  <c r="DN10" i="28"/>
  <c r="GH10" i="28"/>
  <c r="DV10" i="28"/>
  <c r="HF10" i="28"/>
  <c r="ED10" i="28"/>
  <c r="FB10" i="28"/>
  <c r="FJ10" i="28"/>
  <c r="BZ10" i="28"/>
  <c r="GX10" i="28"/>
  <c r="BB38" i="28"/>
  <c r="BR10" i="28"/>
  <c r="EL10" i="28"/>
  <c r="FR38" i="28"/>
  <c r="FZ10" i="28"/>
  <c r="GP10" i="28"/>
  <c r="AL38" i="28"/>
  <c r="BR38" i="28"/>
  <c r="FZ38" i="28"/>
  <c r="FR10" i="28"/>
  <c r="FJ38" i="28"/>
  <c r="AL10" i="28"/>
  <c r="FB38" i="28"/>
  <c r="F10" i="28"/>
  <c r="ET10" i="28"/>
  <c r="B9" i="35"/>
  <c r="C9" i="35" s="1"/>
  <c r="D9" i="35" s="1"/>
  <c r="AT10" i="28"/>
  <c r="BJ38" i="28"/>
  <c r="CX10" i="28"/>
  <c r="BZ38" i="28"/>
  <c r="CH10" i="28"/>
  <c r="BB10" i="28"/>
  <c r="AD10" i="28"/>
  <c r="F38" i="28"/>
  <c r="N38" i="28"/>
  <c r="N53" i="28" s="1"/>
  <c r="N56" i="28" s="1"/>
  <c r="K89" i="24" s="1"/>
  <c r="V38" i="28"/>
  <c r="V10" i="28"/>
  <c r="BJ10" i="28"/>
  <c r="CP10" i="28"/>
  <c r="N10" i="28"/>
  <c r="AT38" i="28"/>
  <c r="AD38" i="28"/>
  <c r="J40" i="30"/>
  <c r="J61" i="30"/>
  <c r="Q10" i="30"/>
  <c r="J45" i="30"/>
  <c r="J52" i="30"/>
  <c r="J53" i="30"/>
  <c r="J54" i="30"/>
  <c r="J44" i="30"/>
  <c r="Q6" i="30"/>
  <c r="J97" i="30"/>
  <c r="J42" i="30"/>
  <c r="L78" i="30"/>
  <c r="P78" i="30" s="1"/>
  <c r="L72" i="30"/>
  <c r="P72" i="30" s="1"/>
  <c r="I29" i="30"/>
  <c r="K29" i="30" s="1"/>
  <c r="I31" i="30"/>
  <c r="K31" i="30" s="1"/>
  <c r="J58" i="30"/>
  <c r="J57" i="30"/>
  <c r="Q9" i="30"/>
  <c r="C15" i="34"/>
  <c r="M165" i="53"/>
  <c r="R165" i="53" s="1"/>
  <c r="L74" i="30"/>
  <c r="P74" i="30" s="1"/>
  <c r="L80" i="30"/>
  <c r="P80" i="30" s="1"/>
  <c r="I66" i="30"/>
  <c r="K66" i="30" s="1"/>
  <c r="I64" i="30"/>
  <c r="K64" i="30" s="1"/>
  <c r="I60" i="30"/>
  <c r="K60" i="30" s="1"/>
  <c r="I50" i="30"/>
  <c r="K50" i="30" s="1"/>
  <c r="I48" i="30"/>
  <c r="K48" i="30" s="1"/>
  <c r="I43" i="30"/>
  <c r="K43" i="30" s="1"/>
  <c r="I65" i="30"/>
  <c r="K65" i="30" s="1"/>
  <c r="I55" i="30"/>
  <c r="K55" i="30" s="1"/>
  <c r="I49" i="30"/>
  <c r="K49" i="30" s="1"/>
  <c r="I39" i="30"/>
  <c r="K39" i="30" s="1"/>
  <c r="I63" i="30"/>
  <c r="K63" i="30" s="1"/>
  <c r="I47" i="30"/>
  <c r="K47" i="30" s="1"/>
  <c r="J31" i="34"/>
  <c r="J29" i="34"/>
  <c r="L51" i="30"/>
  <c r="P51" i="30" s="1"/>
  <c r="I22" i="30"/>
  <c r="K22" i="30" s="1"/>
  <c r="I96" i="30"/>
  <c r="K96" i="30" s="1"/>
  <c r="I37" i="30"/>
  <c r="K37" i="30" s="1"/>
  <c r="I35" i="30"/>
  <c r="K35" i="30" s="1"/>
  <c r="I33" i="30"/>
  <c r="K33" i="30" s="1"/>
  <c r="I23" i="30"/>
  <c r="I25" i="30"/>
  <c r="K25" i="30" s="1"/>
  <c r="I34" i="30"/>
  <c r="K34" i="30" s="1"/>
  <c r="I36" i="30"/>
  <c r="K36" i="30" s="1"/>
  <c r="L87" i="30"/>
  <c r="P87" i="30" s="1"/>
  <c r="L81" i="30"/>
  <c r="P81" i="30" s="1"/>
  <c r="G65" i="53"/>
  <c r="G74" i="53"/>
  <c r="O176" i="24"/>
  <c r="O175" i="24"/>
  <c r="O173" i="24"/>
  <c r="O172" i="24"/>
  <c r="R15" i="28"/>
  <c r="FF15" i="28"/>
  <c r="GL15" i="28"/>
  <c r="BV15" i="28"/>
  <c r="CL15" i="28"/>
  <c r="EX15" i="28"/>
  <c r="GD15" i="28"/>
  <c r="HJ15" i="28"/>
  <c r="IX15" i="28"/>
  <c r="DZ15" i="28"/>
  <c r="HB15" i="28"/>
  <c r="IP15" i="28"/>
  <c r="BF15" i="28"/>
  <c r="FN15" i="28"/>
  <c r="CT15" i="28"/>
  <c r="DR15" i="28"/>
  <c r="FV15" i="28"/>
  <c r="AP15" i="28"/>
  <c r="AX15" i="28"/>
  <c r="BN15" i="28"/>
  <c r="CD15" i="28"/>
  <c r="DB15" i="28"/>
  <c r="EH15" i="28"/>
  <c r="EP15" i="28"/>
  <c r="IH15" i="28"/>
  <c r="J15" i="28"/>
  <c r="AH15" i="28"/>
  <c r="DJ15" i="28"/>
  <c r="GT15" i="28"/>
  <c r="HR15" i="28"/>
  <c r="JF15" i="28"/>
  <c r="B13" i="39"/>
  <c r="C13" i="39" s="1"/>
  <c r="D13" i="39" s="1"/>
  <c r="Z15" i="28"/>
  <c r="HZ15" i="28"/>
  <c r="AW13" i="28"/>
  <c r="FM13" i="28"/>
  <c r="HA13" i="28"/>
  <c r="AO13" i="28"/>
  <c r="BM13" i="28"/>
  <c r="CC13" i="28"/>
  <c r="DA13" i="28"/>
  <c r="EG13" i="28"/>
  <c r="EO13" i="28"/>
  <c r="IG13" i="28"/>
  <c r="I13" i="28"/>
  <c r="Y13" i="28"/>
  <c r="CS13" i="28"/>
  <c r="DQ13" i="28"/>
  <c r="FU13" i="28"/>
  <c r="HY13" i="28"/>
  <c r="B11" i="38"/>
  <c r="C11" i="38" s="1"/>
  <c r="D11" i="38" s="1"/>
  <c r="IO13" i="28"/>
  <c r="AG13" i="28"/>
  <c r="DI13" i="28"/>
  <c r="GS13" i="28"/>
  <c r="HQ13" i="28"/>
  <c r="JE13" i="28"/>
  <c r="DY13" i="28"/>
  <c r="Q13" i="28"/>
  <c r="EW13" i="28"/>
  <c r="FE13" i="28"/>
  <c r="GK13" i="28"/>
  <c r="BU13" i="28"/>
  <c r="CK13" i="28"/>
  <c r="GC13" i="28"/>
  <c r="HI13" i="28"/>
  <c r="IW13" i="28"/>
  <c r="BE13" i="28"/>
  <c r="FT41" i="28"/>
  <c r="FL41" i="28"/>
  <c r="IN41" i="28"/>
  <c r="BL41" i="28"/>
  <c r="FD41" i="28"/>
  <c r="HX41" i="28"/>
  <c r="IV41" i="28"/>
  <c r="IV53" i="28" s="1"/>
  <c r="IV56" i="28" s="1"/>
  <c r="IF41" i="28"/>
  <c r="IF53" i="28" s="1"/>
  <c r="IF56" i="28" s="1"/>
  <c r="M159" i="24" s="1"/>
  <c r="GB41" i="28"/>
  <c r="CB41" i="28"/>
  <c r="JD41" i="28"/>
  <c r="JD53" i="28" s="1"/>
  <c r="JD56" i="28" s="1"/>
  <c r="HP41" i="28"/>
  <c r="HP53" i="28" s="1"/>
  <c r="HP56" i="28" s="1"/>
  <c r="AF41" i="28"/>
  <c r="DX41" i="28"/>
  <c r="CJ41" i="28"/>
  <c r="BD41" i="28"/>
  <c r="AV41" i="28"/>
  <c r="H41" i="28"/>
  <c r="X41" i="28"/>
  <c r="AN41" i="28"/>
  <c r="P41" i="28"/>
  <c r="BT41" i="28"/>
  <c r="GC43" i="28"/>
  <c r="HY43" i="28"/>
  <c r="FM43" i="28"/>
  <c r="IO43" i="28"/>
  <c r="EW43" i="28"/>
  <c r="FU43" i="28"/>
  <c r="FE43" i="28"/>
  <c r="EO43" i="28"/>
  <c r="DA43" i="28"/>
  <c r="EG43" i="28"/>
  <c r="DZ12" i="28"/>
  <c r="HB12" i="28"/>
  <c r="IP12" i="28"/>
  <c r="BF12" i="28"/>
  <c r="FN12" i="28"/>
  <c r="R12" i="28"/>
  <c r="AP12" i="28"/>
  <c r="AX12" i="28"/>
  <c r="BN12" i="28"/>
  <c r="CD12" i="28"/>
  <c r="DB12" i="28"/>
  <c r="EH12" i="28"/>
  <c r="EP12" i="28"/>
  <c r="IH12" i="28"/>
  <c r="J12" i="28"/>
  <c r="FF12" i="28"/>
  <c r="Z12" i="28"/>
  <c r="CT12" i="28"/>
  <c r="DR12" i="28"/>
  <c r="FV12" i="28"/>
  <c r="HZ12" i="28"/>
  <c r="GL12" i="28"/>
  <c r="AH12" i="28"/>
  <c r="DJ12" i="28"/>
  <c r="GT12" i="28"/>
  <c r="HR12" i="28"/>
  <c r="JF12" i="28"/>
  <c r="B10" i="39"/>
  <c r="C10" i="39" s="1"/>
  <c r="D10" i="39" s="1"/>
  <c r="BV12" i="28"/>
  <c r="CL12" i="28"/>
  <c r="EX12" i="28"/>
  <c r="GD12" i="28"/>
  <c r="HJ12" i="28"/>
  <c r="IX12" i="28"/>
  <c r="FM40" i="28"/>
  <c r="IO40" i="28"/>
  <c r="FU40" i="28"/>
  <c r="EW40" i="28"/>
  <c r="EO40" i="28"/>
  <c r="FE40" i="28"/>
  <c r="HY40" i="28"/>
  <c r="GC40" i="28"/>
  <c r="DA40" i="28"/>
  <c r="EG40" i="28"/>
  <c r="AO40" i="28"/>
  <c r="BU40" i="28"/>
  <c r="BM40" i="28"/>
  <c r="DQ40" i="28"/>
  <c r="Q40" i="28"/>
  <c r="DY40" i="28"/>
  <c r="Y40" i="28"/>
  <c r="I40" i="28"/>
  <c r="AG40" i="28"/>
  <c r="BE40" i="28"/>
  <c r="AW40" i="28"/>
  <c r="CS40" i="28"/>
  <c r="I13" i="38"/>
  <c r="CZ21" i="28"/>
  <c r="FL21" i="28"/>
  <c r="FD21" i="28"/>
  <c r="GB49" i="28"/>
  <c r="GR21" i="28"/>
  <c r="EF21" i="28"/>
  <c r="EN21" i="28"/>
  <c r="FL49" i="28"/>
  <c r="GB21" i="28"/>
  <c r="FD49" i="28"/>
  <c r="EV21" i="28"/>
  <c r="FT21" i="28"/>
  <c r="GJ21" i="28"/>
  <c r="EV49" i="28"/>
  <c r="FT49" i="28"/>
  <c r="GR49" i="28"/>
  <c r="CZ22" i="28"/>
  <c r="FT50" i="28"/>
  <c r="FL22" i="28"/>
  <c r="FD22" i="28"/>
  <c r="GB50" i="28"/>
  <c r="GR22" i="28"/>
  <c r="EF22" i="28"/>
  <c r="EN22" i="28"/>
  <c r="FL50" i="28"/>
  <c r="GB22" i="28"/>
  <c r="EV22" i="28"/>
  <c r="FT22" i="28"/>
  <c r="GJ22" i="28"/>
  <c r="GR50" i="28"/>
  <c r="B6" i="37"/>
  <c r="C6" i="37" s="1"/>
  <c r="CZ19" i="28"/>
  <c r="GJ47" i="28"/>
  <c r="CZ47" i="28"/>
  <c r="EF19" i="28"/>
  <c r="EN19" i="28"/>
  <c r="FL47" i="28"/>
  <c r="GB19" i="28"/>
  <c r="FD47" i="28"/>
  <c r="EV19" i="28"/>
  <c r="FT19" i="28"/>
  <c r="GJ19" i="28"/>
  <c r="EV47" i="28"/>
  <c r="FT47" i="28"/>
  <c r="FL19" i="28"/>
  <c r="FD19" i="28"/>
  <c r="GB47" i="28"/>
  <c r="GR19" i="28"/>
  <c r="GR47" i="28"/>
  <c r="D6" i="36"/>
  <c r="N11" i="36"/>
  <c r="HB55" i="28"/>
  <c r="IO55" i="28"/>
  <c r="DQ27" i="28"/>
  <c r="AW42" i="28"/>
  <c r="AG42" i="28"/>
  <c r="AO42" i="28"/>
  <c r="BE42" i="28"/>
  <c r="BU42" i="28"/>
  <c r="BM42" i="28"/>
  <c r="DQ42" i="28"/>
  <c r="DA42" i="28"/>
  <c r="CS42" i="28"/>
  <c r="DY42" i="28"/>
  <c r="FU42" i="28"/>
  <c r="FM42" i="28"/>
  <c r="GC42" i="28"/>
  <c r="IO42" i="28"/>
  <c r="HY42" i="28"/>
  <c r="FE42" i="28"/>
  <c r="DI42" i="28"/>
  <c r="L163" i="24"/>
  <c r="IU57" i="28"/>
  <c r="DR55" i="28"/>
  <c r="HB27" i="28"/>
  <c r="EP55" i="28"/>
  <c r="AP27" i="28"/>
  <c r="BM27" i="28"/>
  <c r="EW27" i="28"/>
  <c r="CL55" i="28"/>
  <c r="CC55" i="28"/>
  <c r="BF14" i="28"/>
  <c r="R14" i="28"/>
  <c r="AX14" i="28"/>
  <c r="AP14" i="28"/>
  <c r="Z14" i="28"/>
  <c r="DZ14" i="28"/>
  <c r="CD14" i="28"/>
  <c r="BV14" i="28"/>
  <c r="AH14" i="28"/>
  <c r="BN14" i="28"/>
  <c r="DJ14" i="28"/>
  <c r="DR14" i="28"/>
  <c r="DB14" i="28"/>
  <c r="FV14" i="28"/>
  <c r="GT14" i="28"/>
  <c r="CL14" i="28"/>
  <c r="FF14" i="28"/>
  <c r="FN14" i="28"/>
  <c r="EX14" i="28"/>
  <c r="CT14" i="28"/>
  <c r="GL14" i="28"/>
  <c r="EH14" i="28"/>
  <c r="GD14" i="28"/>
  <c r="HR14" i="28"/>
  <c r="HB14" i="28"/>
  <c r="JF14" i="28"/>
  <c r="IP14" i="28"/>
  <c r="IX14" i="28"/>
  <c r="J14" i="28"/>
  <c r="EP14" i="28"/>
  <c r="HZ14" i="28"/>
  <c r="IH14" i="28"/>
  <c r="B12" i="39"/>
  <c r="C12" i="39" s="1"/>
  <c r="D12" i="39" s="1"/>
  <c r="HJ14" i="28"/>
  <c r="EX55" i="28"/>
  <c r="GL26" i="28"/>
  <c r="GT26" i="28"/>
  <c r="FL44" i="28"/>
  <c r="GJ44" i="28"/>
  <c r="GR44" i="28"/>
  <c r="FT44" i="28"/>
  <c r="GZ44" i="28"/>
  <c r="FD44" i="28"/>
  <c r="GB44" i="28"/>
  <c r="HH44" i="28"/>
  <c r="EV44" i="28"/>
  <c r="HX44" i="28"/>
  <c r="IN44" i="28"/>
  <c r="AG16" i="28"/>
  <c r="Q16" i="28"/>
  <c r="BE16" i="28"/>
  <c r="AW16" i="28"/>
  <c r="B14" i="38"/>
  <c r="AO16" i="28"/>
  <c r="Y16" i="28"/>
  <c r="CK16" i="28"/>
  <c r="CS16" i="28"/>
  <c r="DA16" i="28"/>
  <c r="DY16" i="28"/>
  <c r="CC16" i="28"/>
  <c r="FE16" i="28"/>
  <c r="BM16" i="28"/>
  <c r="FM16" i="28"/>
  <c r="EW16" i="28"/>
  <c r="DI16" i="28"/>
  <c r="GK16" i="28"/>
  <c r="DQ16" i="28"/>
  <c r="EO16" i="28"/>
  <c r="FU16" i="28"/>
  <c r="GS16" i="28"/>
  <c r="HI16" i="28"/>
  <c r="JE16" i="28"/>
  <c r="BU16" i="28"/>
  <c r="IO16" i="28"/>
  <c r="IW16" i="28"/>
  <c r="EG16" i="28"/>
  <c r="GC16" i="28"/>
  <c r="HY16" i="28"/>
  <c r="IG16" i="28"/>
  <c r="HQ16" i="28"/>
  <c r="I16" i="28"/>
  <c r="HA16" i="28"/>
  <c r="FM27" i="28"/>
  <c r="J27" i="28"/>
  <c r="DY54" i="28"/>
  <c r="EG55" i="28"/>
  <c r="BE26" i="28"/>
  <c r="DB55" i="28"/>
  <c r="BM55" i="28"/>
  <c r="JE27" i="28"/>
  <c r="FV27" i="28"/>
  <c r="HR27" i="28"/>
  <c r="R27" i="28"/>
  <c r="IO27" i="28"/>
  <c r="DA27" i="28"/>
  <c r="GS55" i="28"/>
  <c r="DI27" i="28"/>
  <c r="Y55" i="28"/>
  <c r="GL55" i="28"/>
  <c r="FU55" i="28"/>
  <c r="BU27" i="28"/>
  <c r="C14" i="37"/>
  <c r="IH55" i="28"/>
  <c r="CD27" i="28"/>
  <c r="IW55" i="28"/>
  <c r="IW27" i="28"/>
  <c r="B114" i="57" l="1"/>
  <c r="T112" i="57"/>
  <c r="V112" i="57" s="1"/>
  <c r="M79" i="24"/>
  <c r="I79" i="53" s="1"/>
  <c r="N79" i="53" s="1"/>
  <c r="S79" i="53" s="1"/>
  <c r="M79" i="57"/>
  <c r="O82" i="24"/>
  <c r="O82" i="57"/>
  <c r="N82" i="24"/>
  <c r="N82" i="57"/>
  <c r="O80" i="24"/>
  <c r="K80" i="53" s="1"/>
  <c r="O80" i="57"/>
  <c r="M83" i="24"/>
  <c r="I83" i="53" s="1"/>
  <c r="N83" i="53" s="1"/>
  <c r="S83" i="53" s="1"/>
  <c r="M83" i="57"/>
  <c r="N80" i="24"/>
  <c r="N80" i="57"/>
  <c r="IF57" i="28"/>
  <c r="CX53" i="28"/>
  <c r="CX56" i="28" s="1"/>
  <c r="K118" i="24" s="1"/>
  <c r="CH53" i="28"/>
  <c r="CH56" i="28" s="1"/>
  <c r="K112" i="24" s="1"/>
  <c r="DF53" i="28"/>
  <c r="DF56" i="28" s="1"/>
  <c r="K121" i="24" s="1"/>
  <c r="CX25" i="28"/>
  <c r="CX28" i="28" s="1"/>
  <c r="K117" i="24" s="1"/>
  <c r="J31" i="38"/>
  <c r="I31" i="38"/>
  <c r="K31" i="38" s="1"/>
  <c r="L31" i="38" s="1"/>
  <c r="P31" i="38" s="1"/>
  <c r="Q31" i="38" s="1"/>
  <c r="Q51" i="34"/>
  <c r="BJ53" i="28"/>
  <c r="BJ56" i="28" s="1"/>
  <c r="K104" i="24" s="1"/>
  <c r="Q83" i="30"/>
  <c r="K172" i="53"/>
  <c r="P172" i="53" s="1"/>
  <c r="U172" i="53" s="1"/>
  <c r="K171" i="53"/>
  <c r="P171" i="53" s="1"/>
  <c r="U171" i="53" s="1"/>
  <c r="K174" i="53"/>
  <c r="P174" i="53" s="1"/>
  <c r="U174" i="53" s="1"/>
  <c r="K175" i="53"/>
  <c r="P175" i="53" s="1"/>
  <c r="U175" i="53" s="1"/>
  <c r="M103" i="39"/>
  <c r="P103" i="39" s="1"/>
  <c r="Q103" i="39" s="1"/>
  <c r="P103" i="38"/>
  <c r="Q103" i="38" s="1"/>
  <c r="P99" i="38"/>
  <c r="Q99" i="38" s="1"/>
  <c r="M99" i="39"/>
  <c r="P99" i="39" s="1"/>
  <c r="Q99" i="39" s="1"/>
  <c r="K82" i="53"/>
  <c r="J82" i="53"/>
  <c r="O82" i="53" s="1"/>
  <c r="T82" i="53" s="1"/>
  <c r="J80" i="53"/>
  <c r="O80" i="53" s="1"/>
  <c r="T80" i="53" s="1"/>
  <c r="Q74" i="30"/>
  <c r="ED25" i="28"/>
  <c r="ED28" i="28" s="1"/>
  <c r="K129" i="24" s="1"/>
  <c r="Q82" i="30"/>
  <c r="Q78" i="30"/>
  <c r="Q73" i="30"/>
  <c r="F60" i="24" s="1"/>
  <c r="G60" i="24" s="1"/>
  <c r="BZ53" i="28"/>
  <c r="BZ56" i="28" s="1"/>
  <c r="K110" i="24" s="1"/>
  <c r="BJ25" i="28"/>
  <c r="BJ28" i="28" s="1"/>
  <c r="K103" i="24" s="1"/>
  <c r="AT53" i="28"/>
  <c r="AT56" i="28" s="1"/>
  <c r="K99" i="24" s="1"/>
  <c r="DF25" i="28"/>
  <c r="DF28" i="28" s="1"/>
  <c r="K120" i="24" s="1"/>
  <c r="V25" i="28"/>
  <c r="V28" i="28" s="1"/>
  <c r="K91" i="24" s="1"/>
  <c r="CP53" i="28"/>
  <c r="CP56" i="28" s="1"/>
  <c r="K115" i="24" s="1"/>
  <c r="G147" i="53"/>
  <c r="H163" i="53"/>
  <c r="M163" i="53" s="1"/>
  <c r="R163" i="53" s="1"/>
  <c r="L55" i="30"/>
  <c r="L29" i="30"/>
  <c r="P29" i="30" s="1"/>
  <c r="L5" i="36"/>
  <c r="L10" i="36"/>
  <c r="L9" i="36"/>
  <c r="L6" i="36"/>
  <c r="L12" i="36"/>
  <c r="L8" i="36"/>
  <c r="D14" i="36"/>
  <c r="L7" i="36"/>
  <c r="G162" i="53"/>
  <c r="L33" i="30"/>
  <c r="P33" i="30" s="1"/>
  <c r="L48" i="30"/>
  <c r="P48" i="30" s="1"/>
  <c r="Q48" i="30" s="1"/>
  <c r="Q72" i="30"/>
  <c r="ET25" i="28"/>
  <c r="ET28" i="28" s="1"/>
  <c r="K135" i="24" s="1"/>
  <c r="CH25" i="28"/>
  <c r="CH28" i="28" s="1"/>
  <c r="K111" i="24" s="1"/>
  <c r="AT25" i="28"/>
  <c r="AT28" i="28" s="1"/>
  <c r="K98" i="24" s="1"/>
  <c r="AL25" i="28"/>
  <c r="AL28" i="28" s="1"/>
  <c r="K96" i="24" s="1"/>
  <c r="I65" i="34"/>
  <c r="K65" i="34" s="1"/>
  <c r="I47" i="34"/>
  <c r="K47" i="34" s="1"/>
  <c r="I39" i="34"/>
  <c r="K39" i="34" s="1"/>
  <c r="I64" i="34"/>
  <c r="K64" i="34" s="1"/>
  <c r="I49" i="34"/>
  <c r="K49" i="34" s="1"/>
  <c r="I55" i="34"/>
  <c r="K55" i="34" s="1"/>
  <c r="L55" i="34" s="1"/>
  <c r="P55" i="34" s="1"/>
  <c r="I43" i="34"/>
  <c r="K43" i="34" s="1"/>
  <c r="L43" i="34" s="1"/>
  <c r="P43" i="34" s="1"/>
  <c r="Q43" i="34" s="1"/>
  <c r="I66" i="34"/>
  <c r="K66" i="34" s="1"/>
  <c r="I48" i="34"/>
  <c r="K48" i="34" s="1"/>
  <c r="I50" i="34"/>
  <c r="K50" i="34" s="1"/>
  <c r="I63" i="34"/>
  <c r="K63" i="34" s="1"/>
  <c r="I60" i="34"/>
  <c r="K60" i="34" s="1"/>
  <c r="L60" i="34" s="1"/>
  <c r="P60" i="34" s="1"/>
  <c r="L6" i="35"/>
  <c r="L9" i="35"/>
  <c r="O9" i="35" s="1"/>
  <c r="D14" i="35"/>
  <c r="L10" i="35"/>
  <c r="L8" i="35"/>
  <c r="L12" i="35"/>
  <c r="O12" i="35" s="1"/>
  <c r="L7" i="35"/>
  <c r="O7" i="35" s="1"/>
  <c r="L5" i="35"/>
  <c r="O5" i="35" s="1"/>
  <c r="L71" i="34"/>
  <c r="P71" i="34" s="1"/>
  <c r="L87" i="34"/>
  <c r="L43" i="30"/>
  <c r="P43" i="30" s="1"/>
  <c r="W38" i="28"/>
  <c r="CA10" i="28"/>
  <c r="AM38" i="28"/>
  <c r="BK38" i="28"/>
  <c r="EE10" i="28"/>
  <c r="CQ10" i="28"/>
  <c r="DG10" i="28"/>
  <c r="AU10" i="28"/>
  <c r="W10" i="28"/>
  <c r="BC10" i="28"/>
  <c r="DO10" i="28"/>
  <c r="BS38" i="28"/>
  <c r="FK38" i="28"/>
  <c r="AU38" i="28"/>
  <c r="CA38" i="28"/>
  <c r="BC38" i="28"/>
  <c r="FC10" i="28"/>
  <c r="GA10" i="28"/>
  <c r="HG10" i="28"/>
  <c r="BK10" i="28"/>
  <c r="FS38" i="28"/>
  <c r="B9" i="36"/>
  <c r="C9" i="36" s="1"/>
  <c r="D9" i="36" s="1"/>
  <c r="BS10" i="28"/>
  <c r="AE38" i="28"/>
  <c r="GI10" i="28"/>
  <c r="GQ10" i="28"/>
  <c r="EM10" i="28"/>
  <c r="AM10" i="28"/>
  <c r="GY10" i="28"/>
  <c r="G38" i="28"/>
  <c r="CI10" i="28"/>
  <c r="EU10" i="28"/>
  <c r="DW10" i="28"/>
  <c r="FC38" i="28"/>
  <c r="O38" i="28"/>
  <c r="AE10" i="28"/>
  <c r="O10" i="28"/>
  <c r="CY10" i="28"/>
  <c r="FK10" i="28"/>
  <c r="GA38" i="28"/>
  <c r="G10" i="28"/>
  <c r="FS10" i="28"/>
  <c r="DN25" i="28"/>
  <c r="DN28" i="28" s="1"/>
  <c r="K123" i="24" s="1"/>
  <c r="GX25" i="28"/>
  <c r="GX28" i="28" s="1"/>
  <c r="K150" i="24" s="1"/>
  <c r="I54" i="34"/>
  <c r="K54" i="34" s="1"/>
  <c r="I44" i="34"/>
  <c r="K44" i="34" s="1"/>
  <c r="L44" i="34" s="1"/>
  <c r="P44" i="34" s="1"/>
  <c r="I53" i="34"/>
  <c r="K53" i="34" s="1"/>
  <c r="I52" i="34"/>
  <c r="K52" i="34" s="1"/>
  <c r="I61" i="34"/>
  <c r="K61" i="34" s="1"/>
  <c r="L61" i="34" s="1"/>
  <c r="P61" i="34" s="1"/>
  <c r="I45" i="34"/>
  <c r="K45" i="34" s="1"/>
  <c r="I40" i="34"/>
  <c r="K40" i="34" s="1"/>
  <c r="L40" i="34" s="1"/>
  <c r="P40" i="34" s="1"/>
  <c r="Q40" i="34" s="1"/>
  <c r="L61" i="30"/>
  <c r="P61" i="30" s="1"/>
  <c r="G154" i="53"/>
  <c r="Q81" i="30"/>
  <c r="L35" i="30"/>
  <c r="P35" i="30" s="1"/>
  <c r="L47" i="30"/>
  <c r="L50" i="30"/>
  <c r="P50" i="30" s="1"/>
  <c r="G130" i="53"/>
  <c r="G127" i="53"/>
  <c r="CQ9" i="28"/>
  <c r="G37" i="28"/>
  <c r="CY37" i="28"/>
  <c r="FS37" i="28"/>
  <c r="EU37" i="28"/>
  <c r="DW37" i="28"/>
  <c r="G9" i="28"/>
  <c r="CY9" i="28"/>
  <c r="FK9" i="28"/>
  <c r="GY9" i="28"/>
  <c r="AE37" i="28"/>
  <c r="W37" i="28"/>
  <c r="EM37" i="28"/>
  <c r="GQ9" i="28"/>
  <c r="DO37" i="28"/>
  <c r="FK37" i="28"/>
  <c r="AM37" i="28"/>
  <c r="CI9" i="28"/>
  <c r="AU9" i="28"/>
  <c r="EU9" i="28"/>
  <c r="O37" i="28"/>
  <c r="GA9" i="28"/>
  <c r="GI9" i="28"/>
  <c r="O9" i="28"/>
  <c r="AU37" i="28"/>
  <c r="DW9" i="28"/>
  <c r="AM9" i="28"/>
  <c r="AE9" i="28"/>
  <c r="BK9" i="28"/>
  <c r="FS9" i="28"/>
  <c r="EE37" i="28"/>
  <c r="BC37" i="28"/>
  <c r="CA37" i="28"/>
  <c r="BC9" i="28"/>
  <c r="FC37" i="28"/>
  <c r="CA9" i="28"/>
  <c r="BK37" i="28"/>
  <c r="BS9" i="28"/>
  <c r="DG37" i="28"/>
  <c r="GA37" i="28"/>
  <c r="DG9" i="28"/>
  <c r="HG9" i="28"/>
  <c r="EE9" i="28"/>
  <c r="W9" i="28"/>
  <c r="BS37" i="28"/>
  <c r="DO9" i="28"/>
  <c r="CI37" i="28"/>
  <c r="EM9" i="28"/>
  <c r="CQ37" i="28"/>
  <c r="FC9" i="28"/>
  <c r="B8" i="36"/>
  <c r="FJ25" i="28"/>
  <c r="FJ28" i="28" s="1"/>
  <c r="K140" i="24" s="1"/>
  <c r="Q75" i="30"/>
  <c r="BR25" i="28"/>
  <c r="BR28" i="28" s="1"/>
  <c r="K106" i="24" s="1"/>
  <c r="V53" i="28"/>
  <c r="V56" i="28" s="1"/>
  <c r="K92" i="24" s="1"/>
  <c r="FR25" i="28"/>
  <c r="FR28" i="28" s="1"/>
  <c r="K142" i="24" s="1"/>
  <c r="I31" i="34"/>
  <c r="K31" i="34" s="1"/>
  <c r="I29" i="34"/>
  <c r="K29" i="34" s="1"/>
  <c r="L29" i="34" s="1"/>
  <c r="P29" i="34" s="1"/>
  <c r="Q29" i="34" s="1"/>
  <c r="L28" i="30"/>
  <c r="P28" i="30" s="1"/>
  <c r="L76" i="34"/>
  <c r="P76" i="34" s="1"/>
  <c r="L82" i="34"/>
  <c r="P82" i="34" s="1"/>
  <c r="CZ20" i="28"/>
  <c r="EV20" i="28"/>
  <c r="FT48" i="28"/>
  <c r="GB20" i="28"/>
  <c r="GR48" i="28"/>
  <c r="EV48" i="28"/>
  <c r="EN48" i="28"/>
  <c r="FL48" i="28"/>
  <c r="FL20" i="28"/>
  <c r="GR20" i="28"/>
  <c r="GJ20" i="28"/>
  <c r="FT20" i="28"/>
  <c r="GB48" i="28"/>
  <c r="FD48" i="28"/>
  <c r="FD20" i="28"/>
  <c r="EF48" i="28"/>
  <c r="EN20" i="28"/>
  <c r="EF20" i="28"/>
  <c r="L44" i="30"/>
  <c r="I9" i="35"/>
  <c r="I7" i="35"/>
  <c r="I12" i="35"/>
  <c r="I51" i="35" s="1"/>
  <c r="K51" i="35" s="1"/>
  <c r="O11" i="35"/>
  <c r="I5" i="35"/>
  <c r="I8" i="35"/>
  <c r="I6" i="35"/>
  <c r="C15" i="35"/>
  <c r="I11" i="35"/>
  <c r="G156" i="53"/>
  <c r="G164" i="53"/>
  <c r="L37" i="30"/>
  <c r="P37" i="30" s="1"/>
  <c r="L63" i="30"/>
  <c r="AD53" i="28"/>
  <c r="AD56" i="28" s="1"/>
  <c r="K95" i="24" s="1"/>
  <c r="G149" i="53"/>
  <c r="I57" i="34"/>
  <c r="K57" i="34" s="1"/>
  <c r="I58" i="34"/>
  <c r="K58" i="34" s="1"/>
  <c r="L26" i="30"/>
  <c r="P26" i="30" s="1"/>
  <c r="L81" i="34"/>
  <c r="P81" i="34" s="1"/>
  <c r="L53" i="30"/>
  <c r="P53" i="30" s="1"/>
  <c r="Q87" i="30"/>
  <c r="L96" i="30"/>
  <c r="L39" i="30"/>
  <c r="P39" i="30" s="1"/>
  <c r="L64" i="30"/>
  <c r="P64" i="30" s="1"/>
  <c r="L23" i="30"/>
  <c r="P23" i="30"/>
  <c r="G118" i="53"/>
  <c r="G112" i="53"/>
  <c r="EL25" i="28"/>
  <c r="EL28" i="28" s="1"/>
  <c r="K132" i="24" s="1"/>
  <c r="F53" i="28"/>
  <c r="F56" i="28" s="1"/>
  <c r="K86" i="24" s="1"/>
  <c r="BR53" i="28"/>
  <c r="BR56" i="28" s="1"/>
  <c r="K107" i="24" s="1"/>
  <c r="J43" i="30"/>
  <c r="J63" i="30"/>
  <c r="J64" i="30"/>
  <c r="J55" i="30"/>
  <c r="Q8" i="30"/>
  <c r="J60" i="30"/>
  <c r="J47" i="30"/>
  <c r="J49" i="30"/>
  <c r="J39" i="30"/>
  <c r="J48" i="30"/>
  <c r="J65" i="30"/>
  <c r="J50" i="30"/>
  <c r="J66" i="30"/>
  <c r="L80" i="34"/>
  <c r="P80" i="34" s="1"/>
  <c r="L42" i="30"/>
  <c r="L54" i="30"/>
  <c r="P54" i="30" s="1"/>
  <c r="CQ17" i="28"/>
  <c r="DG17" i="28"/>
  <c r="JC17" i="28"/>
  <c r="JC25" i="28" s="1"/>
  <c r="JC28" i="28" s="1"/>
  <c r="GY17" i="28"/>
  <c r="DW17" i="28"/>
  <c r="CI17" i="28"/>
  <c r="FC17" i="28"/>
  <c r="EM17" i="28"/>
  <c r="HO17" i="28"/>
  <c r="HO25" i="28" s="1"/>
  <c r="HO28" i="28" s="1"/>
  <c r="AE17" i="28"/>
  <c r="HG17" i="28"/>
  <c r="CY17" i="28"/>
  <c r="GQ17" i="28"/>
  <c r="GI17" i="28"/>
  <c r="HW17" i="28"/>
  <c r="HW25" i="28" s="1"/>
  <c r="HW28" i="28" s="1"/>
  <c r="BK17" i="28"/>
  <c r="B15" i="36"/>
  <c r="BC17" i="28"/>
  <c r="EE17" i="28"/>
  <c r="EU17" i="28"/>
  <c r="DO17" i="28"/>
  <c r="G17" i="28"/>
  <c r="O17" i="28"/>
  <c r="AM17" i="28"/>
  <c r="AU17" i="28"/>
  <c r="FK17" i="28"/>
  <c r="IM17" i="28"/>
  <c r="IM25" i="28" s="1"/>
  <c r="IM28" i="28" s="1"/>
  <c r="IE17" i="28"/>
  <c r="IE25" i="28" s="1"/>
  <c r="IE28" i="28" s="1"/>
  <c r="W17" i="28"/>
  <c r="CA17" i="28"/>
  <c r="GA17" i="28"/>
  <c r="FS17" i="28"/>
  <c r="IU17" i="28"/>
  <c r="IU25" i="28" s="1"/>
  <c r="IU28" i="28" s="1"/>
  <c r="BS17" i="28"/>
  <c r="L60" i="30"/>
  <c r="P60" i="30" s="1"/>
  <c r="M8" i="34"/>
  <c r="D15" i="34"/>
  <c r="M6" i="34"/>
  <c r="M10" i="34"/>
  <c r="L85" i="34"/>
  <c r="P85" i="34" s="1"/>
  <c r="L36" i="30"/>
  <c r="P36" i="30" s="1"/>
  <c r="L22" i="30"/>
  <c r="P22" i="30" s="1"/>
  <c r="L49" i="30"/>
  <c r="L66" i="30"/>
  <c r="P66" i="30" s="1"/>
  <c r="Q79" i="30"/>
  <c r="FB25" i="28"/>
  <c r="FB28" i="28" s="1"/>
  <c r="K137" i="24" s="1"/>
  <c r="CP25" i="28"/>
  <c r="CP28" i="28" s="1"/>
  <c r="K114" i="24" s="1"/>
  <c r="AL53" i="28"/>
  <c r="AL56" i="28" s="1"/>
  <c r="K97" i="24" s="1"/>
  <c r="BZ25" i="28"/>
  <c r="BZ28" i="28" s="1"/>
  <c r="K109" i="24" s="1"/>
  <c r="G151" i="53"/>
  <c r="EL53" i="28"/>
  <c r="EL56" i="28" s="1"/>
  <c r="K133" i="24" s="1"/>
  <c r="I42" i="34"/>
  <c r="K42" i="34" s="1"/>
  <c r="L42" i="34" s="1"/>
  <c r="P42" i="34" s="1"/>
  <c r="I97" i="34"/>
  <c r="K97" i="34" s="1"/>
  <c r="L72" i="34"/>
  <c r="P72" i="34" s="1"/>
  <c r="Q72" i="34" s="1"/>
  <c r="L79" i="34"/>
  <c r="P79" i="34" s="1"/>
  <c r="L97" i="30"/>
  <c r="P97" i="30" s="1"/>
  <c r="L40" i="30"/>
  <c r="P40" i="30" s="1"/>
  <c r="L57" i="30"/>
  <c r="P57" i="30" s="1"/>
  <c r="FZ25" i="28"/>
  <c r="FZ28" i="28" s="1"/>
  <c r="K144" i="24" s="1"/>
  <c r="AE36" i="28"/>
  <c r="G36" i="28"/>
  <c r="CA8" i="28"/>
  <c r="EE36" i="28"/>
  <c r="EM8" i="28"/>
  <c r="BS8" i="28"/>
  <c r="HG8" i="28"/>
  <c r="DO8" i="28"/>
  <c r="AU8" i="28"/>
  <c r="CI8" i="28"/>
  <c r="O36" i="28"/>
  <c r="DG36" i="28"/>
  <c r="GA36" i="28"/>
  <c r="FC36" i="28"/>
  <c r="CY36" i="28"/>
  <c r="HG36" i="28"/>
  <c r="HG53" i="28" s="1"/>
  <c r="HG56" i="28" s="1"/>
  <c r="BC8" i="28"/>
  <c r="EU36" i="28"/>
  <c r="EU8" i="28"/>
  <c r="CY8" i="28"/>
  <c r="AM36" i="28"/>
  <c r="BK8" i="28"/>
  <c r="EE8" i="28"/>
  <c r="W36" i="28"/>
  <c r="EM36" i="28"/>
  <c r="G8" i="28"/>
  <c r="AE8" i="28"/>
  <c r="BC36" i="28"/>
  <c r="FC8" i="28"/>
  <c r="GI36" i="28"/>
  <c r="GI53" i="28" s="1"/>
  <c r="GI56" i="28" s="1"/>
  <c r="DW36" i="28"/>
  <c r="DW53" i="28" s="1"/>
  <c r="DW56" i="28" s="1"/>
  <c r="DW57" i="28" s="1"/>
  <c r="FK8" i="28"/>
  <c r="GY8" i="28"/>
  <c r="GY25" i="28" s="1"/>
  <c r="GY28" i="28" s="1"/>
  <c r="GY29" i="28" s="1"/>
  <c r="CQ36" i="28"/>
  <c r="DW8" i="28"/>
  <c r="DW25" i="28" s="1"/>
  <c r="DW28" i="28" s="1"/>
  <c r="AU36" i="28"/>
  <c r="W8" i="28"/>
  <c r="BK36" i="28"/>
  <c r="CI36" i="28"/>
  <c r="FS36" i="28"/>
  <c r="DO36" i="28"/>
  <c r="FK36" i="28"/>
  <c r="FS8" i="28"/>
  <c r="B7" i="36"/>
  <c r="C7" i="36" s="1"/>
  <c r="D7" i="36" s="1"/>
  <c r="CA36" i="28"/>
  <c r="BS36" i="28"/>
  <c r="O8" i="28"/>
  <c r="GQ8" i="28"/>
  <c r="GQ25" i="28" s="1"/>
  <c r="GQ28" i="28" s="1"/>
  <c r="L148" i="24" s="1"/>
  <c r="GA8" i="28"/>
  <c r="GA25" i="28" s="1"/>
  <c r="GA28" i="28" s="1"/>
  <c r="L144" i="24" s="1"/>
  <c r="GI8" i="28"/>
  <c r="GQ36" i="28"/>
  <c r="GQ53" i="28" s="1"/>
  <c r="GQ56" i="28" s="1"/>
  <c r="CQ8" i="28"/>
  <c r="CQ25" i="28" s="1"/>
  <c r="CQ28" i="28" s="1"/>
  <c r="L114" i="24" s="1"/>
  <c r="AM8" i="28"/>
  <c r="DG8" i="28"/>
  <c r="GY36" i="28"/>
  <c r="GY53" i="28" s="1"/>
  <c r="GY56" i="28" s="1"/>
  <c r="BB25" i="28"/>
  <c r="BB28" i="28" s="1"/>
  <c r="K100" i="24" s="1"/>
  <c r="BB53" i="28"/>
  <c r="BB56" i="28" s="1"/>
  <c r="K101" i="24" s="1"/>
  <c r="GH25" i="28"/>
  <c r="GH28" i="28" s="1"/>
  <c r="K146" i="24" s="1"/>
  <c r="G153" i="53"/>
  <c r="L8" i="34"/>
  <c r="O8" i="34" s="1"/>
  <c r="L12" i="34"/>
  <c r="O12" i="34" s="1"/>
  <c r="D14" i="34"/>
  <c r="L5" i="34"/>
  <c r="O5" i="34" s="1"/>
  <c r="L6" i="34"/>
  <c r="L9" i="34"/>
  <c r="O9" i="34" s="1"/>
  <c r="L10" i="34"/>
  <c r="O10" i="34" s="1"/>
  <c r="L7" i="34"/>
  <c r="O7" i="34" s="1"/>
  <c r="L78" i="34"/>
  <c r="P78" i="34" s="1"/>
  <c r="L45" i="30"/>
  <c r="P45" i="30" s="1"/>
  <c r="G158" i="53"/>
  <c r="ET45" i="28"/>
  <c r="ET53" i="28" s="1"/>
  <c r="ET56" i="28" s="1"/>
  <c r="K136" i="24" s="1"/>
  <c r="HN45" i="28"/>
  <c r="HN53" i="28" s="1"/>
  <c r="HN56" i="28" s="1"/>
  <c r="FB45" i="28"/>
  <c r="FB53" i="28" s="1"/>
  <c r="FB56" i="28" s="1"/>
  <c r="K138" i="24" s="1"/>
  <c r="FJ45" i="28"/>
  <c r="FJ53" i="28" s="1"/>
  <c r="FJ56" i="28" s="1"/>
  <c r="K141" i="24" s="1"/>
  <c r="HV45" i="28"/>
  <c r="HV53" i="28" s="1"/>
  <c r="HV56" i="28" s="1"/>
  <c r="K157" i="24" s="1"/>
  <c r="FR45" i="28"/>
  <c r="FR53" i="28" s="1"/>
  <c r="FR56" i="28" s="1"/>
  <c r="K143" i="24" s="1"/>
  <c r="FZ45" i="28"/>
  <c r="FZ53" i="28" s="1"/>
  <c r="FZ56" i="28" s="1"/>
  <c r="K145" i="24" s="1"/>
  <c r="IL45" i="28"/>
  <c r="IL53" i="28" s="1"/>
  <c r="IL56" i="28" s="1"/>
  <c r="K161" i="24" s="1"/>
  <c r="L58" i="30"/>
  <c r="P58" i="30" s="1"/>
  <c r="L34" i="30"/>
  <c r="P34" i="30" s="1"/>
  <c r="I159" i="53"/>
  <c r="N159" i="53" s="1"/>
  <c r="S159" i="53" s="1"/>
  <c r="L25" i="30"/>
  <c r="P25" i="30" s="1"/>
  <c r="Q51" i="30"/>
  <c r="L65" i="30"/>
  <c r="P65" i="30" s="1"/>
  <c r="Q65" i="30" s="1"/>
  <c r="Q80" i="30"/>
  <c r="L31" i="30"/>
  <c r="P31" i="30" s="1"/>
  <c r="G89" i="53"/>
  <c r="F25" i="28"/>
  <c r="F28" i="28" s="1"/>
  <c r="K85" i="24" s="1"/>
  <c r="DV25" i="28"/>
  <c r="DV28" i="28" s="1"/>
  <c r="K126" i="24" s="1"/>
  <c r="HF25" i="28"/>
  <c r="HF28" i="28" s="1"/>
  <c r="K152" i="24" s="1"/>
  <c r="DN53" i="28"/>
  <c r="DN56" i="28" s="1"/>
  <c r="K124" i="24" s="1"/>
  <c r="AD25" i="28"/>
  <c r="AD28" i="28" s="1"/>
  <c r="K94" i="24" s="1"/>
  <c r="N25" i="28"/>
  <c r="N28" i="28" s="1"/>
  <c r="K88" i="24" s="1"/>
  <c r="GP25" i="28"/>
  <c r="GP28" i="28" s="1"/>
  <c r="I26" i="34"/>
  <c r="K26" i="34" s="1"/>
  <c r="L26" i="34" s="1"/>
  <c r="P26" i="34" s="1"/>
  <c r="I28" i="34"/>
  <c r="K28" i="34" s="1"/>
  <c r="L28" i="34" s="1"/>
  <c r="P28" i="34" s="1"/>
  <c r="I96" i="34"/>
  <c r="K96" i="34" s="1"/>
  <c r="I35" i="34"/>
  <c r="K35" i="34" s="1"/>
  <c r="L35" i="34" s="1"/>
  <c r="P35" i="34" s="1"/>
  <c r="Q35" i="34" s="1"/>
  <c r="I33" i="34"/>
  <c r="K33" i="34" s="1"/>
  <c r="I36" i="34"/>
  <c r="K36" i="34" s="1"/>
  <c r="I37" i="34"/>
  <c r="K37" i="34" s="1"/>
  <c r="I34" i="34"/>
  <c r="K34" i="34" s="1"/>
  <c r="I23" i="34"/>
  <c r="I22" i="34"/>
  <c r="K22" i="34" s="1"/>
  <c r="I25" i="34"/>
  <c r="K25" i="34" s="1"/>
  <c r="J87" i="34"/>
  <c r="J85" i="34"/>
  <c r="J71" i="34"/>
  <c r="D8" i="34"/>
  <c r="J74" i="34"/>
  <c r="J78" i="34"/>
  <c r="J79" i="34"/>
  <c r="J73" i="34"/>
  <c r="J75" i="34"/>
  <c r="J81" i="34"/>
  <c r="J82" i="34"/>
  <c r="J72" i="34"/>
  <c r="J76" i="34"/>
  <c r="J80" i="34"/>
  <c r="J83" i="34"/>
  <c r="Q85" i="30"/>
  <c r="L52" i="30"/>
  <c r="Q71" i="30"/>
  <c r="G160" i="53"/>
  <c r="Q11" i="34"/>
  <c r="HP57" i="28"/>
  <c r="M155" i="24"/>
  <c r="BE41" i="28"/>
  <c r="DY41" i="28"/>
  <c r="HQ41" i="28"/>
  <c r="HQ53" i="28" s="1"/>
  <c r="HQ56" i="28" s="1"/>
  <c r="JE41" i="28"/>
  <c r="JE53" i="28" s="1"/>
  <c r="JE56" i="28" s="1"/>
  <c r="CK41" i="28"/>
  <c r="FM41" i="28"/>
  <c r="IO41" i="28"/>
  <c r="IW41" i="28"/>
  <c r="IW53" i="28" s="1"/>
  <c r="IW56" i="28" s="1"/>
  <c r="BM41" i="28"/>
  <c r="FU41" i="28"/>
  <c r="IG41" i="28"/>
  <c r="IG53" i="28" s="1"/>
  <c r="IG56" i="28" s="1"/>
  <c r="N159" i="24" s="1"/>
  <c r="FE41" i="28"/>
  <c r="HY41" i="28"/>
  <c r="CC41" i="28"/>
  <c r="BU41" i="28"/>
  <c r="GC41" i="28"/>
  <c r="AW41" i="28"/>
  <c r="AO41" i="28"/>
  <c r="I41" i="28"/>
  <c r="Q41" i="28"/>
  <c r="Y41" i="28"/>
  <c r="AG41" i="28"/>
  <c r="BV40" i="28"/>
  <c r="DB40" i="28"/>
  <c r="EH40" i="28"/>
  <c r="BF40" i="28"/>
  <c r="DZ40" i="28"/>
  <c r="GD40" i="28"/>
  <c r="DR40" i="28"/>
  <c r="FN40" i="28"/>
  <c r="IP40" i="28"/>
  <c r="BN40" i="28"/>
  <c r="CT40" i="28"/>
  <c r="EP40" i="28"/>
  <c r="EX40" i="28"/>
  <c r="FV40" i="28"/>
  <c r="FF40" i="28"/>
  <c r="HZ40" i="28"/>
  <c r="AH40" i="28"/>
  <c r="AP40" i="28"/>
  <c r="R40" i="28"/>
  <c r="J40" i="28"/>
  <c r="AX40" i="28"/>
  <c r="Z40" i="28"/>
  <c r="EX43" i="28"/>
  <c r="EH43" i="28"/>
  <c r="FF43" i="28"/>
  <c r="HZ43" i="28"/>
  <c r="DB43" i="28"/>
  <c r="GD43" i="28"/>
  <c r="FN43" i="28"/>
  <c r="IP43" i="28"/>
  <c r="EP43" i="28"/>
  <c r="FV43" i="28"/>
  <c r="JD57" i="28"/>
  <c r="M165" i="24"/>
  <c r="BV13" i="28"/>
  <c r="CL13" i="28"/>
  <c r="EX13" i="28"/>
  <c r="GD13" i="28"/>
  <c r="HJ13" i="28"/>
  <c r="IX13" i="28"/>
  <c r="AH13" i="28"/>
  <c r="DZ13" i="28"/>
  <c r="HB13" i="28"/>
  <c r="IP13" i="28"/>
  <c r="BF13" i="28"/>
  <c r="DJ13" i="28"/>
  <c r="B11" i="39"/>
  <c r="C11" i="39" s="1"/>
  <c r="D11" i="39" s="1"/>
  <c r="FN13" i="28"/>
  <c r="AP13" i="28"/>
  <c r="AX13" i="28"/>
  <c r="BN13" i="28"/>
  <c r="CD13" i="28"/>
  <c r="DB13" i="28"/>
  <c r="EH13" i="28"/>
  <c r="EP13" i="28"/>
  <c r="IH13" i="28"/>
  <c r="J13" i="28"/>
  <c r="GT13" i="28"/>
  <c r="HR13" i="28"/>
  <c r="Z13" i="28"/>
  <c r="CT13" i="28"/>
  <c r="DR13" i="28"/>
  <c r="FV13" i="28"/>
  <c r="HZ13" i="28"/>
  <c r="JF13" i="28"/>
  <c r="R13" i="28"/>
  <c r="FF13" i="28"/>
  <c r="GL13" i="28"/>
  <c r="L126" i="24"/>
  <c r="DA22" i="28"/>
  <c r="EO22" i="28"/>
  <c r="FM50" i="28"/>
  <c r="EG22" i="28"/>
  <c r="GC22" i="28"/>
  <c r="EW22" i="28"/>
  <c r="FU22" i="28"/>
  <c r="FU50" i="28"/>
  <c r="GK22" i="28"/>
  <c r="FM22" i="28"/>
  <c r="FE22" i="28"/>
  <c r="GC50" i="28"/>
  <c r="GS22" i="28"/>
  <c r="GS50" i="28"/>
  <c r="DA19" i="28"/>
  <c r="FU47" i="28"/>
  <c r="GK19" i="28"/>
  <c r="FM19" i="28"/>
  <c r="FE19" i="28"/>
  <c r="GC47" i="28"/>
  <c r="GK47" i="28"/>
  <c r="GS19" i="28"/>
  <c r="EO19" i="28"/>
  <c r="FE47" i="28"/>
  <c r="FM47" i="28"/>
  <c r="EG19" i="28"/>
  <c r="GC19" i="28"/>
  <c r="DA47" i="28"/>
  <c r="EW19" i="28"/>
  <c r="EW47" i="28"/>
  <c r="FU19" i="28"/>
  <c r="GS47" i="28"/>
  <c r="DA21" i="28"/>
  <c r="EG21" i="28"/>
  <c r="GC21" i="28"/>
  <c r="EW21" i="28"/>
  <c r="EW49" i="28"/>
  <c r="FU21" i="28"/>
  <c r="FU49" i="28"/>
  <c r="GK21" i="28"/>
  <c r="FM21" i="28"/>
  <c r="FE21" i="28"/>
  <c r="GC49" i="28"/>
  <c r="GS21" i="28"/>
  <c r="EO21" i="28"/>
  <c r="FE49" i="28"/>
  <c r="FM49" i="28"/>
  <c r="GS49" i="28"/>
  <c r="Q28" i="34"/>
  <c r="Q60" i="34"/>
  <c r="D6" i="37"/>
  <c r="N11" i="37"/>
  <c r="Q55" i="34"/>
  <c r="B6" i="38"/>
  <c r="C6" i="38" s="1"/>
  <c r="Q61" i="34"/>
  <c r="DZ54" i="28"/>
  <c r="FV55" i="28"/>
  <c r="Z55" i="28"/>
  <c r="JF27" i="28"/>
  <c r="EH55" i="28"/>
  <c r="C14" i="38"/>
  <c r="EX27" i="28"/>
  <c r="BN55" i="28"/>
  <c r="BV27" i="28"/>
  <c r="DJ27" i="28"/>
  <c r="CD55" i="28"/>
  <c r="IP55" i="28"/>
  <c r="IX27" i="28"/>
  <c r="DB27" i="28"/>
  <c r="FE44" i="28"/>
  <c r="GC44" i="28"/>
  <c r="FU44" i="28"/>
  <c r="GK44" i="28"/>
  <c r="FM44" i="28"/>
  <c r="EW44" i="28"/>
  <c r="GS44" i="28"/>
  <c r="HA44" i="28"/>
  <c r="IO44" i="28"/>
  <c r="HY44" i="28"/>
  <c r="HI44" i="28"/>
  <c r="AH16" i="28"/>
  <c r="B14" i="39"/>
  <c r="BF16" i="28"/>
  <c r="AX16" i="28"/>
  <c r="R16" i="28"/>
  <c r="AP16" i="28"/>
  <c r="CL16" i="28"/>
  <c r="CT16" i="28"/>
  <c r="DB16" i="28"/>
  <c r="Z16" i="28"/>
  <c r="DZ16" i="28"/>
  <c r="CD16" i="28"/>
  <c r="BV16" i="28"/>
  <c r="GD16" i="28"/>
  <c r="EH16" i="28"/>
  <c r="BN16" i="28"/>
  <c r="FV16" i="28"/>
  <c r="GT16" i="28"/>
  <c r="FF16" i="28"/>
  <c r="DJ16" i="28"/>
  <c r="FN16" i="28"/>
  <c r="EP16" i="28"/>
  <c r="GL16" i="28"/>
  <c r="HR16" i="28"/>
  <c r="HB16" i="28"/>
  <c r="DR16" i="28"/>
  <c r="EX16" i="28"/>
  <c r="HJ16" i="28"/>
  <c r="HZ16" i="28"/>
  <c r="IH16" i="28"/>
  <c r="J16" i="28"/>
  <c r="IX16" i="28"/>
  <c r="IP16" i="28"/>
  <c r="JF16" i="28"/>
  <c r="L12" i="37"/>
  <c r="L7" i="37"/>
  <c r="L10" i="37"/>
  <c r="L9" i="37"/>
  <c r="L8" i="37"/>
  <c r="D14" i="37"/>
  <c r="L6" i="37"/>
  <c r="L5" i="37"/>
  <c r="GT55" i="28"/>
  <c r="BF26" i="28"/>
  <c r="FN27" i="28"/>
  <c r="IX55" i="28"/>
  <c r="M163" i="24"/>
  <c r="IV57" i="28"/>
  <c r="IP27" i="28"/>
  <c r="AX42" i="28"/>
  <c r="AP42" i="28"/>
  <c r="AH42" i="28"/>
  <c r="DB42" i="28"/>
  <c r="DR42" i="28"/>
  <c r="BF42" i="28"/>
  <c r="CT42" i="28"/>
  <c r="DJ42" i="28"/>
  <c r="BN42" i="28"/>
  <c r="FF42" i="28"/>
  <c r="GD42" i="28"/>
  <c r="FV42" i="28"/>
  <c r="BV42" i="28"/>
  <c r="DZ42" i="28"/>
  <c r="IP42" i="28"/>
  <c r="HZ42" i="28"/>
  <c r="FN42" i="28"/>
  <c r="BN27" i="28"/>
  <c r="DR27" i="28"/>
  <c r="B115" i="57" l="1"/>
  <c r="T114" i="57"/>
  <c r="V114" i="57" s="1"/>
  <c r="F72" i="24"/>
  <c r="F72" i="57"/>
  <c r="F68" i="24"/>
  <c r="G68" i="24" s="1"/>
  <c r="F68" i="57"/>
  <c r="G68" i="57" s="1"/>
  <c r="F65" i="24"/>
  <c r="F65" i="57"/>
  <c r="F59" i="24"/>
  <c r="G59" i="24" s="1"/>
  <c r="F59" i="57"/>
  <c r="G59" i="57" s="1"/>
  <c r="F69" i="24"/>
  <c r="G69" i="24" s="1"/>
  <c r="F69" i="57"/>
  <c r="G69" i="57" s="1"/>
  <c r="O79" i="24"/>
  <c r="O79" i="57"/>
  <c r="F35" i="24"/>
  <c r="G35" i="24" s="1"/>
  <c r="F35" i="57"/>
  <c r="G35" i="57" s="1"/>
  <c r="N79" i="24"/>
  <c r="N79" i="57"/>
  <c r="F70" i="24"/>
  <c r="G70" i="24" s="1"/>
  <c r="F70" i="57"/>
  <c r="G70" i="57" s="1"/>
  <c r="F61" i="24"/>
  <c r="G61" i="24" s="1"/>
  <c r="F61" i="57"/>
  <c r="G61" i="57" s="1"/>
  <c r="F67" i="24"/>
  <c r="G67" i="24" s="1"/>
  <c r="F67" i="57"/>
  <c r="G67" i="57" s="1"/>
  <c r="N83" i="24"/>
  <c r="N83" i="57"/>
  <c r="F52" i="24"/>
  <c r="G52" i="24" s="1"/>
  <c r="F52" i="57"/>
  <c r="G52" i="57" s="1"/>
  <c r="O83" i="24"/>
  <c r="O83" i="57"/>
  <c r="F58" i="24"/>
  <c r="F58" i="57"/>
  <c r="F38" i="24"/>
  <c r="G38" i="24" s="1"/>
  <c r="F38" i="57"/>
  <c r="G38" i="57" s="1"/>
  <c r="F74" i="24"/>
  <c r="F74" i="57"/>
  <c r="F62" i="24"/>
  <c r="G62" i="24" s="1"/>
  <c r="F62" i="57"/>
  <c r="G62" i="57" s="1"/>
  <c r="F66" i="24"/>
  <c r="G66" i="24" s="1"/>
  <c r="F66" i="57"/>
  <c r="G66" i="57" s="1"/>
  <c r="Q26" i="34"/>
  <c r="Q34" i="30"/>
  <c r="Q25" i="30"/>
  <c r="Q22" i="30"/>
  <c r="Q60" i="30"/>
  <c r="BK53" i="28"/>
  <c r="BK56" i="28" s="1"/>
  <c r="G121" i="53"/>
  <c r="G117" i="53"/>
  <c r="L150" i="24"/>
  <c r="DW29" i="28"/>
  <c r="CQ29" i="28"/>
  <c r="G104" i="53"/>
  <c r="W25" i="28"/>
  <c r="W28" i="28" s="1"/>
  <c r="FC25" i="28"/>
  <c r="FC28" i="28" s="1"/>
  <c r="FC29" i="28" s="1"/>
  <c r="CQ53" i="28"/>
  <c r="CQ56" i="28" s="1"/>
  <c r="L115" i="24" s="1"/>
  <c r="H115" i="53" s="1"/>
  <c r="EU25" i="28"/>
  <c r="EU28" i="28" s="1"/>
  <c r="O53" i="28"/>
  <c r="O56" i="28" s="1"/>
  <c r="L89" i="24" s="1"/>
  <c r="GA29" i="28"/>
  <c r="EM53" i="28"/>
  <c r="EM56" i="28" s="1"/>
  <c r="G115" i="53"/>
  <c r="Q42" i="34"/>
  <c r="GI25" i="28"/>
  <c r="GI28" i="28" s="1"/>
  <c r="GI29" i="28" s="1"/>
  <c r="G25" i="28"/>
  <c r="G28" i="28" s="1"/>
  <c r="L85" i="24" s="1"/>
  <c r="H85" i="53" s="1"/>
  <c r="EE53" i="28"/>
  <c r="EE56" i="28" s="1"/>
  <c r="L130" i="24" s="1"/>
  <c r="IG57" i="28"/>
  <c r="DO53" i="28"/>
  <c r="DO56" i="28" s="1"/>
  <c r="L124" i="24" s="1"/>
  <c r="Q44" i="34"/>
  <c r="L127" i="24"/>
  <c r="I13" i="39"/>
  <c r="BK25" i="28"/>
  <c r="BK28" i="28" s="1"/>
  <c r="Q26" i="30"/>
  <c r="CA25" i="28"/>
  <c r="CA28" i="28" s="1"/>
  <c r="G91" i="53"/>
  <c r="G99" i="53"/>
  <c r="G103" i="53"/>
  <c r="H150" i="53"/>
  <c r="H148" i="53"/>
  <c r="H114" i="53"/>
  <c r="H126" i="53"/>
  <c r="H144" i="53"/>
  <c r="G129" i="53"/>
  <c r="G120" i="53"/>
  <c r="K79" i="53"/>
  <c r="J79" i="53"/>
  <c r="O79" i="53" s="1"/>
  <c r="T79" i="53" s="1"/>
  <c r="P80" i="53"/>
  <c r="U80" i="53" s="1"/>
  <c r="P82" i="53"/>
  <c r="U82" i="53" s="1"/>
  <c r="J83" i="53"/>
  <c r="O83" i="53" s="1"/>
  <c r="T83" i="53" s="1"/>
  <c r="K83" i="53"/>
  <c r="Q31" i="30"/>
  <c r="Q58" i="30"/>
  <c r="Q85" i="34"/>
  <c r="Q50" i="30"/>
  <c r="Q33" i="30"/>
  <c r="Q79" i="34"/>
  <c r="Q66" i="30"/>
  <c r="Q39" i="30"/>
  <c r="G110" i="53"/>
  <c r="G53" i="28"/>
  <c r="G56" i="28" s="1"/>
  <c r="G57" i="28" s="1"/>
  <c r="Q35" i="30"/>
  <c r="Q71" i="34"/>
  <c r="DG25" i="28"/>
  <c r="DG28" i="28" s="1"/>
  <c r="DG29" i="28" s="1"/>
  <c r="Q76" i="34"/>
  <c r="BC53" i="28"/>
  <c r="BC56" i="28" s="1"/>
  <c r="BC57" i="28" s="1"/>
  <c r="CY53" i="28"/>
  <c r="CY56" i="28" s="1"/>
  <c r="HG25" i="28"/>
  <c r="HG28" i="28" s="1"/>
  <c r="HG29" i="28" s="1"/>
  <c r="Q64" i="30"/>
  <c r="J159" i="53"/>
  <c r="O159" i="53" s="1"/>
  <c r="T159" i="53" s="1"/>
  <c r="J51" i="35"/>
  <c r="Q12" i="35"/>
  <c r="L64" i="34"/>
  <c r="P64" i="34" s="1"/>
  <c r="P52" i="30"/>
  <c r="Q52" i="30" s="1"/>
  <c r="G152" i="53"/>
  <c r="G161" i="53"/>
  <c r="G101" i="53"/>
  <c r="L160" i="24"/>
  <c r="IM29" i="28"/>
  <c r="G145" i="53"/>
  <c r="G136" i="53"/>
  <c r="I66" i="35"/>
  <c r="K66" i="35" s="1"/>
  <c r="L66" i="35" s="1"/>
  <c r="P66" i="35" s="1"/>
  <c r="I49" i="35"/>
  <c r="K49" i="35" s="1"/>
  <c r="L49" i="35" s="1"/>
  <c r="P49" i="35" s="1"/>
  <c r="Q49" i="35" s="1"/>
  <c r="K36" i="24" s="1"/>
  <c r="I48" i="35"/>
  <c r="K48" i="35" s="1"/>
  <c r="I47" i="35"/>
  <c r="K47" i="35" s="1"/>
  <c r="I55" i="35"/>
  <c r="K55" i="35" s="1"/>
  <c r="L55" i="35" s="1"/>
  <c r="P55" i="35" s="1"/>
  <c r="I60" i="35"/>
  <c r="K60" i="35" s="1"/>
  <c r="L60" i="35" s="1"/>
  <c r="P60" i="35" s="1"/>
  <c r="I43" i="35"/>
  <c r="K43" i="35" s="1"/>
  <c r="I65" i="35"/>
  <c r="K65" i="35" s="1"/>
  <c r="L65" i="35" s="1"/>
  <c r="P65" i="35" s="1"/>
  <c r="I39" i="35"/>
  <c r="K39" i="35" s="1"/>
  <c r="I64" i="35"/>
  <c r="K64" i="35" s="1"/>
  <c r="I63" i="35"/>
  <c r="K63" i="35" s="1"/>
  <c r="I50" i="35"/>
  <c r="K50" i="35" s="1"/>
  <c r="P44" i="30"/>
  <c r="Q44" i="30" s="1"/>
  <c r="Q7" i="35"/>
  <c r="J28" i="35"/>
  <c r="J26" i="35"/>
  <c r="L63" i="34"/>
  <c r="L39" i="34"/>
  <c r="P39" i="34" s="1"/>
  <c r="I42" i="35"/>
  <c r="K42" i="35" s="1"/>
  <c r="L42" i="35" s="1"/>
  <c r="P42" i="35" s="1"/>
  <c r="I97" i="35"/>
  <c r="K97" i="35" s="1"/>
  <c r="J96" i="34"/>
  <c r="J33" i="34"/>
  <c r="J36" i="34"/>
  <c r="J35" i="34"/>
  <c r="J34" i="34"/>
  <c r="J37" i="34"/>
  <c r="J23" i="34"/>
  <c r="K23" i="34" s="1"/>
  <c r="Q5" i="34"/>
  <c r="J25" i="34"/>
  <c r="J22" i="34"/>
  <c r="G100" i="53"/>
  <c r="CI25" i="28"/>
  <c r="CI28" i="28" s="1"/>
  <c r="L31" i="34"/>
  <c r="P31" i="34" s="1"/>
  <c r="Q61" i="30"/>
  <c r="L54" i="34"/>
  <c r="P54" i="34" s="1"/>
  <c r="P55" i="30"/>
  <c r="Q55" i="30" s="1"/>
  <c r="J23" i="35"/>
  <c r="K23" i="35" s="1"/>
  <c r="J22" i="35"/>
  <c r="J25" i="35"/>
  <c r="J35" i="35"/>
  <c r="Q5" i="35"/>
  <c r="J33" i="35"/>
  <c r="J36" i="35"/>
  <c r="J96" i="35"/>
  <c r="J34" i="35"/>
  <c r="J37" i="35"/>
  <c r="G143" i="53"/>
  <c r="G157" i="53"/>
  <c r="Q45" i="30"/>
  <c r="I12" i="36"/>
  <c r="I51" i="36" s="1"/>
  <c r="K51" i="36" s="1"/>
  <c r="L51" i="36" s="1"/>
  <c r="P51" i="36" s="1"/>
  <c r="I9" i="36"/>
  <c r="I11" i="36"/>
  <c r="I5" i="36"/>
  <c r="I8" i="36"/>
  <c r="C15" i="36"/>
  <c r="I7" i="36"/>
  <c r="I10" i="36"/>
  <c r="I6" i="36"/>
  <c r="O11" i="36"/>
  <c r="HO29" i="28"/>
  <c r="L154" i="24"/>
  <c r="GA45" i="28"/>
  <c r="GA53" i="28" s="1"/>
  <c r="GA56" i="28" s="1"/>
  <c r="FC45" i="28"/>
  <c r="FC53" i="28" s="1"/>
  <c r="FC56" i="28" s="1"/>
  <c r="FK45" i="28"/>
  <c r="FK53" i="28" s="1"/>
  <c r="FK56" i="28" s="1"/>
  <c r="HW45" i="28"/>
  <c r="HW53" i="28" s="1"/>
  <c r="HW56" i="28" s="1"/>
  <c r="FS45" i="28"/>
  <c r="FS53" i="28" s="1"/>
  <c r="FS56" i="28" s="1"/>
  <c r="EU45" i="28"/>
  <c r="EU53" i="28" s="1"/>
  <c r="EU56" i="28" s="1"/>
  <c r="IM45" i="28"/>
  <c r="IM53" i="28" s="1"/>
  <c r="IM56" i="28" s="1"/>
  <c r="P96" i="30"/>
  <c r="Q96" i="30" s="1"/>
  <c r="FU20" i="28"/>
  <c r="GS20" i="28"/>
  <c r="EG48" i="28"/>
  <c r="EO48" i="28"/>
  <c r="FU48" i="28"/>
  <c r="EO20" i="28"/>
  <c r="GK20" i="28"/>
  <c r="FE48" i="28"/>
  <c r="FM20" i="28"/>
  <c r="FM48" i="28"/>
  <c r="GS48" i="28"/>
  <c r="FE20" i="28"/>
  <c r="EG20" i="28"/>
  <c r="EW48" i="28"/>
  <c r="EW20" i="28"/>
  <c r="GC48" i="28"/>
  <c r="GC20" i="28"/>
  <c r="DA20" i="28"/>
  <c r="P47" i="30"/>
  <c r="Q47" i="30" s="1"/>
  <c r="O9" i="36"/>
  <c r="L34" i="34"/>
  <c r="P34" i="34" s="1"/>
  <c r="K148" i="24"/>
  <c r="GQ29" i="28"/>
  <c r="G141" i="53"/>
  <c r="G144" i="53"/>
  <c r="P49" i="30"/>
  <c r="Q49" i="30" s="1"/>
  <c r="L51" i="35"/>
  <c r="G106" i="53"/>
  <c r="P87" i="34"/>
  <c r="Q87" i="34" s="1"/>
  <c r="G98" i="53"/>
  <c r="I163" i="53"/>
  <c r="N163" i="53" s="1"/>
  <c r="S163" i="53" s="1"/>
  <c r="G138" i="53"/>
  <c r="CA53" i="28"/>
  <c r="CA56" i="28" s="1"/>
  <c r="L97" i="34"/>
  <c r="P97" i="34" s="1"/>
  <c r="G114" i="53"/>
  <c r="G107" i="53"/>
  <c r="I155" i="53"/>
  <c r="N155" i="53" s="1"/>
  <c r="S155" i="53" s="1"/>
  <c r="J44" i="34"/>
  <c r="J61" i="34"/>
  <c r="J45" i="34"/>
  <c r="J52" i="34"/>
  <c r="J54" i="34"/>
  <c r="J40" i="34"/>
  <c r="J53" i="34"/>
  <c r="Q10" i="34"/>
  <c r="Q40" i="30"/>
  <c r="G137" i="53"/>
  <c r="P42" i="30"/>
  <c r="Q42" i="30" s="1"/>
  <c r="Q23" i="30"/>
  <c r="Q53" i="30"/>
  <c r="P63" i="30"/>
  <c r="Q63" i="30" s="1"/>
  <c r="L52" i="34"/>
  <c r="O7" i="36"/>
  <c r="L25" i="34"/>
  <c r="P25" i="34" s="1"/>
  <c r="L96" i="34"/>
  <c r="P96" i="34" s="1"/>
  <c r="G126" i="53"/>
  <c r="J57" i="34"/>
  <c r="J58" i="34"/>
  <c r="Q9" i="34"/>
  <c r="L149" i="24"/>
  <c r="GQ57" i="28"/>
  <c r="AU53" i="28"/>
  <c r="AU56" i="28" s="1"/>
  <c r="AM53" i="28"/>
  <c r="AM56" i="28" s="1"/>
  <c r="BS25" i="28"/>
  <c r="BS28" i="28" s="1"/>
  <c r="G109" i="53"/>
  <c r="IU29" i="28"/>
  <c r="L162" i="24"/>
  <c r="JC29" i="28"/>
  <c r="L164" i="24"/>
  <c r="Q80" i="34"/>
  <c r="G86" i="53"/>
  <c r="L58" i="34"/>
  <c r="G95" i="53"/>
  <c r="Q37" i="30"/>
  <c r="I29" i="35"/>
  <c r="K29" i="35" s="1"/>
  <c r="I26" i="35"/>
  <c r="K26" i="35" s="1"/>
  <c r="L26" i="35" s="1"/>
  <c r="P26" i="35" s="1"/>
  <c r="I28" i="35"/>
  <c r="K28" i="35" s="1"/>
  <c r="L28" i="35" s="1"/>
  <c r="P28" i="35" s="1"/>
  <c r="Q28" i="35" s="1"/>
  <c r="K15" i="24" s="1"/>
  <c r="Q82" i="34"/>
  <c r="G142" i="53"/>
  <c r="L53" i="34"/>
  <c r="CJ10" i="28"/>
  <c r="P10" i="28"/>
  <c r="BT38" i="28"/>
  <c r="FD10" i="28"/>
  <c r="FL38" i="28"/>
  <c r="GZ10" i="28"/>
  <c r="H38" i="28"/>
  <c r="X38" i="28"/>
  <c r="X10" i="28"/>
  <c r="GR10" i="28"/>
  <c r="DX10" i="28"/>
  <c r="AF10" i="28"/>
  <c r="AF38" i="28"/>
  <c r="CB38" i="28"/>
  <c r="GB38" i="28"/>
  <c r="EV10" i="28"/>
  <c r="HH10" i="28"/>
  <c r="BD10" i="28"/>
  <c r="AN10" i="28"/>
  <c r="CR10" i="28"/>
  <c r="AV38" i="28"/>
  <c r="FD38" i="28"/>
  <c r="B9" i="37"/>
  <c r="C9" i="37" s="1"/>
  <c r="D9" i="37" s="1"/>
  <c r="AV10" i="28"/>
  <c r="P38" i="28"/>
  <c r="DH10" i="28"/>
  <c r="EF10" i="28"/>
  <c r="GJ10" i="28"/>
  <c r="BT10" i="28"/>
  <c r="AN38" i="28"/>
  <c r="FL10" i="28"/>
  <c r="EN10" i="28"/>
  <c r="H10" i="28"/>
  <c r="DP10" i="28"/>
  <c r="FT38" i="28"/>
  <c r="GB10" i="28"/>
  <c r="BL38" i="28"/>
  <c r="BL10" i="28"/>
  <c r="FT10" i="28"/>
  <c r="CB10" i="28"/>
  <c r="BD38" i="28"/>
  <c r="CZ10" i="28"/>
  <c r="J58" i="35"/>
  <c r="J57" i="35"/>
  <c r="Q9" i="35"/>
  <c r="G111" i="53"/>
  <c r="L22" i="34"/>
  <c r="G85" i="53"/>
  <c r="O6" i="34"/>
  <c r="G146" i="53"/>
  <c r="FS25" i="28"/>
  <c r="FS28" i="28" s="1"/>
  <c r="AE25" i="28"/>
  <c r="AE28" i="28" s="1"/>
  <c r="CY25" i="28"/>
  <c r="CY28" i="28" s="1"/>
  <c r="DG53" i="28"/>
  <c r="DG56" i="28" s="1"/>
  <c r="EM25" i="28"/>
  <c r="EM28" i="28" s="1"/>
  <c r="Q57" i="30"/>
  <c r="G97" i="53"/>
  <c r="G132" i="53"/>
  <c r="L57" i="34"/>
  <c r="P57" i="34" s="1"/>
  <c r="M6" i="35"/>
  <c r="O6" i="35" s="1"/>
  <c r="M10" i="35"/>
  <c r="O10" i="35" s="1"/>
  <c r="M8" i="35"/>
  <c r="O8" i="35" s="1"/>
  <c r="D15" i="35"/>
  <c r="I58" i="35"/>
  <c r="K58" i="35" s="1"/>
  <c r="L58" i="35" s="1"/>
  <c r="P58" i="35" s="1"/>
  <c r="I57" i="35"/>
  <c r="K57" i="35" s="1"/>
  <c r="L57" i="35" s="1"/>
  <c r="P57" i="35" s="1"/>
  <c r="G92" i="53"/>
  <c r="L49" i="34"/>
  <c r="P49" i="34" s="1"/>
  <c r="G135" i="53"/>
  <c r="O5" i="36"/>
  <c r="L37" i="34"/>
  <c r="G88" i="53"/>
  <c r="Q78" i="34"/>
  <c r="J51" i="34"/>
  <c r="Q12" i="34"/>
  <c r="L151" i="24"/>
  <c r="GY57" i="28"/>
  <c r="FK25" i="28"/>
  <c r="FK28" i="28" s="1"/>
  <c r="BC25" i="28"/>
  <c r="BC28" i="28" s="1"/>
  <c r="AU25" i="28"/>
  <c r="AU28" i="28" s="1"/>
  <c r="Q97" i="30"/>
  <c r="G133" i="53"/>
  <c r="HW29" i="28"/>
  <c r="L156" i="24"/>
  <c r="Q54" i="30"/>
  <c r="Q81" i="34"/>
  <c r="I44" i="35"/>
  <c r="K44" i="35" s="1"/>
  <c r="I53" i="35"/>
  <c r="K53" i="35" s="1"/>
  <c r="I52" i="35"/>
  <c r="K52" i="35" s="1"/>
  <c r="I61" i="35"/>
  <c r="K61" i="35" s="1"/>
  <c r="L61" i="35" s="1"/>
  <c r="P61" i="35" s="1"/>
  <c r="Q61" i="35" s="1"/>
  <c r="K48" i="24" s="1"/>
  <c r="I45" i="35"/>
  <c r="K45" i="35" s="1"/>
  <c r="I40" i="35"/>
  <c r="K40" i="35" s="1"/>
  <c r="L40" i="35" s="1"/>
  <c r="P40" i="35" s="1"/>
  <c r="I54" i="35"/>
  <c r="K54" i="35" s="1"/>
  <c r="Q28" i="30"/>
  <c r="G140" i="53"/>
  <c r="P9" i="28"/>
  <c r="BD37" i="28"/>
  <c r="EV37" i="28"/>
  <c r="DP9" i="28"/>
  <c r="EN37" i="28"/>
  <c r="FT37" i="28"/>
  <c r="AF9" i="28"/>
  <c r="X37" i="28"/>
  <c r="BT37" i="28"/>
  <c r="FD9" i="28"/>
  <c r="EF9" i="28"/>
  <c r="EV9" i="28"/>
  <c r="H9" i="28"/>
  <c r="BD9" i="28"/>
  <c r="AF37" i="28"/>
  <c r="X9" i="28"/>
  <c r="GR9" i="28"/>
  <c r="EN9" i="28"/>
  <c r="FD37" i="28"/>
  <c r="GZ9" i="28"/>
  <c r="BL9" i="28"/>
  <c r="AN9" i="28"/>
  <c r="CB37" i="28"/>
  <c r="EF37" i="28"/>
  <c r="GB9" i="28"/>
  <c r="FT9" i="28"/>
  <c r="B8" i="37"/>
  <c r="AV9" i="28"/>
  <c r="CR37" i="28"/>
  <c r="AV37" i="28"/>
  <c r="DP37" i="28"/>
  <c r="FL37" i="28"/>
  <c r="CZ37" i="28"/>
  <c r="HH9" i="28"/>
  <c r="BT9" i="28"/>
  <c r="P37" i="28"/>
  <c r="H37" i="28"/>
  <c r="DH37" i="28"/>
  <c r="DH9" i="28"/>
  <c r="BL37" i="28"/>
  <c r="GJ9" i="28"/>
  <c r="AN37" i="28"/>
  <c r="FL9" i="28"/>
  <c r="GB37" i="28"/>
  <c r="CR9" i="28"/>
  <c r="CJ9" i="28"/>
  <c r="DX9" i="28"/>
  <c r="CZ9" i="28"/>
  <c r="CJ37" i="28"/>
  <c r="DX37" i="28"/>
  <c r="CB9" i="28"/>
  <c r="Q43" i="30"/>
  <c r="L50" i="34"/>
  <c r="P50" i="34" s="1"/>
  <c r="L47" i="34"/>
  <c r="L36" i="34"/>
  <c r="P36" i="34" s="1"/>
  <c r="G94" i="53"/>
  <c r="K155" i="24"/>
  <c r="HO57" i="28"/>
  <c r="J65" i="34"/>
  <c r="J64" i="34"/>
  <c r="J39" i="34"/>
  <c r="Q8" i="34"/>
  <c r="J49" i="34"/>
  <c r="J47" i="34"/>
  <c r="J55" i="34"/>
  <c r="J43" i="34"/>
  <c r="J60" i="34"/>
  <c r="J66" i="34"/>
  <c r="J48" i="34"/>
  <c r="J50" i="34"/>
  <c r="J63" i="34"/>
  <c r="O25" i="28"/>
  <c r="O28" i="28" s="1"/>
  <c r="CI53" i="28"/>
  <c r="CI56" i="28" s="1"/>
  <c r="W53" i="28"/>
  <c r="W56" i="28" s="1"/>
  <c r="L153" i="24"/>
  <c r="HG57" i="28"/>
  <c r="DO25" i="28"/>
  <c r="DO28" i="28" s="1"/>
  <c r="AE53" i="28"/>
  <c r="AE56" i="28" s="1"/>
  <c r="L158" i="24"/>
  <c r="IE29" i="28"/>
  <c r="I35" i="35"/>
  <c r="K35" i="35" s="1"/>
  <c r="I37" i="35"/>
  <c r="K37" i="35" s="1"/>
  <c r="L37" i="35" s="1"/>
  <c r="P37" i="35" s="1"/>
  <c r="Q37" i="35" s="1"/>
  <c r="K24" i="24" s="1"/>
  <c r="I33" i="35"/>
  <c r="K33" i="35" s="1"/>
  <c r="L33" i="35" s="1"/>
  <c r="P33" i="35" s="1"/>
  <c r="I36" i="35"/>
  <c r="K36" i="35" s="1"/>
  <c r="L36" i="35" s="1"/>
  <c r="P36" i="35" s="1"/>
  <c r="I25" i="35"/>
  <c r="K25" i="35" s="1"/>
  <c r="L25" i="35" s="1"/>
  <c r="P25" i="35" s="1"/>
  <c r="I96" i="35"/>
  <c r="K96" i="35" s="1"/>
  <c r="L96" i="35" s="1"/>
  <c r="P96" i="35" s="1"/>
  <c r="I34" i="35"/>
  <c r="K34" i="35" s="1"/>
  <c r="I23" i="35"/>
  <c r="I22" i="35"/>
  <c r="K22" i="35" s="1"/>
  <c r="I76" i="36"/>
  <c r="K76" i="36" s="1"/>
  <c r="L76" i="36" s="1"/>
  <c r="P76" i="36" s="1"/>
  <c r="I79" i="36"/>
  <c r="K79" i="36" s="1"/>
  <c r="L79" i="36" s="1"/>
  <c r="P79" i="36" s="1"/>
  <c r="Q79" i="36" s="1"/>
  <c r="I83" i="36"/>
  <c r="K83" i="36" s="1"/>
  <c r="L83" i="36" s="1"/>
  <c r="P83" i="36" s="1"/>
  <c r="Q83" i="36" s="1"/>
  <c r="L70" i="57" s="1"/>
  <c r="I80" i="36"/>
  <c r="K80" i="36" s="1"/>
  <c r="L80" i="36" s="1"/>
  <c r="P80" i="36" s="1"/>
  <c r="Q80" i="36" s="1"/>
  <c r="I72" i="36"/>
  <c r="K72" i="36" s="1"/>
  <c r="L72" i="36" s="1"/>
  <c r="P72" i="36" s="1"/>
  <c r="Q72" i="36" s="1"/>
  <c r="I73" i="36"/>
  <c r="K73" i="36" s="1"/>
  <c r="L73" i="36" s="1"/>
  <c r="P73" i="36" s="1"/>
  <c r="I71" i="36"/>
  <c r="K71" i="36" s="1"/>
  <c r="L71" i="36" s="1"/>
  <c r="P71" i="36" s="1"/>
  <c r="Q71" i="36" s="1"/>
  <c r="I81" i="36"/>
  <c r="K81" i="36" s="1"/>
  <c r="I87" i="36"/>
  <c r="K87" i="36" s="1"/>
  <c r="L87" i="36" s="1"/>
  <c r="P87" i="36" s="1"/>
  <c r="Q87" i="36" s="1"/>
  <c r="L74" i="24" s="1"/>
  <c r="I85" i="36"/>
  <c r="K85" i="36" s="1"/>
  <c r="L85" i="36" s="1"/>
  <c r="P85" i="36" s="1"/>
  <c r="Q85" i="36" s="1"/>
  <c r="I78" i="36"/>
  <c r="K78" i="36" s="1"/>
  <c r="L78" i="36" s="1"/>
  <c r="P78" i="36" s="1"/>
  <c r="Q78" i="36" s="1"/>
  <c r="L65" i="57" s="1"/>
  <c r="I75" i="36"/>
  <c r="K75" i="36" s="1"/>
  <c r="L75" i="36" s="1"/>
  <c r="P75" i="36" s="1"/>
  <c r="Q75" i="36" s="1"/>
  <c r="I82" i="36"/>
  <c r="K82" i="36" s="1"/>
  <c r="L82" i="36" s="1"/>
  <c r="P82" i="36" s="1"/>
  <c r="Q82" i="36" s="1"/>
  <c r="I74" i="36"/>
  <c r="K74" i="36" s="1"/>
  <c r="L74" i="36" s="1"/>
  <c r="P74" i="36" s="1"/>
  <c r="Q74" i="36" s="1"/>
  <c r="C8" i="36"/>
  <c r="L45" i="34"/>
  <c r="G150" i="53"/>
  <c r="L48" i="34"/>
  <c r="P48" i="34" s="1"/>
  <c r="Q48" i="34" s="1"/>
  <c r="L65" i="34"/>
  <c r="P65" i="34" s="1"/>
  <c r="O12" i="36"/>
  <c r="I165" i="53"/>
  <c r="N165" i="53" s="1"/>
  <c r="S165" i="53" s="1"/>
  <c r="L33" i="34"/>
  <c r="P33" i="34" s="1"/>
  <c r="G124" i="53"/>
  <c r="J28" i="34"/>
  <c r="J26" i="34"/>
  <c r="Q7" i="34"/>
  <c r="AM25" i="28"/>
  <c r="AM28" i="28" s="1"/>
  <c r="BS53" i="28"/>
  <c r="BS56" i="28" s="1"/>
  <c r="BK57" i="28"/>
  <c r="L104" i="24"/>
  <c r="L147" i="24"/>
  <c r="GI57" i="28"/>
  <c r="EE25" i="28"/>
  <c r="EE28" i="28" s="1"/>
  <c r="BL36" i="28"/>
  <c r="CR8" i="28"/>
  <c r="CJ36" i="28"/>
  <c r="CJ53" i="28" s="1"/>
  <c r="CJ56" i="28" s="1"/>
  <c r="M112" i="24" s="1"/>
  <c r="GB8" i="28"/>
  <c r="FT8" i="28"/>
  <c r="GJ36" i="28"/>
  <c r="GJ53" i="28" s="1"/>
  <c r="GJ56" i="28" s="1"/>
  <c r="AV8" i="28"/>
  <c r="CR36" i="28"/>
  <c r="CJ8" i="28"/>
  <c r="DX36" i="28"/>
  <c r="DX53" i="28" s="1"/>
  <c r="DX56" i="28" s="1"/>
  <c r="GJ8" i="28"/>
  <c r="GR8" i="28"/>
  <c r="H8" i="28"/>
  <c r="BT8" i="28"/>
  <c r="P36" i="28"/>
  <c r="AV36" i="28"/>
  <c r="EF36" i="28"/>
  <c r="FL36" i="28"/>
  <c r="CZ36" i="28"/>
  <c r="GZ8" i="28"/>
  <c r="B7" i="37"/>
  <c r="C7" i="37" s="1"/>
  <c r="D7" i="37" s="1"/>
  <c r="P8" i="28"/>
  <c r="CZ8" i="28"/>
  <c r="DX8" i="28"/>
  <c r="HH36" i="28"/>
  <c r="HH53" i="28" s="1"/>
  <c r="HH56" i="28" s="1"/>
  <c r="CB8" i="28"/>
  <c r="AN36" i="28"/>
  <c r="AN53" i="28" s="1"/>
  <c r="AN56" i="28" s="1"/>
  <c r="M97" i="24" s="1"/>
  <c r="H36" i="28"/>
  <c r="GB36" i="28"/>
  <c r="DH36" i="28"/>
  <c r="DH8" i="28"/>
  <c r="BD36" i="28"/>
  <c r="DP36" i="28"/>
  <c r="FL8" i="28"/>
  <c r="X36" i="28"/>
  <c r="BT36" i="28"/>
  <c r="AF8" i="28"/>
  <c r="DP8" i="28"/>
  <c r="EN36" i="28"/>
  <c r="EN53" i="28" s="1"/>
  <c r="EN56" i="28" s="1"/>
  <c r="M133" i="24" s="1"/>
  <c r="FT36" i="28"/>
  <c r="HH8" i="28"/>
  <c r="CB36" i="28"/>
  <c r="EN8" i="28"/>
  <c r="FD8" i="28"/>
  <c r="AF36" i="28"/>
  <c r="X8" i="28"/>
  <c r="BD8" i="28"/>
  <c r="EF8" i="28"/>
  <c r="EV8" i="28"/>
  <c r="EV36" i="28"/>
  <c r="GZ36" i="28"/>
  <c r="GZ53" i="28" s="1"/>
  <c r="GZ56" i="28" s="1"/>
  <c r="AN8" i="28"/>
  <c r="BL8" i="28"/>
  <c r="FD36" i="28"/>
  <c r="GR36" i="28"/>
  <c r="GR53" i="28" s="1"/>
  <c r="GR56" i="28" s="1"/>
  <c r="GR57" i="28" s="1"/>
  <c r="Q36" i="30"/>
  <c r="CJ17" i="28"/>
  <c r="GB17" i="28"/>
  <c r="CB17" i="28"/>
  <c r="IV17" i="28"/>
  <c r="IV25" i="28" s="1"/>
  <c r="IV28" i="28" s="1"/>
  <c r="AF17" i="28"/>
  <c r="BT17" i="28"/>
  <c r="DH17" i="28"/>
  <c r="HH17" i="28"/>
  <c r="P17" i="28"/>
  <c r="BD17" i="28"/>
  <c r="DX17" i="28"/>
  <c r="FL17" i="28"/>
  <c r="X17" i="28"/>
  <c r="AN17" i="28"/>
  <c r="EV17" i="28"/>
  <c r="FD17" i="28"/>
  <c r="JD17" i="28"/>
  <c r="JD25" i="28" s="1"/>
  <c r="JD28" i="28" s="1"/>
  <c r="B15" i="37"/>
  <c r="O7" i="37" s="1"/>
  <c r="J26" i="37" s="1"/>
  <c r="DP17" i="28"/>
  <c r="FT17" i="28"/>
  <c r="GZ17" i="28"/>
  <c r="HP17" i="28"/>
  <c r="HP25" i="28" s="1"/>
  <c r="HP28" i="28" s="1"/>
  <c r="EF17" i="28"/>
  <c r="GJ17" i="28"/>
  <c r="HX17" i="28"/>
  <c r="HX25" i="28" s="1"/>
  <c r="HX28" i="28" s="1"/>
  <c r="IF17" i="28"/>
  <c r="IF25" i="28" s="1"/>
  <c r="IF28" i="28" s="1"/>
  <c r="CR17" i="28"/>
  <c r="H17" i="28"/>
  <c r="CZ17" i="28"/>
  <c r="AV17" i="28"/>
  <c r="IN17" i="28"/>
  <c r="IN25" i="28" s="1"/>
  <c r="IN28" i="28" s="1"/>
  <c r="EN17" i="28"/>
  <c r="BL17" i="28"/>
  <c r="GR17" i="28"/>
  <c r="J29" i="35"/>
  <c r="Q11" i="35"/>
  <c r="G123" i="53"/>
  <c r="L66" i="34"/>
  <c r="P66" i="34" s="1"/>
  <c r="G96" i="53"/>
  <c r="Q29" i="30"/>
  <c r="JE57" i="28"/>
  <c r="N165" i="24"/>
  <c r="FF41" i="28"/>
  <c r="HZ41" i="28"/>
  <c r="FV41" i="28"/>
  <c r="BV41" i="28"/>
  <c r="HR41" i="28"/>
  <c r="HR53" i="28" s="1"/>
  <c r="HR56" i="28" s="1"/>
  <c r="BF41" i="28"/>
  <c r="CL41" i="28"/>
  <c r="DZ41" i="28"/>
  <c r="GD41" i="28"/>
  <c r="IX41" i="28"/>
  <c r="IX53" i="28" s="1"/>
  <c r="IX56" i="28" s="1"/>
  <c r="FN41" i="28"/>
  <c r="IP41" i="28"/>
  <c r="BN41" i="28"/>
  <c r="CD41" i="28"/>
  <c r="IH41" i="28"/>
  <c r="IH53" i="28" s="1"/>
  <c r="IH56" i="28" s="1"/>
  <c r="JF41" i="28"/>
  <c r="JF53" i="28" s="1"/>
  <c r="JF56" i="28" s="1"/>
  <c r="R41" i="28"/>
  <c r="AH41" i="28"/>
  <c r="Z41" i="28"/>
  <c r="AX41" i="28"/>
  <c r="J41" i="28"/>
  <c r="AP41" i="28"/>
  <c r="HQ57" i="28"/>
  <c r="N155" i="24"/>
  <c r="Q73" i="36"/>
  <c r="DB21" i="28"/>
  <c r="GT21" i="28"/>
  <c r="FF49" i="28"/>
  <c r="EP21" i="28"/>
  <c r="EX49" i="28"/>
  <c r="FN49" i="28"/>
  <c r="EH21" i="28"/>
  <c r="GD21" i="28"/>
  <c r="FV21" i="28"/>
  <c r="EX21" i="28"/>
  <c r="FV49" i="28"/>
  <c r="FN21" i="28"/>
  <c r="GL21" i="28"/>
  <c r="FF21" i="28"/>
  <c r="GD49" i="28"/>
  <c r="GT49" i="28"/>
  <c r="K29" i="24"/>
  <c r="G29" i="53" s="1"/>
  <c r="B6" i="39"/>
  <c r="C6" i="39" s="1"/>
  <c r="Q40" i="35"/>
  <c r="K27" i="24" s="1"/>
  <c r="Q65" i="35"/>
  <c r="D6" i="38"/>
  <c r="N11" i="38"/>
  <c r="DB19" i="28"/>
  <c r="EP19" i="28"/>
  <c r="EX47" i="28"/>
  <c r="FN47" i="28"/>
  <c r="EH19" i="28"/>
  <c r="GD19" i="28"/>
  <c r="FV19" i="28"/>
  <c r="EX19" i="28"/>
  <c r="FV47" i="28"/>
  <c r="FN19" i="28"/>
  <c r="GL19" i="28"/>
  <c r="GL47" i="28"/>
  <c r="DB47" i="28"/>
  <c r="FF19" i="28"/>
  <c r="GD47" i="28"/>
  <c r="GT19" i="28"/>
  <c r="FF47" i="28"/>
  <c r="GT47" i="28"/>
  <c r="DB22" i="28"/>
  <c r="FF22" i="28"/>
  <c r="GD50" i="28"/>
  <c r="GT22" i="28"/>
  <c r="EP22" i="28"/>
  <c r="FN50" i="28"/>
  <c r="EH22" i="28"/>
  <c r="GD22" i="28"/>
  <c r="FV22" i="28"/>
  <c r="EX22" i="28"/>
  <c r="FV50" i="28"/>
  <c r="FN22" i="28"/>
  <c r="GL22" i="28"/>
  <c r="GT50" i="28"/>
  <c r="C14" i="39"/>
  <c r="N163" i="24"/>
  <c r="IW57" i="28"/>
  <c r="EX44" i="28"/>
  <c r="FF44" i="28"/>
  <c r="GD44" i="28"/>
  <c r="GL44" i="28"/>
  <c r="GT44" i="28"/>
  <c r="FN44" i="28"/>
  <c r="HB44" i="28"/>
  <c r="FV44" i="28"/>
  <c r="HJ44" i="28"/>
  <c r="HZ44" i="28"/>
  <c r="IP44" i="28"/>
  <c r="L5" i="38"/>
  <c r="L6" i="38"/>
  <c r="L7" i="38"/>
  <c r="L10" i="38"/>
  <c r="L9" i="38"/>
  <c r="D14" i="38"/>
  <c r="L12" i="38"/>
  <c r="L8" i="38"/>
  <c r="B117" i="57" l="1"/>
  <c r="T115" i="57"/>
  <c r="V115" i="57" s="1"/>
  <c r="F42" i="24"/>
  <c r="F42" i="57"/>
  <c r="F51" i="24"/>
  <c r="G51" i="24" s="1"/>
  <c r="F51" i="57"/>
  <c r="G51" i="57" s="1"/>
  <c r="F45" i="24"/>
  <c r="G45" i="24" s="1"/>
  <c r="F45" i="57"/>
  <c r="G45" i="57" s="1"/>
  <c r="F21" i="24"/>
  <c r="F21" i="57"/>
  <c r="L61" i="24"/>
  <c r="H61" i="53" s="1"/>
  <c r="L61" i="57"/>
  <c r="L66" i="24"/>
  <c r="L66" i="57"/>
  <c r="L58" i="24"/>
  <c r="H58" i="53" s="1"/>
  <c r="L58" i="57"/>
  <c r="F27" i="24"/>
  <c r="G27" i="24" s="1"/>
  <c r="F27" i="57"/>
  <c r="G27" i="57" s="1"/>
  <c r="F18" i="24"/>
  <c r="G18" i="24" s="1"/>
  <c r="F18" i="57"/>
  <c r="G18" i="57" s="1"/>
  <c r="F48" i="24"/>
  <c r="G48" i="24" s="1"/>
  <c r="F48" i="57"/>
  <c r="G48" i="57" s="1"/>
  <c r="F26" i="24"/>
  <c r="G26" i="24" s="1"/>
  <c r="F26" i="57"/>
  <c r="G26" i="57" s="1"/>
  <c r="L69" i="24"/>
  <c r="L69" i="57"/>
  <c r="L59" i="24"/>
  <c r="L59" i="57"/>
  <c r="F41" i="24"/>
  <c r="G41" i="24" s="1"/>
  <c r="F41" i="57"/>
  <c r="G41" i="57" s="1"/>
  <c r="F32" i="24"/>
  <c r="G32" i="24" s="1"/>
  <c r="F32" i="57"/>
  <c r="G32" i="57" s="1"/>
  <c r="F39" i="24"/>
  <c r="G39" i="24" s="1"/>
  <c r="F39" i="57"/>
  <c r="G39" i="57" s="1"/>
  <c r="F53" i="24"/>
  <c r="G53" i="24" s="1"/>
  <c r="F53" i="57"/>
  <c r="G53" i="57" s="1"/>
  <c r="F13" i="24"/>
  <c r="G13" i="24" s="1"/>
  <c r="F13" i="57"/>
  <c r="G13" i="57" s="1"/>
  <c r="F15" i="24"/>
  <c r="G15" i="24" s="1"/>
  <c r="F15" i="57"/>
  <c r="G15" i="57" s="1"/>
  <c r="L62" i="24"/>
  <c r="L62" i="57"/>
  <c r="L67" i="24"/>
  <c r="H67" i="53" s="1"/>
  <c r="L67" i="57"/>
  <c r="F50" i="24"/>
  <c r="G50" i="24" s="1"/>
  <c r="F50" i="57"/>
  <c r="G50" i="57" s="1"/>
  <c r="F34" i="24"/>
  <c r="G34" i="24" s="1"/>
  <c r="F34" i="57"/>
  <c r="G34" i="57" s="1"/>
  <c r="F30" i="24"/>
  <c r="G30" i="24" s="1"/>
  <c r="F30" i="57"/>
  <c r="G30" i="57" s="1"/>
  <c r="F24" i="24"/>
  <c r="F24" i="57"/>
  <c r="F40" i="24"/>
  <c r="G40" i="24" s="1"/>
  <c r="F40" i="57"/>
  <c r="G40" i="57" s="1"/>
  <c r="F36" i="24"/>
  <c r="G36" i="24" s="1"/>
  <c r="F36" i="57"/>
  <c r="G36" i="57" s="1"/>
  <c r="F20" i="24"/>
  <c r="F20" i="57"/>
  <c r="F47" i="24"/>
  <c r="G47" i="24" s="1"/>
  <c r="F47" i="57"/>
  <c r="G47" i="57" s="1"/>
  <c r="F10" i="24"/>
  <c r="G10" i="24" s="1"/>
  <c r="F10" i="57"/>
  <c r="G10" i="57" s="1"/>
  <c r="F37" i="24"/>
  <c r="G37" i="24" s="1"/>
  <c r="F37" i="57"/>
  <c r="G37" i="57" s="1"/>
  <c r="F9" i="24"/>
  <c r="G9" i="24" s="1"/>
  <c r="F9" i="57"/>
  <c r="G9" i="57" s="1"/>
  <c r="L72" i="24"/>
  <c r="H72" i="53" s="1"/>
  <c r="M72" i="53" s="1"/>
  <c r="R72" i="53" s="1"/>
  <c r="L72" i="57"/>
  <c r="F16" i="24"/>
  <c r="G16" i="24" s="1"/>
  <c r="F16" i="57"/>
  <c r="G16" i="57" s="1"/>
  <c r="F23" i="24"/>
  <c r="F23" i="57"/>
  <c r="F77" i="24"/>
  <c r="G77" i="24" s="1"/>
  <c r="F77" i="57"/>
  <c r="G77" i="57" s="1"/>
  <c r="F44" i="24"/>
  <c r="G44" i="24" s="1"/>
  <c r="F44" i="57"/>
  <c r="G44" i="57" s="1"/>
  <c r="F29" i="24"/>
  <c r="F29" i="57"/>
  <c r="F76" i="24"/>
  <c r="G76" i="24" s="1"/>
  <c r="F76" i="57"/>
  <c r="G76" i="57" s="1"/>
  <c r="F31" i="24"/>
  <c r="G31" i="24" s="1"/>
  <c r="F31" i="57"/>
  <c r="G31" i="57" s="1"/>
  <c r="F22" i="24"/>
  <c r="F22" i="57"/>
  <c r="F12" i="24"/>
  <c r="G12" i="24" s="1"/>
  <c r="F12" i="57"/>
  <c r="G12" i="57" s="1"/>
  <c r="CQ57" i="28"/>
  <c r="P53" i="28"/>
  <c r="P56" i="28" s="1"/>
  <c r="H53" i="28"/>
  <c r="H56" i="28" s="1"/>
  <c r="M86" i="24" s="1"/>
  <c r="H127" i="53"/>
  <c r="M127" i="53" s="1"/>
  <c r="R127" i="53" s="1"/>
  <c r="M115" i="53"/>
  <c r="R115" i="53" s="1"/>
  <c r="L137" i="24"/>
  <c r="H137" i="53" s="1"/>
  <c r="M137" i="53" s="1"/>
  <c r="R137" i="53" s="1"/>
  <c r="L120" i="24"/>
  <c r="H120" i="53" s="1"/>
  <c r="M120" i="53" s="1"/>
  <c r="R120" i="53" s="1"/>
  <c r="Q51" i="36"/>
  <c r="L38" i="57" s="1"/>
  <c r="Q26" i="35"/>
  <c r="K13" i="24" s="1"/>
  <c r="G13" i="53" s="1"/>
  <c r="L135" i="24"/>
  <c r="H135" i="53" s="1"/>
  <c r="M135" i="53" s="1"/>
  <c r="M150" i="53"/>
  <c r="R150" i="53" s="1"/>
  <c r="L146" i="24"/>
  <c r="H146" i="53" s="1"/>
  <c r="M146" i="53" s="1"/>
  <c r="R146" i="53" s="1"/>
  <c r="L103" i="24"/>
  <c r="H103" i="53" s="1"/>
  <c r="M103" i="53" s="1"/>
  <c r="R103" i="53" s="1"/>
  <c r="O57" i="28"/>
  <c r="P57" i="28"/>
  <c r="G29" i="28"/>
  <c r="M89" i="24"/>
  <c r="M85" i="53"/>
  <c r="R85" i="53" s="1"/>
  <c r="L133" i="24"/>
  <c r="EM57" i="28"/>
  <c r="L86" i="24"/>
  <c r="L91" i="24"/>
  <c r="W29" i="28"/>
  <c r="DO57" i="28"/>
  <c r="EE57" i="28"/>
  <c r="L152" i="24"/>
  <c r="H152" i="53" s="1"/>
  <c r="M152" i="53" s="1"/>
  <c r="R152" i="53" s="1"/>
  <c r="M114" i="53"/>
  <c r="R114" i="53" s="1"/>
  <c r="BT53" i="28"/>
  <c r="BT56" i="28" s="1"/>
  <c r="M107" i="24" s="1"/>
  <c r="CZ53" i="28"/>
  <c r="CZ56" i="28" s="1"/>
  <c r="L109" i="24"/>
  <c r="CA29" i="28"/>
  <c r="L101" i="24"/>
  <c r="O12" i="37"/>
  <c r="J51" i="37" s="1"/>
  <c r="H57" i="28"/>
  <c r="I31" i="39"/>
  <c r="K31" i="39" s="1"/>
  <c r="L31" i="39" s="1"/>
  <c r="P31" i="39" s="1"/>
  <c r="Q31" i="39" s="1"/>
  <c r="J31" i="39"/>
  <c r="AV53" i="28"/>
  <c r="AV56" i="28" s="1"/>
  <c r="M99" i="24" s="1"/>
  <c r="Q54" i="34"/>
  <c r="Q33" i="35"/>
  <c r="K20" i="24" s="1"/>
  <c r="M126" i="53"/>
  <c r="R126" i="53" s="1"/>
  <c r="H66" i="53"/>
  <c r="M66" i="53" s="1"/>
  <c r="R66" i="53" s="1"/>
  <c r="P83" i="53"/>
  <c r="U83" i="53" s="1"/>
  <c r="M144" i="53"/>
  <c r="R144" i="53" s="1"/>
  <c r="H62" i="53"/>
  <c r="I133" i="53"/>
  <c r="H69" i="53"/>
  <c r="G48" i="53"/>
  <c r="G15" i="53"/>
  <c r="I97" i="53"/>
  <c r="I112" i="53"/>
  <c r="I86" i="53"/>
  <c r="H124" i="53"/>
  <c r="M124" i="53" s="1"/>
  <c r="R124" i="53" s="1"/>
  <c r="Q66" i="35"/>
  <c r="K53" i="24" s="1"/>
  <c r="Q60" i="35"/>
  <c r="K47" i="24" s="1"/>
  <c r="Q25" i="35"/>
  <c r="K12" i="24" s="1"/>
  <c r="Q58" i="35"/>
  <c r="K45" i="24" s="1"/>
  <c r="Q31" i="34"/>
  <c r="Q36" i="35"/>
  <c r="K23" i="24" s="1"/>
  <c r="P79" i="53"/>
  <c r="U79" i="53" s="1"/>
  <c r="O163" i="24"/>
  <c r="IX57" i="28"/>
  <c r="EF53" i="28"/>
  <c r="EF56" i="28" s="1"/>
  <c r="M130" i="24" s="1"/>
  <c r="EN57" i="28"/>
  <c r="CZ25" i="28"/>
  <c r="CZ28" i="28" s="1"/>
  <c r="M117" i="24" s="1"/>
  <c r="M149" i="24"/>
  <c r="Q55" i="35"/>
  <c r="K42" i="24" s="1"/>
  <c r="H74" i="53"/>
  <c r="M74" i="53" s="1"/>
  <c r="R74" i="53" s="1"/>
  <c r="Q66" i="34"/>
  <c r="H25" i="28"/>
  <c r="H28" i="28" s="1"/>
  <c r="H29" i="28" s="1"/>
  <c r="Q76" i="36"/>
  <c r="Q97" i="34"/>
  <c r="L118" i="24"/>
  <c r="CY57" i="28"/>
  <c r="EV25" i="28"/>
  <c r="EV28" i="28" s="1"/>
  <c r="EV29" i="28" s="1"/>
  <c r="HH25" i="28"/>
  <c r="HH28" i="28" s="1"/>
  <c r="HH29" i="28" s="1"/>
  <c r="CB25" i="28"/>
  <c r="CB28" i="28" s="1"/>
  <c r="CB29" i="28" s="1"/>
  <c r="GB25" i="28"/>
  <c r="GB28" i="28" s="1"/>
  <c r="GB29" i="28" s="1"/>
  <c r="Q33" i="34"/>
  <c r="L31" i="35"/>
  <c r="HW57" i="28"/>
  <c r="L157" i="24"/>
  <c r="L81" i="36"/>
  <c r="P81" i="36" s="1"/>
  <c r="L35" i="35"/>
  <c r="P35" i="35" s="1"/>
  <c r="L97" i="35"/>
  <c r="P97" i="35" s="1"/>
  <c r="Q97" i="35" s="1"/>
  <c r="K77" i="24" s="1"/>
  <c r="H59" i="53"/>
  <c r="M59" i="53" s="1"/>
  <c r="R59" i="53" s="1"/>
  <c r="P22" i="34"/>
  <c r="Q22" i="34" s="1"/>
  <c r="I61" i="36"/>
  <c r="K61" i="36" s="1"/>
  <c r="L61" i="36" s="1"/>
  <c r="P61" i="36" s="1"/>
  <c r="I40" i="36"/>
  <c r="K40" i="36" s="1"/>
  <c r="L40" i="36" s="1"/>
  <c r="P40" i="36" s="1"/>
  <c r="I52" i="36"/>
  <c r="K52" i="36" s="1"/>
  <c r="L52" i="36" s="1"/>
  <c r="P52" i="36" s="1"/>
  <c r="I53" i="36"/>
  <c r="K53" i="36" s="1"/>
  <c r="L53" i="36" s="1"/>
  <c r="P53" i="36" s="1"/>
  <c r="Q53" i="36" s="1"/>
  <c r="I44" i="36"/>
  <c r="K44" i="36" s="1"/>
  <c r="L44" i="36" s="1"/>
  <c r="P44" i="36" s="1"/>
  <c r="Q44" i="36" s="1"/>
  <c r="L31" i="57" s="1"/>
  <c r="I45" i="36"/>
  <c r="K45" i="36" s="1"/>
  <c r="L45" i="36" s="1"/>
  <c r="P45" i="36" s="1"/>
  <c r="I54" i="36"/>
  <c r="K54" i="36" s="1"/>
  <c r="L54" i="36" s="1"/>
  <c r="P54" i="36" s="1"/>
  <c r="P63" i="34"/>
  <c r="Q63" i="34" s="1"/>
  <c r="Q96" i="35"/>
  <c r="K76" i="24" s="1"/>
  <c r="P45" i="34"/>
  <c r="Q45" i="34" s="1"/>
  <c r="L22" i="35"/>
  <c r="L112" i="24"/>
  <c r="CI57" i="28"/>
  <c r="L44" i="35"/>
  <c r="P44" i="35" s="1"/>
  <c r="CJ57" i="28"/>
  <c r="IF29" i="28"/>
  <c r="M158" i="24"/>
  <c r="IV29" i="28"/>
  <c r="M162" i="24"/>
  <c r="FD25" i="28"/>
  <c r="FD28" i="28" s="1"/>
  <c r="BT57" i="28"/>
  <c r="J51" i="36"/>
  <c r="Q12" i="36"/>
  <c r="L94" i="24"/>
  <c r="AE29" i="28"/>
  <c r="L97" i="24"/>
  <c r="AM57" i="28"/>
  <c r="AN57" i="28"/>
  <c r="AE57" i="28"/>
  <c r="L95" i="24"/>
  <c r="G36" i="53"/>
  <c r="P37" i="34"/>
  <c r="Q37" i="34" s="1"/>
  <c r="P53" i="34"/>
  <c r="Q53" i="34" s="1"/>
  <c r="J28" i="37"/>
  <c r="DP53" i="28"/>
  <c r="DP56" i="28" s="1"/>
  <c r="M127" i="24"/>
  <c r="DX57" i="28"/>
  <c r="L64" i="35"/>
  <c r="P64" i="35" s="1"/>
  <c r="L145" i="24"/>
  <c r="GA57" i="28"/>
  <c r="I66" i="36"/>
  <c r="K66" i="36" s="1"/>
  <c r="L66" i="36" s="1"/>
  <c r="P66" i="36" s="1"/>
  <c r="I50" i="36"/>
  <c r="K50" i="36" s="1"/>
  <c r="L50" i="36" s="1"/>
  <c r="P50" i="36" s="1"/>
  <c r="Q50" i="36" s="1"/>
  <c r="L37" i="57" s="1"/>
  <c r="I39" i="36"/>
  <c r="K39" i="36" s="1"/>
  <c r="L39" i="36" s="1"/>
  <c r="P39" i="36" s="1"/>
  <c r="Q39" i="36" s="1"/>
  <c r="L26" i="57" s="1"/>
  <c r="I63" i="36"/>
  <c r="K63" i="36" s="1"/>
  <c r="L63" i="36" s="1"/>
  <c r="P63" i="36" s="1"/>
  <c r="Q63" i="36" s="1"/>
  <c r="L50" i="57" s="1"/>
  <c r="I47" i="36"/>
  <c r="K47" i="36" s="1"/>
  <c r="L47" i="36" s="1"/>
  <c r="P47" i="36" s="1"/>
  <c r="I48" i="36"/>
  <c r="K48" i="36" s="1"/>
  <c r="L48" i="36" s="1"/>
  <c r="P48" i="36" s="1"/>
  <c r="Q48" i="36" s="1"/>
  <c r="I43" i="36"/>
  <c r="K43" i="36" s="1"/>
  <c r="L43" i="36" s="1"/>
  <c r="P43" i="36" s="1"/>
  <c r="I49" i="36"/>
  <c r="K49" i="36" s="1"/>
  <c r="L49" i="36" s="1"/>
  <c r="P49" i="36" s="1"/>
  <c r="I60" i="36"/>
  <c r="K60" i="36" s="1"/>
  <c r="L60" i="36" s="1"/>
  <c r="P60" i="36" s="1"/>
  <c r="I55" i="36"/>
  <c r="K55" i="36" s="1"/>
  <c r="L55" i="36" s="1"/>
  <c r="P55" i="36" s="1"/>
  <c r="I64" i="36"/>
  <c r="K64" i="36" s="1"/>
  <c r="L64" i="36" s="1"/>
  <c r="P64" i="36" s="1"/>
  <c r="Q64" i="36" s="1"/>
  <c r="L51" i="57" s="1"/>
  <c r="I65" i="36"/>
  <c r="K65" i="36" s="1"/>
  <c r="L65" i="36" s="1"/>
  <c r="P65" i="36" s="1"/>
  <c r="Q65" i="36" s="1"/>
  <c r="L52" i="57" s="1"/>
  <c r="L43" i="35"/>
  <c r="P43" i="35" s="1"/>
  <c r="K30" i="24" s="1"/>
  <c r="H89" i="53"/>
  <c r="M89" i="53" s="1"/>
  <c r="R89" i="53" s="1"/>
  <c r="P47" i="34"/>
  <c r="Q47" i="34" s="1"/>
  <c r="J50" i="35"/>
  <c r="J63" i="35"/>
  <c r="J60" i="35"/>
  <c r="J55" i="35"/>
  <c r="J48" i="35"/>
  <c r="J66" i="35"/>
  <c r="J49" i="35"/>
  <c r="J64" i="35"/>
  <c r="Q8" i="35"/>
  <c r="J43" i="35"/>
  <c r="J47" i="35"/>
  <c r="J65" i="35"/>
  <c r="J39" i="35"/>
  <c r="G148" i="53"/>
  <c r="M148" i="53" s="1"/>
  <c r="R148" i="53" s="1"/>
  <c r="J163" i="53"/>
  <c r="O163" i="53" s="1"/>
  <c r="T163" i="53" s="1"/>
  <c r="Q57" i="35"/>
  <c r="K44" i="24" s="1"/>
  <c r="P58" i="34"/>
  <c r="Q58" i="34" s="1"/>
  <c r="P52" i="34"/>
  <c r="Q52" i="34" s="1"/>
  <c r="P51" i="35"/>
  <c r="Q51" i="35" s="1"/>
  <c r="K38" i="24" s="1"/>
  <c r="M156" i="24"/>
  <c r="HX29" i="28"/>
  <c r="C15" i="37"/>
  <c r="I10" i="37"/>
  <c r="I7" i="37"/>
  <c r="Q7" i="37" s="1"/>
  <c r="I6" i="37"/>
  <c r="I9" i="37"/>
  <c r="I8" i="37"/>
  <c r="I5" i="37"/>
  <c r="I12" i="37"/>
  <c r="I11" i="37"/>
  <c r="M151" i="24"/>
  <c r="GZ57" i="28"/>
  <c r="EN25" i="28"/>
  <c r="EN28" i="28" s="1"/>
  <c r="X53" i="28"/>
  <c r="X56" i="28" s="1"/>
  <c r="GZ25" i="28"/>
  <c r="GZ28" i="28" s="1"/>
  <c r="GR25" i="28"/>
  <c r="GR28" i="28" s="1"/>
  <c r="GJ57" i="28"/>
  <c r="M147" i="24"/>
  <c r="H147" i="53"/>
  <c r="M147" i="53" s="1"/>
  <c r="R147" i="53" s="1"/>
  <c r="Q65" i="34"/>
  <c r="D8" i="36"/>
  <c r="J73" i="36"/>
  <c r="J78" i="36"/>
  <c r="J74" i="36"/>
  <c r="J87" i="36"/>
  <c r="J80" i="36"/>
  <c r="J85" i="36"/>
  <c r="J72" i="36"/>
  <c r="J75" i="36"/>
  <c r="J71" i="36"/>
  <c r="J76" i="36"/>
  <c r="J79" i="36"/>
  <c r="J81" i="36"/>
  <c r="J82" i="36"/>
  <c r="J83" i="36"/>
  <c r="L88" i="24"/>
  <c r="O29" i="28"/>
  <c r="L52" i="35"/>
  <c r="P52" i="35" s="1"/>
  <c r="H151" i="53"/>
  <c r="M151" i="53" s="1"/>
  <c r="R151" i="53" s="1"/>
  <c r="J25" i="36"/>
  <c r="J37" i="36"/>
  <c r="J33" i="36"/>
  <c r="J35" i="36"/>
  <c r="J96" i="36"/>
  <c r="J22" i="36"/>
  <c r="J34" i="36"/>
  <c r="J36" i="36"/>
  <c r="Q5" i="36"/>
  <c r="J23" i="36"/>
  <c r="K23" i="36" s="1"/>
  <c r="L142" i="24"/>
  <c r="FS29" i="28"/>
  <c r="J26" i="36"/>
  <c r="J28" i="36"/>
  <c r="Q7" i="36"/>
  <c r="Q34" i="34"/>
  <c r="L141" i="24"/>
  <c r="FK57" i="28"/>
  <c r="I28" i="36"/>
  <c r="K28" i="36" s="1"/>
  <c r="L28" i="36" s="1"/>
  <c r="P28" i="36" s="1"/>
  <c r="I26" i="36"/>
  <c r="K26" i="36" s="1"/>
  <c r="L26" i="36" s="1"/>
  <c r="P26" i="36" s="1"/>
  <c r="L23" i="35"/>
  <c r="CI29" i="28"/>
  <c r="L111" i="24"/>
  <c r="L39" i="35"/>
  <c r="P39" i="35" s="1"/>
  <c r="H130" i="53"/>
  <c r="M130" i="53" s="1"/>
  <c r="R130" i="53" s="1"/>
  <c r="Q64" i="34"/>
  <c r="J155" i="53"/>
  <c r="O155" i="53" s="1"/>
  <c r="T155" i="53" s="1"/>
  <c r="M160" i="24"/>
  <c r="IN29" i="28"/>
  <c r="M164" i="24"/>
  <c r="JD29" i="28"/>
  <c r="CB53" i="28"/>
  <c r="CB56" i="28" s="1"/>
  <c r="FL25" i="28"/>
  <c r="FL28" i="28" s="1"/>
  <c r="GJ25" i="28"/>
  <c r="GJ28" i="28" s="1"/>
  <c r="FT25" i="28"/>
  <c r="FT28" i="28" s="1"/>
  <c r="H104" i="53"/>
  <c r="M104" i="53" s="1"/>
  <c r="R104" i="53" s="1"/>
  <c r="L34" i="35"/>
  <c r="P34" i="35" s="1"/>
  <c r="H158" i="53"/>
  <c r="M158" i="53" s="1"/>
  <c r="R158" i="53" s="1"/>
  <c r="G155" i="53"/>
  <c r="M155" i="53" s="1"/>
  <c r="R155" i="53" s="1"/>
  <c r="Q50" i="34"/>
  <c r="L53" i="35"/>
  <c r="P53" i="35" s="1"/>
  <c r="Q53" i="35" s="1"/>
  <c r="K40" i="24" s="1"/>
  <c r="L29" i="35"/>
  <c r="P29" i="35" s="1"/>
  <c r="L106" i="24"/>
  <c r="BS29" i="28"/>
  <c r="L110" i="24"/>
  <c r="CA57" i="28"/>
  <c r="L138" i="24"/>
  <c r="FC57" i="28"/>
  <c r="M6" i="36"/>
  <c r="O6" i="36" s="1"/>
  <c r="D15" i="36"/>
  <c r="M8" i="36"/>
  <c r="O8" i="36" s="1"/>
  <c r="M10" i="36"/>
  <c r="O10" i="36" s="1"/>
  <c r="L23" i="34"/>
  <c r="O9" i="37"/>
  <c r="J165" i="53"/>
  <c r="O165" i="53" s="1"/>
  <c r="T165" i="53" s="1"/>
  <c r="DY17" i="28"/>
  <c r="AO17" i="28"/>
  <c r="HI17" i="28"/>
  <c r="AG17" i="28"/>
  <c r="FE17" i="28"/>
  <c r="AW17" i="28"/>
  <c r="HQ17" i="28"/>
  <c r="HQ25" i="28" s="1"/>
  <c r="HQ28" i="28" s="1"/>
  <c r="BE17" i="28"/>
  <c r="GS17" i="28"/>
  <c r="EW17" i="28"/>
  <c r="IG17" i="28"/>
  <c r="IG25" i="28" s="1"/>
  <c r="IG28" i="28" s="1"/>
  <c r="DA17" i="28"/>
  <c r="DQ17" i="28"/>
  <c r="EG17" i="28"/>
  <c r="GK17" i="28"/>
  <c r="CK17" i="28"/>
  <c r="FM17" i="28"/>
  <c r="HA17" i="28"/>
  <c r="IO17" i="28"/>
  <c r="IO25" i="28" s="1"/>
  <c r="IO28" i="28" s="1"/>
  <c r="Y17" i="28"/>
  <c r="FU17" i="28"/>
  <c r="HY17" i="28"/>
  <c r="HY25" i="28" s="1"/>
  <c r="HY28" i="28" s="1"/>
  <c r="B15" i="38"/>
  <c r="O12" i="38" s="1"/>
  <c r="BU17" i="28"/>
  <c r="CS17" i="28"/>
  <c r="CC17" i="28"/>
  <c r="JE17" i="28"/>
  <c r="JE25" i="28" s="1"/>
  <c r="JE28" i="28" s="1"/>
  <c r="Q17" i="28"/>
  <c r="BM17" i="28"/>
  <c r="I17" i="28"/>
  <c r="EO17" i="28"/>
  <c r="IW17" i="28"/>
  <c r="IW25" i="28" s="1"/>
  <c r="IW28" i="28" s="1"/>
  <c r="DI17" i="28"/>
  <c r="GC17" i="28"/>
  <c r="EF25" i="28"/>
  <c r="EF28" i="28" s="1"/>
  <c r="BD53" i="28"/>
  <c r="BD56" i="28" s="1"/>
  <c r="M153" i="24"/>
  <c r="HH57" i="28"/>
  <c r="CJ25" i="28"/>
  <c r="CJ28" i="28" s="1"/>
  <c r="L107" i="24"/>
  <c r="BS57" i="28"/>
  <c r="DO29" i="28"/>
  <c r="L123" i="24"/>
  <c r="AW9" i="28"/>
  <c r="Y37" i="28"/>
  <c r="EG9" i="28"/>
  <c r="GK9" i="28"/>
  <c r="DQ37" i="28"/>
  <c r="FM37" i="28"/>
  <c r="AG9" i="28"/>
  <c r="BU9" i="28"/>
  <c r="I37" i="28"/>
  <c r="EW9" i="28"/>
  <c r="DQ9" i="28"/>
  <c r="HA9" i="28"/>
  <c r="BM9" i="28"/>
  <c r="AO37" i="28"/>
  <c r="EW37" i="28"/>
  <c r="GS9" i="28"/>
  <c r="Q9" i="28"/>
  <c r="BE37" i="28"/>
  <c r="FU37" i="28"/>
  <c r="BM37" i="28"/>
  <c r="B8" i="38"/>
  <c r="CS9" i="28"/>
  <c r="FM9" i="28"/>
  <c r="EO37" i="28"/>
  <c r="Q37" i="28"/>
  <c r="CK37" i="28"/>
  <c r="DI9" i="28"/>
  <c r="DA37" i="28"/>
  <c r="EG37" i="28"/>
  <c r="AW37" i="28"/>
  <c r="DY37" i="28"/>
  <c r="DI37" i="28"/>
  <c r="GC37" i="28"/>
  <c r="BE9" i="28"/>
  <c r="CS37" i="28"/>
  <c r="GC9" i="28"/>
  <c r="CK9" i="28"/>
  <c r="EO9" i="28"/>
  <c r="AG37" i="28"/>
  <c r="CC9" i="28"/>
  <c r="Y9" i="28"/>
  <c r="FU9" i="28"/>
  <c r="DY9" i="28"/>
  <c r="FE37" i="28"/>
  <c r="AO9" i="28"/>
  <c r="CC37" i="28"/>
  <c r="DA9" i="28"/>
  <c r="BU37" i="28"/>
  <c r="FE9" i="28"/>
  <c r="I9" i="28"/>
  <c r="HI9" i="28"/>
  <c r="Q49" i="34"/>
  <c r="J61" i="35"/>
  <c r="Q10" i="35"/>
  <c r="J45" i="35"/>
  <c r="J52" i="35"/>
  <c r="J54" i="35"/>
  <c r="J53" i="35"/>
  <c r="J44" i="35"/>
  <c r="J40" i="35"/>
  <c r="J97" i="34"/>
  <c r="J42" i="34"/>
  <c r="Q6" i="34"/>
  <c r="P23" i="34" s="1"/>
  <c r="H164" i="53"/>
  <c r="M164" i="53" s="1"/>
  <c r="R164" i="53" s="1"/>
  <c r="L99" i="24"/>
  <c r="AU57" i="28"/>
  <c r="Q96" i="34"/>
  <c r="O11" i="37"/>
  <c r="H154" i="53"/>
  <c r="M154" i="53" s="1"/>
  <c r="R154" i="53" s="1"/>
  <c r="K22" i="36"/>
  <c r="I25" i="36"/>
  <c r="K25" i="36" s="1"/>
  <c r="L25" i="36" s="1"/>
  <c r="P25" i="36" s="1"/>
  <c r="I23" i="36"/>
  <c r="I35" i="36"/>
  <c r="K35" i="36" s="1"/>
  <c r="L35" i="36" s="1"/>
  <c r="P35" i="36" s="1"/>
  <c r="I36" i="36"/>
  <c r="K36" i="36" s="1"/>
  <c r="L36" i="36" s="1"/>
  <c r="P36" i="36" s="1"/>
  <c r="I96" i="36"/>
  <c r="K96" i="36" s="1"/>
  <c r="L96" i="36" s="1"/>
  <c r="P96" i="36" s="1"/>
  <c r="I33" i="36"/>
  <c r="K33" i="36" s="1"/>
  <c r="L33" i="36" s="1"/>
  <c r="P33" i="36" s="1"/>
  <c r="Q33" i="36" s="1"/>
  <c r="L20" i="57" s="1"/>
  <c r="I34" i="36"/>
  <c r="K34" i="36" s="1"/>
  <c r="L34" i="36" s="1"/>
  <c r="P34" i="36" s="1"/>
  <c r="I37" i="36"/>
  <c r="K37" i="36" s="1"/>
  <c r="L37" i="36" s="1"/>
  <c r="P37" i="36" s="1"/>
  <c r="IN45" i="28"/>
  <c r="IN53" i="28" s="1"/>
  <c r="IN56" i="28" s="1"/>
  <c r="FL45" i="28"/>
  <c r="FL53" i="28" s="1"/>
  <c r="FL56" i="28" s="1"/>
  <c r="FD45" i="28"/>
  <c r="FD53" i="28" s="1"/>
  <c r="FD56" i="28" s="1"/>
  <c r="EV45" i="28"/>
  <c r="EV53" i="28" s="1"/>
  <c r="EV56" i="28" s="1"/>
  <c r="FT53" i="28"/>
  <c r="FT56" i="28" s="1"/>
  <c r="GB45" i="28"/>
  <c r="GB53" i="28" s="1"/>
  <c r="GB56" i="28" s="1"/>
  <c r="HX45" i="28"/>
  <c r="HX53" i="28" s="1"/>
  <c r="HX56" i="28" s="1"/>
  <c r="HP29" i="28"/>
  <c r="M154" i="24"/>
  <c r="BD25" i="28"/>
  <c r="BD28" i="28" s="1"/>
  <c r="DX25" i="28"/>
  <c r="DX28" i="28" s="1"/>
  <c r="CK36" i="28"/>
  <c r="BM36" i="28"/>
  <c r="CC36" i="28"/>
  <c r="GK8" i="28"/>
  <c r="AG36" i="28"/>
  <c r="DI8" i="28"/>
  <c r="HI36" i="28"/>
  <c r="HI53" i="28" s="1"/>
  <c r="HI56" i="28" s="1"/>
  <c r="CS8" i="28"/>
  <c r="BU36" i="28"/>
  <c r="AO36" i="28"/>
  <c r="GK36" i="28"/>
  <c r="GK53" i="28" s="1"/>
  <c r="GK56" i="28" s="1"/>
  <c r="N147" i="24" s="1"/>
  <c r="DQ36" i="28"/>
  <c r="DY36" i="28"/>
  <c r="I8" i="28"/>
  <c r="CS36" i="28"/>
  <c r="CK8" i="28"/>
  <c r="EW8" i="28"/>
  <c r="DA36" i="28"/>
  <c r="GS8" i="28"/>
  <c r="EG8" i="28"/>
  <c r="HA36" i="28"/>
  <c r="HA53" i="28" s="1"/>
  <c r="HA56" i="28" s="1"/>
  <c r="BM8" i="28"/>
  <c r="Y36" i="28"/>
  <c r="AW36" i="28"/>
  <c r="EO36" i="28"/>
  <c r="DY8" i="28"/>
  <c r="EO8" i="28"/>
  <c r="BU8" i="28"/>
  <c r="DA8" i="28"/>
  <c r="BE8" i="28"/>
  <c r="EW36" i="28"/>
  <c r="FE8" i="28"/>
  <c r="FE36" i="28"/>
  <c r="GS36" i="28"/>
  <c r="GS53" i="28" s="1"/>
  <c r="GS56" i="28" s="1"/>
  <c r="GS57" i="28" s="1"/>
  <c r="FU36" i="28"/>
  <c r="HA8" i="28"/>
  <c r="GC36" i="28"/>
  <c r="BE36" i="28"/>
  <c r="Y8" i="28"/>
  <c r="DQ8" i="28"/>
  <c r="HI8" i="28"/>
  <c r="GC8" i="28"/>
  <c r="I36" i="28"/>
  <c r="FM8" i="28"/>
  <c r="B7" i="38"/>
  <c r="C7" i="38" s="1"/>
  <c r="D7" i="38" s="1"/>
  <c r="Q36" i="28"/>
  <c r="AG8" i="28"/>
  <c r="EG36" i="28"/>
  <c r="AO8" i="28"/>
  <c r="CC8" i="28"/>
  <c r="DI36" i="28"/>
  <c r="DI53" i="28" s="1"/>
  <c r="DI56" i="28" s="1"/>
  <c r="AW8" i="28"/>
  <c r="FU8" i="28"/>
  <c r="FM36" i="28"/>
  <c r="Q8" i="28"/>
  <c r="CR25" i="28"/>
  <c r="CR28" i="28" s="1"/>
  <c r="AM29" i="28"/>
  <c r="L96" i="24"/>
  <c r="Q36" i="34"/>
  <c r="CR53" i="28"/>
  <c r="CR56" i="28" s="1"/>
  <c r="L54" i="35"/>
  <c r="P54" i="35" s="1"/>
  <c r="Q54" i="35" s="1"/>
  <c r="K41" i="24" s="1"/>
  <c r="AU29" i="28"/>
  <c r="L98" i="24"/>
  <c r="J42" i="35"/>
  <c r="Q6" i="35"/>
  <c r="P23" i="35" s="1"/>
  <c r="J97" i="35"/>
  <c r="L132" i="24"/>
  <c r="EM29" i="28"/>
  <c r="O5" i="37"/>
  <c r="J57" i="36"/>
  <c r="Q9" i="36"/>
  <c r="J58" i="36"/>
  <c r="L161" i="24"/>
  <c r="IM57" i="28"/>
  <c r="I29" i="36"/>
  <c r="Q39" i="34"/>
  <c r="X25" i="28"/>
  <c r="X28" i="28" s="1"/>
  <c r="DP25" i="28"/>
  <c r="DP28" i="28" s="1"/>
  <c r="DH25" i="28"/>
  <c r="DH28" i="28" s="1"/>
  <c r="BL53" i="28"/>
  <c r="BL56" i="28" s="1"/>
  <c r="H153" i="53"/>
  <c r="M153" i="53" s="1"/>
  <c r="R153" i="53" s="1"/>
  <c r="H156" i="53"/>
  <c r="M156" i="53" s="1"/>
  <c r="R156" i="53" s="1"/>
  <c r="BC29" i="28"/>
  <c r="L100" i="24"/>
  <c r="Q57" i="34"/>
  <c r="L121" i="24"/>
  <c r="DG57" i="28"/>
  <c r="Q38" i="28"/>
  <c r="BM10" i="28"/>
  <c r="EO10" i="28"/>
  <c r="FU38" i="28"/>
  <c r="GS10" i="28"/>
  <c r="AG10" i="28"/>
  <c r="BU10" i="28"/>
  <c r="FE38" i="28"/>
  <c r="GK10" i="28"/>
  <c r="Y38" i="28"/>
  <c r="AW38" i="28"/>
  <c r="Q10" i="28"/>
  <c r="FM38" i="28"/>
  <c r="DQ10" i="28"/>
  <c r="I10" i="28"/>
  <c r="AO38" i="28"/>
  <c r="CC38" i="28"/>
  <c r="BU38" i="28"/>
  <c r="GC10" i="28"/>
  <c r="FE10" i="28"/>
  <c r="BE38" i="28"/>
  <c r="AO10" i="28"/>
  <c r="CK10" i="28"/>
  <c r="EW10" i="28"/>
  <c r="GC38" i="28"/>
  <c r="HI10" i="28"/>
  <c r="AG38" i="28"/>
  <c r="DI10" i="28"/>
  <c r="B9" i="38"/>
  <c r="C9" i="38" s="1"/>
  <c r="D9" i="38" s="1"/>
  <c r="FM10" i="28"/>
  <c r="I38" i="28"/>
  <c r="EG10" i="28"/>
  <c r="BE10" i="28"/>
  <c r="FU10" i="28"/>
  <c r="CC10" i="28"/>
  <c r="AW10" i="28"/>
  <c r="DY10" i="28"/>
  <c r="CS10" i="28"/>
  <c r="Y10" i="28"/>
  <c r="HA10" i="28"/>
  <c r="BM38" i="28"/>
  <c r="DA10" i="28"/>
  <c r="H162" i="53"/>
  <c r="M162" i="53" s="1"/>
  <c r="R162" i="53" s="1"/>
  <c r="H149" i="53"/>
  <c r="M149" i="53" s="1"/>
  <c r="R149" i="53" s="1"/>
  <c r="Q25" i="34"/>
  <c r="L136" i="24"/>
  <c r="EU57" i="28"/>
  <c r="Q11" i="36"/>
  <c r="J29" i="36"/>
  <c r="I58" i="36"/>
  <c r="K58" i="36" s="1"/>
  <c r="L58" i="36" s="1"/>
  <c r="P58" i="36" s="1"/>
  <c r="I57" i="36"/>
  <c r="K57" i="36" s="1"/>
  <c r="L57" i="36" s="1"/>
  <c r="P57" i="36" s="1"/>
  <c r="Q57" i="36" s="1"/>
  <c r="L44" i="57" s="1"/>
  <c r="L50" i="35"/>
  <c r="P50" i="35" s="1"/>
  <c r="Q50" i="35" s="1"/>
  <c r="K37" i="24" s="1"/>
  <c r="L47" i="35"/>
  <c r="P47" i="35" s="1"/>
  <c r="O11" i="38"/>
  <c r="J29" i="38" s="1"/>
  <c r="G27" i="53"/>
  <c r="BL25" i="28"/>
  <c r="BL28" i="28" s="1"/>
  <c r="AF53" i="28"/>
  <c r="AF56" i="28" s="1"/>
  <c r="AF25" i="28"/>
  <c r="AF28" i="28" s="1"/>
  <c r="DH53" i="28"/>
  <c r="DH56" i="28" s="1"/>
  <c r="P25" i="28"/>
  <c r="P28" i="28" s="1"/>
  <c r="BT25" i="28"/>
  <c r="BT28" i="28" s="1"/>
  <c r="AV25" i="28"/>
  <c r="AV28" i="28" s="1"/>
  <c r="L129" i="24"/>
  <c r="EE29" i="28"/>
  <c r="G24" i="53"/>
  <c r="L92" i="24"/>
  <c r="W57" i="28"/>
  <c r="I81" i="37"/>
  <c r="K81" i="37" s="1"/>
  <c r="L81" i="37" s="1"/>
  <c r="P81" i="37" s="1"/>
  <c r="Q81" i="37" s="1"/>
  <c r="I71" i="37"/>
  <c r="K71" i="37" s="1"/>
  <c r="L71" i="37" s="1"/>
  <c r="P71" i="37" s="1"/>
  <c r="I82" i="37"/>
  <c r="K82" i="37" s="1"/>
  <c r="L82" i="37" s="1"/>
  <c r="P82" i="37" s="1"/>
  <c r="Q82" i="37" s="1"/>
  <c r="I75" i="37"/>
  <c r="K75" i="37" s="1"/>
  <c r="L75" i="37" s="1"/>
  <c r="P75" i="37" s="1"/>
  <c r="I72" i="37"/>
  <c r="K72" i="37" s="1"/>
  <c r="L72" i="37" s="1"/>
  <c r="P72" i="37" s="1"/>
  <c r="I76" i="37"/>
  <c r="K76" i="37" s="1"/>
  <c r="L76" i="37" s="1"/>
  <c r="P76" i="37" s="1"/>
  <c r="I85" i="37"/>
  <c r="K85" i="37" s="1"/>
  <c r="L85" i="37" s="1"/>
  <c r="P85" i="37" s="1"/>
  <c r="I80" i="37"/>
  <c r="K80" i="37" s="1"/>
  <c r="L80" i="37" s="1"/>
  <c r="P80" i="37" s="1"/>
  <c r="Q80" i="37" s="1"/>
  <c r="I78" i="37"/>
  <c r="K78" i="37" s="1"/>
  <c r="L78" i="37" s="1"/>
  <c r="P78" i="37" s="1"/>
  <c r="Q78" i="37" s="1"/>
  <c r="I87" i="37"/>
  <c r="K87" i="37" s="1"/>
  <c r="L87" i="37" s="1"/>
  <c r="P87" i="37" s="1"/>
  <c r="Q87" i="37" s="1"/>
  <c r="M74" i="24" s="1"/>
  <c r="I83" i="37"/>
  <c r="K83" i="37" s="1"/>
  <c r="L83" i="37" s="1"/>
  <c r="P83" i="37" s="1"/>
  <c r="Q83" i="37" s="1"/>
  <c r="I73" i="37"/>
  <c r="K73" i="37" s="1"/>
  <c r="L73" i="37" s="1"/>
  <c r="P73" i="37" s="1"/>
  <c r="I74" i="37"/>
  <c r="K74" i="37" s="1"/>
  <c r="L74" i="37" s="1"/>
  <c r="P74" i="37" s="1"/>
  <c r="I79" i="37"/>
  <c r="K79" i="37" s="1"/>
  <c r="L79" i="37" s="1"/>
  <c r="P79" i="37" s="1"/>
  <c r="Q79" i="37" s="1"/>
  <c r="C8" i="37"/>
  <c r="L45" i="35"/>
  <c r="P45" i="35" s="1"/>
  <c r="FK29" i="28"/>
  <c r="L140" i="24"/>
  <c r="L117" i="24"/>
  <c r="CY29" i="28"/>
  <c r="AN25" i="28"/>
  <c r="AN28" i="28" s="1"/>
  <c r="FN48" i="28"/>
  <c r="GL20" i="28"/>
  <c r="EH20" i="28"/>
  <c r="EH48" i="28"/>
  <c r="GD20" i="28"/>
  <c r="FF20" i="28"/>
  <c r="EP48" i="28"/>
  <c r="GD48" i="28"/>
  <c r="FF48" i="28"/>
  <c r="EX20" i="28"/>
  <c r="GT48" i="28"/>
  <c r="EP20" i="28"/>
  <c r="FV48" i="28"/>
  <c r="EX48" i="28"/>
  <c r="FN20" i="28"/>
  <c r="DB20" i="28"/>
  <c r="GT20" i="28"/>
  <c r="FV20" i="28"/>
  <c r="L143" i="24"/>
  <c r="FS57" i="28"/>
  <c r="I97" i="36"/>
  <c r="K97" i="36" s="1"/>
  <c r="L97" i="36" s="1"/>
  <c r="P97" i="36" s="1"/>
  <c r="I42" i="36"/>
  <c r="K42" i="36" s="1"/>
  <c r="L42" i="36" s="1"/>
  <c r="P42" i="36" s="1"/>
  <c r="L63" i="35"/>
  <c r="P63" i="35" s="1"/>
  <c r="L48" i="35"/>
  <c r="P48" i="35" s="1"/>
  <c r="H160" i="53"/>
  <c r="M160" i="53" s="1"/>
  <c r="R160" i="53" s="1"/>
  <c r="K52" i="24"/>
  <c r="L60" i="24"/>
  <c r="L63" i="24"/>
  <c r="L38" i="24"/>
  <c r="L70" i="24"/>
  <c r="L65" i="24"/>
  <c r="Q61" i="36"/>
  <c r="L48" i="57" s="1"/>
  <c r="Q36" i="36"/>
  <c r="L23" i="57" s="1"/>
  <c r="O165" i="24"/>
  <c r="JF57" i="28"/>
  <c r="IH57" i="28"/>
  <c r="O159" i="24"/>
  <c r="HR57" i="28"/>
  <c r="O155" i="24"/>
  <c r="Q40" i="36"/>
  <c r="L27" i="57" s="1"/>
  <c r="N11" i="39"/>
  <c r="D6" i="39"/>
  <c r="Q34" i="36"/>
  <c r="L21" i="57" s="1"/>
  <c r="L5" i="39"/>
  <c r="L7" i="39"/>
  <c r="L10" i="39"/>
  <c r="L6" i="39"/>
  <c r="L9" i="39"/>
  <c r="L8" i="39"/>
  <c r="D14" i="39"/>
  <c r="L12" i="39"/>
  <c r="B118" i="57" l="1"/>
  <c r="T117" i="57"/>
  <c r="V117" i="57" s="1"/>
  <c r="M70" i="24"/>
  <c r="M70" i="57"/>
  <c r="M69" i="24"/>
  <c r="M69" i="57"/>
  <c r="M65" i="24"/>
  <c r="M65" i="57"/>
  <c r="K29" i="36"/>
  <c r="L29" i="36" s="1"/>
  <c r="P29" i="36" s="1"/>
  <c r="Q29" i="36" s="1"/>
  <c r="M67" i="24"/>
  <c r="M67" i="57"/>
  <c r="Q49" i="36"/>
  <c r="L36" i="57" s="1"/>
  <c r="L35" i="24"/>
  <c r="L35" i="57"/>
  <c r="M68" i="24"/>
  <c r="M68" i="57"/>
  <c r="L20" i="24"/>
  <c r="M66" i="24"/>
  <c r="M66" i="57"/>
  <c r="L40" i="24"/>
  <c r="L40" i="57"/>
  <c r="L22" i="36"/>
  <c r="P22" i="36" s="1"/>
  <c r="AV57" i="28"/>
  <c r="H86" i="53"/>
  <c r="M86" i="53" s="1"/>
  <c r="R86" i="53" s="1"/>
  <c r="G20" i="53"/>
  <c r="Q28" i="36"/>
  <c r="L15" i="57" s="1"/>
  <c r="R135" i="53"/>
  <c r="Q25" i="36"/>
  <c r="L12" i="57" s="1"/>
  <c r="Q26" i="36"/>
  <c r="L13" i="57" s="1"/>
  <c r="L23" i="36"/>
  <c r="Q23" i="36" s="1"/>
  <c r="L10" i="57" s="1"/>
  <c r="Q37" i="36"/>
  <c r="L24" i="57" s="1"/>
  <c r="Q47" i="36"/>
  <c r="L34" i="57" s="1"/>
  <c r="Q35" i="36"/>
  <c r="L22" i="57" s="1"/>
  <c r="M85" i="24"/>
  <c r="M109" i="24"/>
  <c r="EF57" i="28"/>
  <c r="I89" i="53"/>
  <c r="N89" i="53" s="1"/>
  <c r="S89" i="53" s="1"/>
  <c r="EO53" i="28"/>
  <c r="EO56" i="28" s="1"/>
  <c r="N133" i="24" s="1"/>
  <c r="J133" i="53" s="1"/>
  <c r="O133" i="53" s="1"/>
  <c r="T133" i="53" s="1"/>
  <c r="Q73" i="37"/>
  <c r="M60" i="24" s="1"/>
  <c r="I60" i="53" s="1"/>
  <c r="M135" i="24"/>
  <c r="H91" i="53"/>
  <c r="M91" i="53" s="1"/>
  <c r="R91" i="53" s="1"/>
  <c r="CS53" i="28"/>
  <c r="CS56" i="28" s="1"/>
  <c r="CS57" i="28" s="1"/>
  <c r="H101" i="53"/>
  <c r="M101" i="53" s="1"/>
  <c r="R101" i="53" s="1"/>
  <c r="EG53" i="28"/>
  <c r="EG56" i="28" s="1"/>
  <c r="N130" i="24" s="1"/>
  <c r="J130" i="53" s="1"/>
  <c r="Q75" i="37"/>
  <c r="H133" i="53"/>
  <c r="M133" i="53" s="1"/>
  <c r="R133" i="53" s="1"/>
  <c r="CZ29" i="28"/>
  <c r="M144" i="24"/>
  <c r="I144" i="53" s="1"/>
  <c r="N144" i="53" s="1"/>
  <c r="S144" i="53" s="1"/>
  <c r="M152" i="24"/>
  <c r="Q53" i="28"/>
  <c r="Q56" i="28" s="1"/>
  <c r="N89" i="24" s="1"/>
  <c r="J89" i="53" s="1"/>
  <c r="FE25" i="28"/>
  <c r="FE28" i="28" s="1"/>
  <c r="N137" i="24" s="1"/>
  <c r="J137" i="53" s="1"/>
  <c r="CK53" i="28"/>
  <c r="CK56" i="28" s="1"/>
  <c r="N112" i="24" s="1"/>
  <c r="J112" i="53" s="1"/>
  <c r="O112" i="53" s="1"/>
  <c r="T112" i="53" s="1"/>
  <c r="Q76" i="37"/>
  <c r="M63" i="24" s="1"/>
  <c r="Q96" i="36"/>
  <c r="H109" i="53"/>
  <c r="M109" i="53" s="1"/>
  <c r="R109" i="53" s="1"/>
  <c r="EO25" i="28"/>
  <c r="EO28" i="28" s="1"/>
  <c r="N132" i="24" s="1"/>
  <c r="J132" i="53" s="1"/>
  <c r="M118" i="24"/>
  <c r="CZ57" i="28"/>
  <c r="Q97" i="36"/>
  <c r="L77" i="57" s="1"/>
  <c r="M58" i="53"/>
  <c r="R58" i="53" s="1"/>
  <c r="P22" i="35"/>
  <c r="Q22" i="35" s="1"/>
  <c r="K9" i="24" s="1"/>
  <c r="K163" i="53"/>
  <c r="P163" i="53" s="1"/>
  <c r="U163" i="53" s="1"/>
  <c r="I149" i="53"/>
  <c r="N149" i="53" s="1"/>
  <c r="S149" i="53" s="1"/>
  <c r="I107" i="53"/>
  <c r="G53" i="53"/>
  <c r="H60" i="53"/>
  <c r="G77" i="53"/>
  <c r="G44" i="53"/>
  <c r="G23" i="53"/>
  <c r="G45" i="53"/>
  <c r="G76" i="53"/>
  <c r="G12" i="53"/>
  <c r="G52" i="53"/>
  <c r="I69" i="53"/>
  <c r="N86" i="53"/>
  <c r="S86" i="53" s="1"/>
  <c r="P31" i="35"/>
  <c r="Q31" i="35" s="1"/>
  <c r="K18" i="24" s="1"/>
  <c r="Q23" i="35"/>
  <c r="K10" i="24" s="1"/>
  <c r="Q85" i="37"/>
  <c r="G30" i="53"/>
  <c r="Q47" i="35"/>
  <c r="K34" i="24" s="1"/>
  <c r="Q66" i="36"/>
  <c r="Q23" i="34"/>
  <c r="O5" i="38"/>
  <c r="J37" i="38" s="1"/>
  <c r="GK57" i="28"/>
  <c r="Y25" i="28"/>
  <c r="Y28" i="28" s="1"/>
  <c r="N91" i="24" s="1"/>
  <c r="EW25" i="28"/>
  <c r="EW28" i="28" s="1"/>
  <c r="N135" i="24" s="1"/>
  <c r="BU53" i="28"/>
  <c r="BU56" i="28" s="1"/>
  <c r="N107" i="24" s="1"/>
  <c r="G42" i="53"/>
  <c r="H118" i="53"/>
  <c r="Q60" i="36"/>
  <c r="Q48" i="35"/>
  <c r="K35" i="24" s="1"/>
  <c r="AW53" i="28"/>
  <c r="AW56" i="28" s="1"/>
  <c r="Q44" i="35"/>
  <c r="K31" i="24" s="1"/>
  <c r="Q54" i="36"/>
  <c r="L41" i="57" s="1"/>
  <c r="N149" i="24"/>
  <c r="I53" i="28"/>
  <c r="I56" i="28" s="1"/>
  <c r="HA25" i="28"/>
  <c r="HA28" i="28" s="1"/>
  <c r="N150" i="24" s="1"/>
  <c r="DA25" i="28"/>
  <c r="DA28" i="28" s="1"/>
  <c r="DA29" i="28" s="1"/>
  <c r="DI25" i="28"/>
  <c r="DI28" i="28" s="1"/>
  <c r="N120" i="24" s="1"/>
  <c r="J51" i="38"/>
  <c r="G38" i="53"/>
  <c r="H40" i="53"/>
  <c r="G37" i="53"/>
  <c r="H136" i="53"/>
  <c r="M136" i="53" s="1"/>
  <c r="R136" i="53" s="1"/>
  <c r="J33" i="37"/>
  <c r="J34" i="37"/>
  <c r="J23" i="37"/>
  <c r="K23" i="37" s="1"/>
  <c r="Q5" i="37"/>
  <c r="J22" i="37"/>
  <c r="J96" i="37"/>
  <c r="J25" i="37"/>
  <c r="J35" i="37"/>
  <c r="J37" i="37"/>
  <c r="J36" i="37"/>
  <c r="H123" i="53"/>
  <c r="M123" i="53" s="1"/>
  <c r="R123" i="53" s="1"/>
  <c r="I151" i="53"/>
  <c r="N151" i="53" s="1"/>
  <c r="S151" i="53" s="1"/>
  <c r="I40" i="37"/>
  <c r="K40" i="37" s="1"/>
  <c r="I53" i="37"/>
  <c r="K53" i="37" s="1"/>
  <c r="I54" i="37"/>
  <c r="K54" i="37" s="1"/>
  <c r="I61" i="37"/>
  <c r="K61" i="37" s="1"/>
  <c r="I44" i="37"/>
  <c r="K44" i="37" s="1"/>
  <c r="I52" i="37"/>
  <c r="K52" i="37" s="1"/>
  <c r="I45" i="37"/>
  <c r="K45" i="37" s="1"/>
  <c r="J22" i="38"/>
  <c r="Q74" i="37"/>
  <c r="H117" i="53"/>
  <c r="M117" i="53" s="1"/>
  <c r="R117" i="53" s="1"/>
  <c r="M103" i="24"/>
  <c r="BL29" i="28"/>
  <c r="FU25" i="28"/>
  <c r="FU28" i="28" s="1"/>
  <c r="BE53" i="28"/>
  <c r="BE56" i="28" s="1"/>
  <c r="CK25" i="28"/>
  <c r="CK28" i="28" s="1"/>
  <c r="CS25" i="28"/>
  <c r="CS28" i="28" s="1"/>
  <c r="M143" i="24"/>
  <c r="FT57" i="28"/>
  <c r="I82" i="38"/>
  <c r="K82" i="38" s="1"/>
  <c r="L82" i="38" s="1"/>
  <c r="P82" i="38" s="1"/>
  <c r="Q82" i="38" s="1"/>
  <c r="I74" i="38"/>
  <c r="K74" i="38" s="1"/>
  <c r="L74" i="38" s="1"/>
  <c r="P74" i="38" s="1"/>
  <c r="I72" i="38"/>
  <c r="K72" i="38" s="1"/>
  <c r="L72" i="38" s="1"/>
  <c r="P72" i="38" s="1"/>
  <c r="Q72" i="38" s="1"/>
  <c r="I75" i="38"/>
  <c r="K75" i="38" s="1"/>
  <c r="L75" i="38" s="1"/>
  <c r="P75" i="38" s="1"/>
  <c r="Q75" i="38" s="1"/>
  <c r="I83" i="38"/>
  <c r="K83" i="38" s="1"/>
  <c r="L83" i="38" s="1"/>
  <c r="P83" i="38" s="1"/>
  <c r="Q83" i="38" s="1"/>
  <c r="I80" i="38"/>
  <c r="K80" i="38" s="1"/>
  <c r="L80" i="38" s="1"/>
  <c r="P80" i="38" s="1"/>
  <c r="Q80" i="38" s="1"/>
  <c r="I85" i="38"/>
  <c r="K85" i="38" s="1"/>
  <c r="L85" i="38" s="1"/>
  <c r="P85" i="38" s="1"/>
  <c r="Q85" i="38" s="1"/>
  <c r="C8" i="38"/>
  <c r="I73" i="38"/>
  <c r="K73" i="38" s="1"/>
  <c r="L73" i="38" s="1"/>
  <c r="P73" i="38" s="1"/>
  <c r="Q73" i="38" s="1"/>
  <c r="N60" i="24" s="1"/>
  <c r="I81" i="38"/>
  <c r="K81" i="38" s="1"/>
  <c r="L81" i="38" s="1"/>
  <c r="P81" i="38" s="1"/>
  <c r="I78" i="38"/>
  <c r="K78" i="38" s="1"/>
  <c r="L78" i="38" s="1"/>
  <c r="P78" i="38" s="1"/>
  <c r="I79" i="38"/>
  <c r="K79" i="38" s="1"/>
  <c r="L79" i="38" s="1"/>
  <c r="P79" i="38" s="1"/>
  <c r="Q79" i="38" s="1"/>
  <c r="I76" i="38"/>
  <c r="K76" i="38" s="1"/>
  <c r="L76" i="38" s="1"/>
  <c r="P76" i="38" s="1"/>
  <c r="I71" i="38"/>
  <c r="K71" i="38" s="1"/>
  <c r="L71" i="38" s="1"/>
  <c r="P71" i="38" s="1"/>
  <c r="Q71" i="38" s="1"/>
  <c r="I87" i="38"/>
  <c r="K87" i="38" s="1"/>
  <c r="L87" i="38" s="1"/>
  <c r="P87" i="38" s="1"/>
  <c r="Q87" i="38" s="1"/>
  <c r="N74" i="24" s="1"/>
  <c r="M101" i="24"/>
  <c r="BD57" i="28"/>
  <c r="H110" i="53"/>
  <c r="M110" i="53" s="1"/>
  <c r="R110" i="53" s="1"/>
  <c r="Q34" i="35"/>
  <c r="K21" i="24" s="1"/>
  <c r="I147" i="53"/>
  <c r="N147" i="53" s="1"/>
  <c r="S147" i="53" s="1"/>
  <c r="I29" i="37"/>
  <c r="K29" i="37" s="1"/>
  <c r="M6" i="37"/>
  <c r="O6" i="37" s="1"/>
  <c r="M10" i="37"/>
  <c r="O10" i="37" s="1"/>
  <c r="D15" i="37"/>
  <c r="M8" i="37"/>
  <c r="O8" i="37" s="1"/>
  <c r="I127" i="53"/>
  <c r="N127" i="53" s="1"/>
  <c r="S127" i="53" s="1"/>
  <c r="O7" i="38"/>
  <c r="H97" i="53"/>
  <c r="Q81" i="36"/>
  <c r="M95" i="24"/>
  <c r="AF57" i="28"/>
  <c r="GB57" i="28"/>
  <c r="M145" i="24"/>
  <c r="H99" i="53"/>
  <c r="M99" i="53" s="1"/>
  <c r="R99" i="53" s="1"/>
  <c r="I153" i="53"/>
  <c r="N153" i="53" s="1"/>
  <c r="S153" i="53" s="1"/>
  <c r="N154" i="24"/>
  <c r="HQ29" i="28"/>
  <c r="CB57" i="28"/>
  <c r="M110" i="24"/>
  <c r="Q55" i="36"/>
  <c r="K155" i="53"/>
  <c r="P155" i="53" s="1"/>
  <c r="U155" i="53" s="1"/>
  <c r="H140" i="53"/>
  <c r="M140" i="53" s="1"/>
  <c r="R140" i="53" s="1"/>
  <c r="H129" i="53"/>
  <c r="M129" i="53" s="1"/>
  <c r="R129" i="53" s="1"/>
  <c r="AP10" i="28"/>
  <c r="CT10" i="28"/>
  <c r="FF10" i="28"/>
  <c r="FN38" i="28"/>
  <c r="FN10" i="28"/>
  <c r="BF10" i="28"/>
  <c r="AP38" i="28"/>
  <c r="GD38" i="28"/>
  <c r="DZ10" i="28"/>
  <c r="GL10" i="28"/>
  <c r="BV10" i="28"/>
  <c r="AX38" i="28"/>
  <c r="DJ10" i="28"/>
  <c r="EH10" i="28"/>
  <c r="J10" i="28"/>
  <c r="R10" i="28"/>
  <c r="BF38" i="28"/>
  <c r="GT10" i="28"/>
  <c r="GD10" i="28"/>
  <c r="HB10" i="28"/>
  <c r="CD10" i="28"/>
  <c r="BN10" i="28"/>
  <c r="DB10" i="28"/>
  <c r="FF38" i="28"/>
  <c r="EX10" i="28"/>
  <c r="HJ10" i="28"/>
  <c r="J38" i="28"/>
  <c r="BN38" i="28"/>
  <c r="CD38" i="28"/>
  <c r="DR10" i="28"/>
  <c r="FV38" i="28"/>
  <c r="AH10" i="28"/>
  <c r="FV10" i="28"/>
  <c r="Z38" i="28"/>
  <c r="R38" i="28"/>
  <c r="AX10" i="28"/>
  <c r="CL10" i="28"/>
  <c r="BV38" i="28"/>
  <c r="Z10" i="28"/>
  <c r="EP10" i="28"/>
  <c r="B9" i="39"/>
  <c r="C9" i="39" s="1"/>
  <c r="D9" i="39" s="1"/>
  <c r="AH38" i="28"/>
  <c r="H100" i="53"/>
  <c r="M100" i="53" s="1"/>
  <c r="R100" i="53" s="1"/>
  <c r="BL57" i="28"/>
  <c r="M104" i="24"/>
  <c r="H132" i="53"/>
  <c r="M132" i="53" s="1"/>
  <c r="R132" i="53" s="1"/>
  <c r="M115" i="24"/>
  <c r="CR57" i="28"/>
  <c r="AW25" i="28"/>
  <c r="AW28" i="28" s="1"/>
  <c r="FM25" i="28"/>
  <c r="FM28" i="28" s="1"/>
  <c r="BE25" i="28"/>
  <c r="BE28" i="28" s="1"/>
  <c r="Y53" i="28"/>
  <c r="Y56" i="28" s="1"/>
  <c r="N153" i="24"/>
  <c r="HI57" i="28"/>
  <c r="I99" i="53"/>
  <c r="EV57" i="28"/>
  <c r="M136" i="24"/>
  <c r="HI25" i="28"/>
  <c r="HI28" i="28" s="1"/>
  <c r="M129" i="24"/>
  <c r="EF29" i="28"/>
  <c r="JE29" i="28"/>
  <c r="N164" i="24"/>
  <c r="IO29" i="28"/>
  <c r="N160" i="24"/>
  <c r="J44" i="36"/>
  <c r="Q10" i="36"/>
  <c r="J54" i="36"/>
  <c r="J52" i="36"/>
  <c r="J40" i="36"/>
  <c r="J53" i="36"/>
  <c r="J45" i="36"/>
  <c r="J61" i="36"/>
  <c r="I164" i="53"/>
  <c r="N164" i="53" s="1"/>
  <c r="S164" i="53" s="1"/>
  <c r="Q52" i="35"/>
  <c r="K39" i="24" s="1"/>
  <c r="I51" i="37"/>
  <c r="K51" i="37" s="1"/>
  <c r="Q12" i="37"/>
  <c r="H95" i="53"/>
  <c r="M95" i="53" s="1"/>
  <c r="R95" i="53" s="1"/>
  <c r="FD29" i="28"/>
  <c r="M137" i="24"/>
  <c r="G41" i="53"/>
  <c r="K165" i="53"/>
  <c r="P165" i="53" s="1"/>
  <c r="U165" i="53" s="1"/>
  <c r="M98" i="24"/>
  <c r="AV29" i="28"/>
  <c r="N121" i="24"/>
  <c r="DI57" i="28"/>
  <c r="BM25" i="28"/>
  <c r="BM28" i="28" s="1"/>
  <c r="H106" i="53"/>
  <c r="M106" i="53" s="1"/>
  <c r="R106" i="53" s="1"/>
  <c r="I35" i="37"/>
  <c r="K35" i="37" s="1"/>
  <c r="I34" i="37"/>
  <c r="K34" i="37" s="1"/>
  <c r="I96" i="37"/>
  <c r="K96" i="37" s="1"/>
  <c r="I37" i="37"/>
  <c r="K37" i="37" s="1"/>
  <c r="I33" i="37"/>
  <c r="K33" i="37" s="1"/>
  <c r="I36" i="37"/>
  <c r="K36" i="37" s="1"/>
  <c r="I22" i="37"/>
  <c r="K22" i="37" s="1"/>
  <c r="I23" i="37"/>
  <c r="I25" i="37"/>
  <c r="K25" i="37" s="1"/>
  <c r="I156" i="53"/>
  <c r="N156" i="53" s="1"/>
  <c r="S156" i="53" s="1"/>
  <c r="H145" i="53"/>
  <c r="M145" i="53" s="1"/>
  <c r="R145" i="53" s="1"/>
  <c r="H94" i="53"/>
  <c r="M94" i="53" s="1"/>
  <c r="R94" i="53" s="1"/>
  <c r="I162" i="53"/>
  <c r="N162" i="53" s="1"/>
  <c r="S162" i="53" s="1"/>
  <c r="H112" i="53"/>
  <c r="H157" i="53"/>
  <c r="M157" i="53" s="1"/>
  <c r="R157" i="53" s="1"/>
  <c r="H20" i="53"/>
  <c r="M20" i="53" s="1"/>
  <c r="R20" i="53" s="1"/>
  <c r="H143" i="53"/>
  <c r="M143" i="53" s="1"/>
  <c r="R143" i="53" s="1"/>
  <c r="Q45" i="35"/>
  <c r="K32" i="24" s="1"/>
  <c r="I65" i="53"/>
  <c r="I68" i="53"/>
  <c r="M106" i="24"/>
  <c r="BT29" i="28"/>
  <c r="I117" i="53"/>
  <c r="H161" i="53"/>
  <c r="M161" i="53" s="1"/>
  <c r="R161" i="53" s="1"/>
  <c r="H96" i="53"/>
  <c r="M96" i="53" s="1"/>
  <c r="R96" i="53" s="1"/>
  <c r="CC25" i="28"/>
  <c r="CC28" i="28" s="1"/>
  <c r="GC25" i="28"/>
  <c r="GC28" i="28" s="1"/>
  <c r="BU25" i="28"/>
  <c r="BU28" i="28" s="1"/>
  <c r="HA57" i="28"/>
  <c r="N151" i="24"/>
  <c r="DY53" i="28"/>
  <c r="DY56" i="28" s="1"/>
  <c r="AG53" i="28"/>
  <c r="AG56" i="28" s="1"/>
  <c r="BD29" i="28"/>
  <c r="M100" i="24"/>
  <c r="M141" i="24"/>
  <c r="FL57" i="28"/>
  <c r="R9" i="28"/>
  <c r="BF37" i="28"/>
  <c r="AH9" i="28"/>
  <c r="FF37" i="28"/>
  <c r="EX37" i="28"/>
  <c r="DR37" i="28"/>
  <c r="AX9" i="28"/>
  <c r="AH37" i="28"/>
  <c r="CD9" i="28"/>
  <c r="DR9" i="28"/>
  <c r="GD9" i="28"/>
  <c r="FF9" i="28"/>
  <c r="BN9" i="28"/>
  <c r="DB9" i="28"/>
  <c r="DJ9" i="28"/>
  <c r="EP9" i="28"/>
  <c r="FV9" i="28"/>
  <c r="GD37" i="28"/>
  <c r="BN37" i="28"/>
  <c r="R37" i="28"/>
  <c r="EP37" i="28"/>
  <c r="FN37" i="28"/>
  <c r="CD37" i="28"/>
  <c r="J9" i="28"/>
  <c r="AP9" i="28"/>
  <c r="CT9" i="28"/>
  <c r="CL9" i="28"/>
  <c r="CT37" i="28"/>
  <c r="DZ37" i="28"/>
  <c r="FV37" i="28"/>
  <c r="B8" i="39"/>
  <c r="BF9" i="28"/>
  <c r="AP37" i="28"/>
  <c r="CL37" i="28"/>
  <c r="DB37" i="28"/>
  <c r="EH9" i="28"/>
  <c r="FN9" i="28"/>
  <c r="HB9" i="28"/>
  <c r="DJ37" i="28"/>
  <c r="Z37" i="28"/>
  <c r="DZ9" i="28"/>
  <c r="AX37" i="28"/>
  <c r="BV9" i="28"/>
  <c r="EH37" i="28"/>
  <c r="BV37" i="28"/>
  <c r="GL9" i="28"/>
  <c r="Z9" i="28"/>
  <c r="GT9" i="28"/>
  <c r="EX9" i="28"/>
  <c r="J37" i="28"/>
  <c r="HJ9" i="28"/>
  <c r="M111" i="24"/>
  <c r="CJ29" i="28"/>
  <c r="GC45" i="28"/>
  <c r="GC53" i="28" s="1"/>
  <c r="GC56" i="28" s="1"/>
  <c r="FE45" i="28"/>
  <c r="FE53" i="28" s="1"/>
  <c r="FE56" i="28" s="1"/>
  <c r="FM45" i="28"/>
  <c r="FM53" i="28" s="1"/>
  <c r="FM56" i="28" s="1"/>
  <c r="FU45" i="28"/>
  <c r="FU53" i="28" s="1"/>
  <c r="FU56" i="28" s="1"/>
  <c r="HY45" i="28"/>
  <c r="HY53" i="28" s="1"/>
  <c r="HY56" i="28" s="1"/>
  <c r="EW53" i="28"/>
  <c r="EW56" i="28" s="1"/>
  <c r="IO45" i="28"/>
  <c r="IO53" i="28" s="1"/>
  <c r="IO56" i="28" s="1"/>
  <c r="IG29" i="28"/>
  <c r="N158" i="24"/>
  <c r="Q29" i="35"/>
  <c r="K16" i="24" s="1"/>
  <c r="I160" i="53"/>
  <c r="N160" i="53" s="1"/>
  <c r="S160" i="53" s="1"/>
  <c r="Q39" i="35"/>
  <c r="K26" i="24" s="1"/>
  <c r="H142" i="53"/>
  <c r="M142" i="53" s="1"/>
  <c r="R142" i="53" s="1"/>
  <c r="GZ29" i="28"/>
  <c r="M150" i="24"/>
  <c r="I63" i="37"/>
  <c r="K63" i="37" s="1"/>
  <c r="I39" i="37"/>
  <c r="K39" i="37" s="1"/>
  <c r="I49" i="37"/>
  <c r="K49" i="37" s="1"/>
  <c r="I55" i="37"/>
  <c r="K55" i="37" s="1"/>
  <c r="L55" i="37" s="1"/>
  <c r="P55" i="37" s="1"/>
  <c r="Q55" i="37" s="1"/>
  <c r="I43" i="37"/>
  <c r="K43" i="37" s="1"/>
  <c r="I66" i="37"/>
  <c r="K66" i="37" s="1"/>
  <c r="I60" i="37"/>
  <c r="K60" i="37" s="1"/>
  <c r="I48" i="37"/>
  <c r="K48" i="37" s="1"/>
  <c r="I64" i="37"/>
  <c r="K64" i="37" s="1"/>
  <c r="L64" i="37" s="1"/>
  <c r="P64" i="37" s="1"/>
  <c r="Q64" i="37" s="1"/>
  <c r="I47" i="37"/>
  <c r="K47" i="37" s="1"/>
  <c r="I65" i="37"/>
  <c r="K65" i="37" s="1"/>
  <c r="I50" i="37"/>
  <c r="K50" i="37" s="1"/>
  <c r="Q64" i="35"/>
  <c r="K51" i="24" s="1"/>
  <c r="DP57" i="28"/>
  <c r="M124" i="24"/>
  <c r="H121" i="53"/>
  <c r="M121" i="53" s="1"/>
  <c r="R121" i="53" s="1"/>
  <c r="I74" i="53"/>
  <c r="N74" i="53" s="1"/>
  <c r="S74" i="53" s="1"/>
  <c r="J34" i="38"/>
  <c r="CK57" i="28"/>
  <c r="EO57" i="28"/>
  <c r="Q45" i="36"/>
  <c r="H35" i="53"/>
  <c r="M88" i="24"/>
  <c r="P29" i="28"/>
  <c r="M120" i="24"/>
  <c r="DH29" i="28"/>
  <c r="AO25" i="28"/>
  <c r="AO28" i="28" s="1"/>
  <c r="AX36" i="28"/>
  <c r="J36" i="28"/>
  <c r="DB36" i="28"/>
  <c r="EH8" i="28"/>
  <c r="FV36" i="28"/>
  <c r="GT8" i="28"/>
  <c r="J8" i="28"/>
  <c r="R8" i="28"/>
  <c r="BF36" i="28"/>
  <c r="CD36" i="28"/>
  <c r="DJ36" i="28"/>
  <c r="EH36" i="28"/>
  <c r="FN8" i="28"/>
  <c r="B7" i="39"/>
  <c r="C7" i="39" s="1"/>
  <c r="D7" i="39" s="1"/>
  <c r="BN8" i="28"/>
  <c r="DB8" i="28"/>
  <c r="Z36" i="28"/>
  <c r="DR8" i="28"/>
  <c r="GD8" i="28"/>
  <c r="DR36" i="28"/>
  <c r="HB8" i="28"/>
  <c r="BN36" i="28"/>
  <c r="R36" i="28"/>
  <c r="AP8" i="28"/>
  <c r="EP8" i="28"/>
  <c r="FV8" i="28"/>
  <c r="FF8" i="28"/>
  <c r="HB36" i="28"/>
  <c r="HB53" i="28" s="1"/>
  <c r="HB56" i="28" s="1"/>
  <c r="Z8" i="28"/>
  <c r="FN36" i="28"/>
  <c r="GD36" i="28"/>
  <c r="CL8" i="28"/>
  <c r="DZ8" i="28"/>
  <c r="DJ8" i="28"/>
  <c r="AX8" i="28"/>
  <c r="HJ8" i="28"/>
  <c r="CL36" i="28"/>
  <c r="DZ36" i="28"/>
  <c r="EP36" i="28"/>
  <c r="GT36" i="28"/>
  <c r="GT53" i="28" s="1"/>
  <c r="GT56" i="28" s="1"/>
  <c r="O149" i="24" s="1"/>
  <c r="BV36" i="28"/>
  <c r="CT8" i="28"/>
  <c r="BV8" i="28"/>
  <c r="AH8" i="28"/>
  <c r="GL8" i="28"/>
  <c r="CT36" i="28"/>
  <c r="CT53" i="28" s="1"/>
  <c r="CT56" i="28" s="1"/>
  <c r="O115" i="24" s="1"/>
  <c r="BF8" i="28"/>
  <c r="AP36" i="28"/>
  <c r="CD8" i="28"/>
  <c r="EX8" i="28"/>
  <c r="HJ36" i="28"/>
  <c r="HJ53" i="28" s="1"/>
  <c r="HJ56" i="28" s="1"/>
  <c r="AH36" i="28"/>
  <c r="FF36" i="28"/>
  <c r="EX36" i="28"/>
  <c r="GL36" i="28"/>
  <c r="GL53" i="28" s="1"/>
  <c r="GL56" i="28" s="1"/>
  <c r="EG25" i="28"/>
  <c r="EG28" i="28" s="1"/>
  <c r="DQ53" i="28"/>
  <c r="DQ56" i="28" s="1"/>
  <c r="GK25" i="28"/>
  <c r="GK28" i="28" s="1"/>
  <c r="I154" i="53"/>
  <c r="N154" i="53" s="1"/>
  <c r="S154" i="53" s="1"/>
  <c r="IN57" i="28"/>
  <c r="M161" i="24"/>
  <c r="IW29" i="28"/>
  <c r="N162" i="24"/>
  <c r="J42" i="36"/>
  <c r="J97" i="36"/>
  <c r="Q6" i="36"/>
  <c r="P23" i="36" s="1"/>
  <c r="M142" i="24"/>
  <c r="FT29" i="28"/>
  <c r="H141" i="53"/>
  <c r="M141" i="53" s="1"/>
  <c r="R141" i="53" s="1"/>
  <c r="H88" i="53"/>
  <c r="M88" i="53" s="1"/>
  <c r="R88" i="53" s="1"/>
  <c r="M92" i="24"/>
  <c r="X57" i="28"/>
  <c r="I57" i="37"/>
  <c r="K57" i="37" s="1"/>
  <c r="I58" i="37"/>
  <c r="K58" i="37" s="1"/>
  <c r="I158" i="53"/>
  <c r="N158" i="53" s="1"/>
  <c r="S158" i="53" s="1"/>
  <c r="I25" i="28"/>
  <c r="I28" i="28" s="1"/>
  <c r="DX29" i="28"/>
  <c r="M126" i="24"/>
  <c r="Q52" i="36"/>
  <c r="J79" i="37"/>
  <c r="J74" i="37"/>
  <c r="J80" i="37"/>
  <c r="J87" i="37"/>
  <c r="J72" i="37"/>
  <c r="J75" i="37"/>
  <c r="D8" i="37"/>
  <c r="J76" i="37"/>
  <c r="J73" i="37"/>
  <c r="J85" i="37"/>
  <c r="J81" i="37"/>
  <c r="J83" i="37"/>
  <c r="J71" i="37"/>
  <c r="J82" i="37"/>
  <c r="J78" i="37"/>
  <c r="H92" i="53"/>
  <c r="M92" i="53" s="1"/>
  <c r="R92" i="53" s="1"/>
  <c r="DH57" i="28"/>
  <c r="M121" i="24"/>
  <c r="M123" i="24"/>
  <c r="DP29" i="28"/>
  <c r="H98" i="53"/>
  <c r="M98" i="53" s="1"/>
  <c r="R98" i="53" s="1"/>
  <c r="CR29" i="28"/>
  <c r="M114" i="24"/>
  <c r="GS25" i="28"/>
  <c r="GS28" i="28" s="1"/>
  <c r="J147" i="53"/>
  <c r="CC53" i="28"/>
  <c r="CC56" i="28" s="1"/>
  <c r="I130" i="53"/>
  <c r="N130" i="53" s="1"/>
  <c r="S130" i="53" s="1"/>
  <c r="C15" i="38"/>
  <c r="I11" i="38"/>
  <c r="I7" i="38"/>
  <c r="I10" i="38"/>
  <c r="I5" i="38"/>
  <c r="I12" i="38"/>
  <c r="I51" i="38" s="1"/>
  <c r="K51" i="38" s="1"/>
  <c r="L51" i="38" s="1"/>
  <c r="P51" i="38" s="1"/>
  <c r="Q51" i="38" s="1"/>
  <c r="I6" i="38"/>
  <c r="I9" i="38"/>
  <c r="I8" i="38"/>
  <c r="G40" i="53"/>
  <c r="M146" i="24"/>
  <c r="GJ29" i="28"/>
  <c r="H111" i="53"/>
  <c r="M111" i="53" s="1"/>
  <c r="R111" i="53" s="1"/>
  <c r="EN29" i="28"/>
  <c r="M132" i="24"/>
  <c r="I97" i="37"/>
  <c r="K97" i="37" s="1"/>
  <c r="I42" i="37"/>
  <c r="K42" i="37" s="1"/>
  <c r="M138" i="24"/>
  <c r="FD57" i="28"/>
  <c r="Q11" i="37"/>
  <c r="J29" i="37"/>
  <c r="H107" i="53"/>
  <c r="M107" i="53" s="1"/>
  <c r="R107" i="53" s="1"/>
  <c r="J64" i="36"/>
  <c r="J39" i="36"/>
  <c r="J63" i="36"/>
  <c r="J55" i="36"/>
  <c r="J48" i="36"/>
  <c r="J60" i="36"/>
  <c r="J43" i="36"/>
  <c r="J66" i="36"/>
  <c r="Q8" i="36"/>
  <c r="J47" i="36"/>
  <c r="J50" i="36"/>
  <c r="J65" i="36"/>
  <c r="J49" i="36"/>
  <c r="M148" i="24"/>
  <c r="GR29" i="28"/>
  <c r="Q58" i="36"/>
  <c r="L30" i="24"/>
  <c r="Q71" i="37"/>
  <c r="Q72" i="37"/>
  <c r="K159" i="53"/>
  <c r="P159" i="53" s="1"/>
  <c r="U159" i="53" s="1"/>
  <c r="H38" i="53"/>
  <c r="Q63" i="35"/>
  <c r="K50" i="24" s="1"/>
  <c r="M96" i="24"/>
  <c r="AN29" i="28"/>
  <c r="I66" i="53"/>
  <c r="N66" i="53" s="1"/>
  <c r="S66" i="53" s="1"/>
  <c r="AF29" i="28"/>
  <c r="M94" i="24"/>
  <c r="X29" i="28"/>
  <c r="M91" i="24"/>
  <c r="Q25" i="28"/>
  <c r="Q28" i="28" s="1"/>
  <c r="AG25" i="28"/>
  <c r="AG28" i="28" s="1"/>
  <c r="DQ25" i="28"/>
  <c r="DQ28" i="28" s="1"/>
  <c r="DY25" i="28"/>
  <c r="DY28" i="28" s="1"/>
  <c r="DA53" i="28"/>
  <c r="DA56" i="28" s="1"/>
  <c r="AO53" i="28"/>
  <c r="AO56" i="28" s="1"/>
  <c r="BM53" i="28"/>
  <c r="BM56" i="28" s="1"/>
  <c r="HX57" i="28"/>
  <c r="M157" i="24"/>
  <c r="HY29" i="28"/>
  <c r="N156" i="24"/>
  <c r="CD17" i="28"/>
  <c r="FV17" i="28"/>
  <c r="GT17" i="28"/>
  <c r="HJ17" i="28"/>
  <c r="AP17" i="28"/>
  <c r="EX17" i="28"/>
  <c r="BN17" i="28"/>
  <c r="HZ17" i="28"/>
  <c r="HZ25" i="28" s="1"/>
  <c r="HZ28" i="28" s="1"/>
  <c r="BF17" i="28"/>
  <c r="AX17" i="28"/>
  <c r="IP17" i="28"/>
  <c r="IP25" i="28" s="1"/>
  <c r="IP28" i="28" s="1"/>
  <c r="BV17" i="28"/>
  <c r="FN17" i="28"/>
  <c r="R17" i="28"/>
  <c r="IX17" i="28"/>
  <c r="IX25" i="28" s="1"/>
  <c r="IX28" i="28" s="1"/>
  <c r="Z17" i="28"/>
  <c r="DZ17" i="28"/>
  <c r="B15" i="39"/>
  <c r="EP17" i="28"/>
  <c r="J17" i="28"/>
  <c r="CL17" i="28"/>
  <c r="EH17" i="28"/>
  <c r="FF17" i="28"/>
  <c r="HR17" i="28"/>
  <c r="HR25" i="28" s="1"/>
  <c r="HR28" i="28" s="1"/>
  <c r="GD17" i="28"/>
  <c r="GL17" i="28"/>
  <c r="DJ17" i="28"/>
  <c r="IH17" i="28"/>
  <c r="IH25" i="28" s="1"/>
  <c r="IH28" i="28" s="1"/>
  <c r="DB17" i="28"/>
  <c r="JF17" i="28"/>
  <c r="JF25" i="28" s="1"/>
  <c r="JF28" i="28" s="1"/>
  <c r="CT17" i="28"/>
  <c r="DR17" i="28"/>
  <c r="AH17" i="28"/>
  <c r="HB17" i="28"/>
  <c r="Q9" i="37"/>
  <c r="J58" i="37"/>
  <c r="J57" i="37"/>
  <c r="H138" i="53"/>
  <c r="M138" i="53" s="1"/>
  <c r="R138" i="53" s="1"/>
  <c r="M140" i="24"/>
  <c r="FL29" i="28"/>
  <c r="I26" i="37"/>
  <c r="K26" i="37" s="1"/>
  <c r="I28" i="37"/>
  <c r="K28" i="37" s="1"/>
  <c r="Q35" i="35"/>
  <c r="K22" i="24" s="1"/>
  <c r="O9" i="38"/>
  <c r="I70" i="53"/>
  <c r="H63" i="53"/>
  <c r="M63" i="53" s="1"/>
  <c r="R63" i="53" s="1"/>
  <c r="I67" i="53"/>
  <c r="H65" i="53"/>
  <c r="H70" i="53"/>
  <c r="G47" i="53"/>
  <c r="L27" i="24"/>
  <c r="L44" i="24"/>
  <c r="L24" i="24"/>
  <c r="L48" i="24"/>
  <c r="L21" i="24"/>
  <c r="L37" i="24"/>
  <c r="L31" i="24"/>
  <c r="L77" i="24"/>
  <c r="L41" i="24"/>
  <c r="L15" i="24"/>
  <c r="L22" i="24"/>
  <c r="L36" i="24"/>
  <c r="L50" i="24"/>
  <c r="L29" i="24"/>
  <c r="L34" i="24"/>
  <c r="L26" i="24"/>
  <c r="L12" i="24"/>
  <c r="L18" i="24"/>
  <c r="L51" i="24"/>
  <c r="L52" i="24"/>
  <c r="L23" i="24"/>
  <c r="B120" i="57" l="1"/>
  <c r="T118" i="57"/>
  <c r="V118" i="57" s="1"/>
  <c r="L16" i="24"/>
  <c r="H16" i="53" s="1"/>
  <c r="L16" i="57"/>
  <c r="L13" i="24"/>
  <c r="M59" i="24"/>
  <c r="M59" i="57"/>
  <c r="L42" i="24"/>
  <c r="H42" i="53" s="1"/>
  <c r="L42" i="57"/>
  <c r="M72" i="24"/>
  <c r="M72" i="57"/>
  <c r="M42" i="24"/>
  <c r="I42" i="53" s="1"/>
  <c r="M42" i="57"/>
  <c r="M58" i="24"/>
  <c r="M58" i="57"/>
  <c r="L10" i="24"/>
  <c r="L32" i="24"/>
  <c r="L32" i="57"/>
  <c r="N72" i="24"/>
  <c r="N72" i="57"/>
  <c r="M61" i="24"/>
  <c r="M61" i="57"/>
  <c r="L76" i="24"/>
  <c r="L76" i="57"/>
  <c r="Q22" i="36"/>
  <c r="N58" i="24"/>
  <c r="N58" i="57"/>
  <c r="M62" i="24"/>
  <c r="I62" i="53" s="1"/>
  <c r="M62" i="57"/>
  <c r="N38" i="24"/>
  <c r="N38" i="57"/>
  <c r="L39" i="24"/>
  <c r="H39" i="53" s="1"/>
  <c r="L39" i="57"/>
  <c r="N66" i="24"/>
  <c r="N66" i="57"/>
  <c r="N62" i="24"/>
  <c r="J62" i="53" s="1"/>
  <c r="N62" i="57"/>
  <c r="L47" i="24"/>
  <c r="L47" i="57"/>
  <c r="N67" i="24"/>
  <c r="J67" i="53" s="1"/>
  <c r="N67" i="57"/>
  <c r="L45" i="24"/>
  <c r="L45" i="57"/>
  <c r="L68" i="24"/>
  <c r="L68" i="57"/>
  <c r="N70" i="24"/>
  <c r="N70" i="57"/>
  <c r="M51" i="24"/>
  <c r="I51" i="53" s="1"/>
  <c r="M51" i="57"/>
  <c r="N59" i="24"/>
  <c r="N59" i="57"/>
  <c r="L53" i="24"/>
  <c r="L53" i="57"/>
  <c r="N69" i="24"/>
  <c r="N69" i="57"/>
  <c r="GT57" i="28"/>
  <c r="O89" i="53"/>
  <c r="T89" i="53" s="1"/>
  <c r="Z53" i="28"/>
  <c r="Z56" i="28" s="1"/>
  <c r="O92" i="24" s="1"/>
  <c r="I63" i="53"/>
  <c r="AP53" i="28"/>
  <c r="AP56" i="28" s="1"/>
  <c r="O97" i="24" s="1"/>
  <c r="I85" i="53"/>
  <c r="N85" i="53" s="1"/>
  <c r="S85" i="53" s="1"/>
  <c r="J35" i="38"/>
  <c r="J23" i="38"/>
  <c r="K23" i="38" s="1"/>
  <c r="L23" i="38" s="1"/>
  <c r="J33" i="38"/>
  <c r="Q5" i="38"/>
  <c r="I109" i="53"/>
  <c r="N109" i="53" s="1"/>
  <c r="S109" i="53" s="1"/>
  <c r="N117" i="53"/>
  <c r="S117" i="53" s="1"/>
  <c r="I135" i="53"/>
  <c r="N135" i="53" s="1"/>
  <c r="S135" i="53" s="1"/>
  <c r="N115" i="24"/>
  <c r="I152" i="53"/>
  <c r="N152" i="53" s="1"/>
  <c r="S152" i="53" s="1"/>
  <c r="EO29" i="28"/>
  <c r="EG57" i="28"/>
  <c r="DZ53" i="28"/>
  <c r="DZ56" i="28" s="1"/>
  <c r="O127" i="24" s="1"/>
  <c r="K127" i="53" s="1"/>
  <c r="EW29" i="28"/>
  <c r="Q57" i="28"/>
  <c r="FE29" i="28"/>
  <c r="EH53" i="28"/>
  <c r="EH56" i="28" s="1"/>
  <c r="Q76" i="38"/>
  <c r="N63" i="24" s="1"/>
  <c r="DB53" i="28"/>
  <c r="DB56" i="28" s="1"/>
  <c r="O118" i="24" s="1"/>
  <c r="K118" i="53" s="1"/>
  <c r="J53" i="28"/>
  <c r="J56" i="28" s="1"/>
  <c r="O86" i="24" s="1"/>
  <c r="N133" i="53"/>
  <c r="S133" i="53" s="1"/>
  <c r="HA29" i="28"/>
  <c r="DI29" i="28"/>
  <c r="Y29" i="28"/>
  <c r="N117" i="24"/>
  <c r="G18" i="53"/>
  <c r="DJ53" i="28"/>
  <c r="DJ56" i="28" s="1"/>
  <c r="O121" i="24" s="1"/>
  <c r="CT57" i="28"/>
  <c r="CD53" i="28"/>
  <c r="CD56" i="28" s="1"/>
  <c r="I118" i="53"/>
  <c r="N118" i="53" s="1"/>
  <c r="S118" i="53" s="1"/>
  <c r="I72" i="53"/>
  <c r="N72" i="53" s="1"/>
  <c r="S72" i="53" s="1"/>
  <c r="O147" i="53"/>
  <c r="T147" i="53" s="1"/>
  <c r="J149" i="53"/>
  <c r="O149" i="53" s="1"/>
  <c r="T149" i="53" s="1"/>
  <c r="N99" i="53"/>
  <c r="S99" i="53" s="1"/>
  <c r="M38" i="53"/>
  <c r="R38" i="53" s="1"/>
  <c r="G16" i="53"/>
  <c r="M16" i="53" s="1"/>
  <c r="R16" i="53" s="1"/>
  <c r="H44" i="53"/>
  <c r="J107" i="53"/>
  <c r="O107" i="53" s="1"/>
  <c r="T107" i="53" s="1"/>
  <c r="H45" i="53"/>
  <c r="H15" i="53"/>
  <c r="M15" i="53" s="1"/>
  <c r="H48" i="53"/>
  <c r="H51" i="53"/>
  <c r="G31" i="53"/>
  <c r="J135" i="53"/>
  <c r="H76" i="53"/>
  <c r="H10" i="53"/>
  <c r="J60" i="53"/>
  <c r="J69" i="53"/>
  <c r="J91" i="53"/>
  <c r="H77" i="53"/>
  <c r="I58" i="53"/>
  <c r="N58" i="53" s="1"/>
  <c r="S58" i="53" s="1"/>
  <c r="G51" i="53"/>
  <c r="G35" i="53"/>
  <c r="M35" i="53" s="1"/>
  <c r="R35" i="53" s="1"/>
  <c r="G10" i="53"/>
  <c r="G9" i="53"/>
  <c r="H18" i="53"/>
  <c r="I59" i="53"/>
  <c r="N59" i="53" s="1"/>
  <c r="S59" i="53" s="1"/>
  <c r="H53" i="53"/>
  <c r="H13" i="53"/>
  <c r="G34" i="53"/>
  <c r="J150" i="53"/>
  <c r="K115" i="53"/>
  <c r="H52" i="53"/>
  <c r="K97" i="53"/>
  <c r="H12" i="53"/>
  <c r="K92" i="53"/>
  <c r="I61" i="53"/>
  <c r="M40" i="53"/>
  <c r="R40" i="53" s="1"/>
  <c r="AH53" i="28"/>
  <c r="AH56" i="28" s="1"/>
  <c r="CL53" i="28"/>
  <c r="CL56" i="28" s="1"/>
  <c r="O130" i="53"/>
  <c r="T130" i="53" s="1"/>
  <c r="Q74" i="38"/>
  <c r="CD25" i="28"/>
  <c r="CD28" i="28" s="1"/>
  <c r="CT25" i="28"/>
  <c r="CT28" i="28" s="1"/>
  <c r="DJ25" i="28"/>
  <c r="DJ28" i="28" s="1"/>
  <c r="N99" i="24"/>
  <c r="AW57" i="28"/>
  <c r="AX53" i="28"/>
  <c r="AX56" i="28" s="1"/>
  <c r="AX57" i="28" s="1"/>
  <c r="J36" i="38"/>
  <c r="J25" i="38"/>
  <c r="J96" i="38"/>
  <c r="Q81" i="38"/>
  <c r="R53" i="28"/>
  <c r="R56" i="28" s="1"/>
  <c r="R57" i="28" s="1"/>
  <c r="I57" i="28"/>
  <c r="N86" i="24"/>
  <c r="BU57" i="28"/>
  <c r="BN53" i="28"/>
  <c r="BN56" i="28" s="1"/>
  <c r="O104" i="24" s="1"/>
  <c r="J25" i="28"/>
  <c r="J28" i="28" s="1"/>
  <c r="M118" i="53"/>
  <c r="R118" i="53" s="1"/>
  <c r="H30" i="53"/>
  <c r="M30" i="53" s="1"/>
  <c r="R30" i="53" s="1"/>
  <c r="G50" i="53"/>
  <c r="L43" i="37"/>
  <c r="P43" i="37" s="1"/>
  <c r="N152" i="24"/>
  <c r="HI29" i="28"/>
  <c r="J54" i="37"/>
  <c r="J52" i="37"/>
  <c r="J45" i="37"/>
  <c r="J53" i="37"/>
  <c r="J40" i="37"/>
  <c r="J44" i="37"/>
  <c r="J61" i="37"/>
  <c r="Q10" i="37"/>
  <c r="H26" i="53"/>
  <c r="H21" i="53"/>
  <c r="H68" i="53"/>
  <c r="C15" i="39"/>
  <c r="I7" i="39"/>
  <c r="I6" i="39"/>
  <c r="I12" i="39"/>
  <c r="I51" i="39" s="1"/>
  <c r="K51" i="39" s="1"/>
  <c r="L51" i="39" s="1"/>
  <c r="P51" i="39" s="1"/>
  <c r="Q51" i="39" s="1"/>
  <c r="I10" i="39"/>
  <c r="I11" i="39"/>
  <c r="I8" i="39"/>
  <c r="I5" i="39"/>
  <c r="I9" i="39"/>
  <c r="GD45" i="28"/>
  <c r="GD53" i="28" s="1"/>
  <c r="GD56" i="28" s="1"/>
  <c r="IP45" i="28"/>
  <c r="IP53" i="28" s="1"/>
  <c r="IP56" i="28" s="1"/>
  <c r="FF45" i="28"/>
  <c r="FF53" i="28" s="1"/>
  <c r="FF56" i="28" s="1"/>
  <c r="EX45" i="28"/>
  <c r="EX53" i="28" s="1"/>
  <c r="EX56" i="28" s="1"/>
  <c r="FN45" i="28"/>
  <c r="FN53" i="28" s="1"/>
  <c r="FN56" i="28" s="1"/>
  <c r="HZ45" i="28"/>
  <c r="HZ53" i="28" s="1"/>
  <c r="HZ56" i="28" s="1"/>
  <c r="FV45" i="28"/>
  <c r="FV53" i="28" s="1"/>
  <c r="FV56" i="28" s="1"/>
  <c r="AO57" i="28"/>
  <c r="N97" i="24"/>
  <c r="I94" i="53"/>
  <c r="N94" i="53" s="1"/>
  <c r="S94" i="53" s="1"/>
  <c r="O12" i="39"/>
  <c r="I97" i="38"/>
  <c r="K97" i="38" s="1"/>
  <c r="I42" i="38"/>
  <c r="K42" i="38" s="1"/>
  <c r="I114" i="53"/>
  <c r="N114" i="53" s="1"/>
  <c r="S114" i="53" s="1"/>
  <c r="I121" i="53"/>
  <c r="N121" i="53" s="1"/>
  <c r="S121" i="53" s="1"/>
  <c r="I92" i="53"/>
  <c r="N92" i="53" s="1"/>
  <c r="S92" i="53" s="1"/>
  <c r="Z25" i="28"/>
  <c r="Z28" i="28" s="1"/>
  <c r="HB25" i="28"/>
  <c r="HB28" i="28" s="1"/>
  <c r="GT25" i="28"/>
  <c r="GT28" i="28" s="1"/>
  <c r="I120" i="53"/>
  <c r="N120" i="53" s="1"/>
  <c r="S120" i="53" s="1"/>
  <c r="L50" i="37"/>
  <c r="P50" i="37" s="1"/>
  <c r="G26" i="53"/>
  <c r="N136" i="24"/>
  <c r="EW57" i="28"/>
  <c r="I106" i="53"/>
  <c r="N106" i="53" s="1"/>
  <c r="S106" i="53" s="1"/>
  <c r="I136" i="53"/>
  <c r="N136" i="53" s="1"/>
  <c r="S136" i="53" s="1"/>
  <c r="Y57" i="28"/>
  <c r="N92" i="24"/>
  <c r="I104" i="53"/>
  <c r="N104" i="53" s="1"/>
  <c r="S104" i="53" s="1"/>
  <c r="Q6" i="37"/>
  <c r="P23" i="37" s="1"/>
  <c r="J42" i="37"/>
  <c r="J97" i="37"/>
  <c r="N142" i="24"/>
  <c r="FU29" i="28"/>
  <c r="L53" i="37"/>
  <c r="P53" i="37" s="1"/>
  <c r="IP29" i="28"/>
  <c r="O160" i="24"/>
  <c r="I57" i="38"/>
  <c r="K57" i="38" s="1"/>
  <c r="I58" i="38"/>
  <c r="K58" i="38" s="1"/>
  <c r="N109" i="24"/>
  <c r="CC29" i="28"/>
  <c r="I137" i="53"/>
  <c r="H23" i="53"/>
  <c r="M23" i="53" s="1"/>
  <c r="R23" i="53" s="1"/>
  <c r="H34" i="53"/>
  <c r="H41" i="53"/>
  <c r="M41" i="53" s="1"/>
  <c r="R41" i="53" s="1"/>
  <c r="I140" i="53"/>
  <c r="N140" i="53" s="1"/>
  <c r="S140" i="53" s="1"/>
  <c r="N118" i="24"/>
  <c r="DA57" i="28"/>
  <c r="J38" i="53"/>
  <c r="I29" i="28"/>
  <c r="N85" i="24"/>
  <c r="HJ57" i="28"/>
  <c r="O153" i="24"/>
  <c r="AH25" i="28"/>
  <c r="AH28" i="28" s="1"/>
  <c r="HJ25" i="28"/>
  <c r="HJ28" i="28" s="1"/>
  <c r="O151" i="24"/>
  <c r="HB57" i="28"/>
  <c r="DR53" i="28"/>
  <c r="DR56" i="28" s="1"/>
  <c r="FN25" i="28"/>
  <c r="FN28" i="28" s="1"/>
  <c r="L65" i="37"/>
  <c r="P65" i="37" s="1"/>
  <c r="L49" i="37"/>
  <c r="P49" i="37" s="1"/>
  <c r="N157" i="24"/>
  <c r="HY57" i="28"/>
  <c r="N95" i="24"/>
  <c r="AG57" i="28"/>
  <c r="L22" i="37"/>
  <c r="P22" i="37" s="1"/>
  <c r="J160" i="53"/>
  <c r="O160" i="53" s="1"/>
  <c r="T160" i="53" s="1"/>
  <c r="BE29" i="28"/>
  <c r="N100" i="24"/>
  <c r="I110" i="53"/>
  <c r="N110" i="53" s="1"/>
  <c r="S110" i="53" s="1"/>
  <c r="M97" i="53"/>
  <c r="R97" i="53" s="1"/>
  <c r="N97" i="53"/>
  <c r="S97" i="53" s="1"/>
  <c r="L40" i="37"/>
  <c r="P40" i="37" s="1"/>
  <c r="N104" i="24"/>
  <c r="BM57" i="28"/>
  <c r="IO57" i="28"/>
  <c r="N161" i="24"/>
  <c r="L25" i="37"/>
  <c r="P25" i="37" s="1"/>
  <c r="Q78" i="38"/>
  <c r="H24" i="53"/>
  <c r="M24" i="53" s="1"/>
  <c r="R24" i="53" s="1"/>
  <c r="J57" i="38"/>
  <c r="Q9" i="38"/>
  <c r="J58" i="38"/>
  <c r="O154" i="24"/>
  <c r="HR29" i="28"/>
  <c r="N126" i="24"/>
  <c r="DY29" i="28"/>
  <c r="I22" i="38"/>
  <c r="K22" i="38" s="1"/>
  <c r="I25" i="38"/>
  <c r="K25" i="38" s="1"/>
  <c r="I96" i="38"/>
  <c r="K96" i="38" s="1"/>
  <c r="I35" i="38"/>
  <c r="K35" i="38" s="1"/>
  <c r="I23" i="38"/>
  <c r="I34" i="38"/>
  <c r="K34" i="38" s="1"/>
  <c r="L34" i="38" s="1"/>
  <c r="P34" i="38" s="1"/>
  <c r="Q34" i="38" s="1"/>
  <c r="I36" i="38"/>
  <c r="K36" i="38" s="1"/>
  <c r="I37" i="38"/>
  <c r="K37" i="38" s="1"/>
  <c r="I33" i="38"/>
  <c r="K33" i="38" s="1"/>
  <c r="N110" i="24"/>
  <c r="CC57" i="28"/>
  <c r="N146" i="24"/>
  <c r="GK29" i="28"/>
  <c r="EX25" i="28"/>
  <c r="EX28" i="28" s="1"/>
  <c r="BV25" i="28"/>
  <c r="BV28" i="28" s="1"/>
  <c r="AX25" i="28"/>
  <c r="AX28" i="28" s="1"/>
  <c r="FF25" i="28"/>
  <c r="FF28" i="28" s="1"/>
  <c r="GD25" i="28"/>
  <c r="GD28" i="28" s="1"/>
  <c r="EH25" i="28"/>
  <c r="EH28" i="28" s="1"/>
  <c r="I88" i="53"/>
  <c r="N88" i="53" s="1"/>
  <c r="S88" i="53" s="1"/>
  <c r="L47" i="37"/>
  <c r="P47" i="37" s="1"/>
  <c r="L39" i="37"/>
  <c r="P39" i="37" s="1"/>
  <c r="N143" i="24"/>
  <c r="FU57" i="28"/>
  <c r="N127" i="24"/>
  <c r="DY57" i="28"/>
  <c r="M112" i="53"/>
  <c r="R112" i="53" s="1"/>
  <c r="N112" i="53"/>
  <c r="S112" i="53" s="1"/>
  <c r="L36" i="37"/>
  <c r="P36" i="37" s="1"/>
  <c r="N103" i="24"/>
  <c r="BM29" i="28"/>
  <c r="N140" i="24"/>
  <c r="FM29" i="28"/>
  <c r="I145" i="53"/>
  <c r="N145" i="53" s="1"/>
  <c r="S145" i="53" s="1"/>
  <c r="J26" i="38"/>
  <c r="Q7" i="38"/>
  <c r="J28" i="38"/>
  <c r="L29" i="37"/>
  <c r="P29" i="37" s="1"/>
  <c r="I101" i="53"/>
  <c r="N101" i="53" s="1"/>
  <c r="S101" i="53" s="1"/>
  <c r="J79" i="38"/>
  <c r="J83" i="38"/>
  <c r="J71" i="38"/>
  <c r="D8" i="38"/>
  <c r="J76" i="38"/>
  <c r="J85" i="38"/>
  <c r="J80" i="38"/>
  <c r="J75" i="38"/>
  <c r="J81" i="38"/>
  <c r="J72" i="38"/>
  <c r="J87" i="38"/>
  <c r="J74" i="38"/>
  <c r="J73" i="38"/>
  <c r="J78" i="38"/>
  <c r="J82" i="38"/>
  <c r="I103" i="53"/>
  <c r="N103" i="53" s="1"/>
  <c r="S103" i="53" s="1"/>
  <c r="H22" i="53"/>
  <c r="I138" i="53"/>
  <c r="N138" i="53" s="1"/>
  <c r="S138" i="53" s="1"/>
  <c r="J59" i="53"/>
  <c r="G22" i="53"/>
  <c r="O164" i="24"/>
  <c r="JF29" i="28"/>
  <c r="IX29" i="28"/>
  <c r="O162" i="24"/>
  <c r="HZ29" i="28"/>
  <c r="O156" i="24"/>
  <c r="J156" i="53"/>
  <c r="O156" i="53" s="1"/>
  <c r="T156" i="53" s="1"/>
  <c r="N123" i="24"/>
  <c r="DQ29" i="28"/>
  <c r="I148" i="53"/>
  <c r="N148" i="53" s="1"/>
  <c r="S148" i="53" s="1"/>
  <c r="I146" i="53"/>
  <c r="N146" i="53" s="1"/>
  <c r="S146" i="53" s="1"/>
  <c r="I40" i="38"/>
  <c r="K40" i="38" s="1"/>
  <c r="I54" i="38"/>
  <c r="K54" i="38" s="1"/>
  <c r="I44" i="38"/>
  <c r="K44" i="38" s="1"/>
  <c r="I53" i="38"/>
  <c r="K53" i="38" s="1"/>
  <c r="I52" i="38"/>
  <c r="K52" i="38" s="1"/>
  <c r="I45" i="38"/>
  <c r="K45" i="38" s="1"/>
  <c r="I61" i="38"/>
  <c r="K61" i="38" s="1"/>
  <c r="J162" i="53"/>
  <c r="O162" i="53" s="1"/>
  <c r="T162" i="53" s="1"/>
  <c r="N124" i="24"/>
  <c r="DQ57" i="28"/>
  <c r="FV25" i="28"/>
  <c r="FV28" i="28" s="1"/>
  <c r="DR25" i="28"/>
  <c r="DR28" i="28" s="1"/>
  <c r="DB57" i="28"/>
  <c r="L63" i="37"/>
  <c r="P63" i="37" s="1"/>
  <c r="FM57" i="28"/>
  <c r="N141" i="24"/>
  <c r="J151" i="53"/>
  <c r="O151" i="53" s="1"/>
  <c r="T151" i="53" s="1"/>
  <c r="L33" i="37"/>
  <c r="P33" i="37" s="1"/>
  <c r="J164" i="53"/>
  <c r="O164" i="53" s="1"/>
  <c r="T164" i="53" s="1"/>
  <c r="N98" i="24"/>
  <c r="AW29" i="28"/>
  <c r="O9" i="39"/>
  <c r="J74" i="53"/>
  <c r="O74" i="53" s="1"/>
  <c r="T74" i="53" s="1"/>
  <c r="J72" i="53"/>
  <c r="I143" i="53"/>
  <c r="N143" i="53" s="1"/>
  <c r="S143" i="53" s="1"/>
  <c r="L45" i="37"/>
  <c r="P45" i="37" s="1"/>
  <c r="L54" i="37"/>
  <c r="P54" i="37" s="1"/>
  <c r="H32" i="53"/>
  <c r="N94" i="24"/>
  <c r="AG29" i="28"/>
  <c r="L42" i="37"/>
  <c r="P42" i="37" s="1"/>
  <c r="I26" i="38"/>
  <c r="K26" i="38" s="1"/>
  <c r="I28" i="38"/>
  <c r="K28" i="38" s="1"/>
  <c r="N129" i="24"/>
  <c r="EG29" i="28"/>
  <c r="AP57" i="28"/>
  <c r="BV53" i="28"/>
  <c r="BV56" i="28" s="1"/>
  <c r="DZ25" i="28"/>
  <c r="DZ28" i="28" s="1"/>
  <c r="EP25" i="28"/>
  <c r="EP28" i="28" s="1"/>
  <c r="O7" i="39"/>
  <c r="L48" i="37"/>
  <c r="P48" i="37" s="1"/>
  <c r="I150" i="53"/>
  <c r="N138" i="24"/>
  <c r="FE57" i="28"/>
  <c r="L37" i="37"/>
  <c r="P37" i="37" s="1"/>
  <c r="J121" i="53"/>
  <c r="L51" i="37"/>
  <c r="P51" i="37" s="1"/>
  <c r="Q51" i="37" s="1"/>
  <c r="J154" i="53"/>
  <c r="O154" i="53" s="1"/>
  <c r="T154" i="53" s="1"/>
  <c r="J58" i="53"/>
  <c r="N114" i="24"/>
  <c r="CS29" i="28"/>
  <c r="L52" i="37"/>
  <c r="P52" i="37" s="1"/>
  <c r="Q12" i="38"/>
  <c r="L26" i="37"/>
  <c r="P26" i="37" s="1"/>
  <c r="I126" i="53"/>
  <c r="N126" i="53" s="1"/>
  <c r="S126" i="53" s="1"/>
  <c r="GL25" i="28"/>
  <c r="GL28" i="28" s="1"/>
  <c r="I100" i="53"/>
  <c r="N100" i="53" s="1"/>
  <c r="S100" i="53" s="1"/>
  <c r="N101" i="24"/>
  <c r="BE57" i="28"/>
  <c r="H50" i="53"/>
  <c r="H27" i="53"/>
  <c r="M27" i="53" s="1"/>
  <c r="R27" i="53" s="1"/>
  <c r="IH29" i="28"/>
  <c r="O158" i="24"/>
  <c r="I157" i="53"/>
  <c r="N157" i="53" s="1"/>
  <c r="S157" i="53" s="1"/>
  <c r="Q29" i="28"/>
  <c r="N88" i="24"/>
  <c r="L97" i="37"/>
  <c r="P97" i="37" s="1"/>
  <c r="I29" i="38"/>
  <c r="K29" i="38" s="1"/>
  <c r="Q11" i="38"/>
  <c r="I123" i="53"/>
  <c r="N123" i="53" s="1"/>
  <c r="S123" i="53" s="1"/>
  <c r="L58" i="37"/>
  <c r="P58" i="37" s="1"/>
  <c r="I161" i="53"/>
  <c r="N161" i="53" s="1"/>
  <c r="S161" i="53" s="1"/>
  <c r="GL57" i="28"/>
  <c r="O147" i="24"/>
  <c r="BF25" i="28"/>
  <c r="BF28" i="28" s="1"/>
  <c r="K149" i="53"/>
  <c r="CL25" i="28"/>
  <c r="CL28" i="28" s="1"/>
  <c r="AP25" i="28"/>
  <c r="AP28" i="28" s="1"/>
  <c r="DB25" i="28"/>
  <c r="DB28" i="28" s="1"/>
  <c r="BF53" i="28"/>
  <c r="BF56" i="28" s="1"/>
  <c r="I124" i="53"/>
  <c r="N124" i="53" s="1"/>
  <c r="S124" i="53" s="1"/>
  <c r="L60" i="37"/>
  <c r="P60" i="37" s="1"/>
  <c r="J158" i="53"/>
  <c r="O158" i="53" s="1"/>
  <c r="T158" i="53" s="1"/>
  <c r="N145" i="24"/>
  <c r="GC57" i="28"/>
  <c r="I74" i="39"/>
  <c r="K74" i="39" s="1"/>
  <c r="L74" i="39" s="1"/>
  <c r="P74" i="39" s="1"/>
  <c r="Q74" i="39" s="1"/>
  <c r="I85" i="39"/>
  <c r="K85" i="39" s="1"/>
  <c r="L85" i="39" s="1"/>
  <c r="P85" i="39" s="1"/>
  <c r="I73" i="39"/>
  <c r="K73" i="39" s="1"/>
  <c r="L73" i="39" s="1"/>
  <c r="P73" i="39" s="1"/>
  <c r="Q73" i="39" s="1"/>
  <c r="O60" i="24" s="1"/>
  <c r="C8" i="39"/>
  <c r="I81" i="39"/>
  <c r="K81" i="39" s="1"/>
  <c r="L81" i="39" s="1"/>
  <c r="P81" i="39" s="1"/>
  <c r="Q81" i="39" s="1"/>
  <c r="I79" i="39"/>
  <c r="K79" i="39" s="1"/>
  <c r="L79" i="39" s="1"/>
  <c r="P79" i="39" s="1"/>
  <c r="I78" i="39"/>
  <c r="K78" i="39" s="1"/>
  <c r="L78" i="39" s="1"/>
  <c r="P78" i="39" s="1"/>
  <c r="Q78" i="39" s="1"/>
  <c r="I71" i="39"/>
  <c r="K71" i="39" s="1"/>
  <c r="L71" i="39" s="1"/>
  <c r="P71" i="39" s="1"/>
  <c r="I76" i="39"/>
  <c r="K76" i="39" s="1"/>
  <c r="L76" i="39" s="1"/>
  <c r="P76" i="39" s="1"/>
  <c r="I87" i="39"/>
  <c r="K87" i="39" s="1"/>
  <c r="L87" i="39" s="1"/>
  <c r="P87" i="39" s="1"/>
  <c r="Q87" i="39" s="1"/>
  <c r="O74" i="24" s="1"/>
  <c r="I82" i="39"/>
  <c r="K82" i="39" s="1"/>
  <c r="L82" i="39" s="1"/>
  <c r="P82" i="39" s="1"/>
  <c r="Q82" i="39" s="1"/>
  <c r="I75" i="39"/>
  <c r="K75" i="39" s="1"/>
  <c r="L75" i="39" s="1"/>
  <c r="P75" i="39" s="1"/>
  <c r="Q75" i="39" s="1"/>
  <c r="I83" i="39"/>
  <c r="K83" i="39" s="1"/>
  <c r="L83" i="39" s="1"/>
  <c r="P83" i="39" s="1"/>
  <c r="Q83" i="39" s="1"/>
  <c r="I72" i="39"/>
  <c r="K72" i="39" s="1"/>
  <c r="L72" i="39" s="1"/>
  <c r="P72" i="39" s="1"/>
  <c r="I80" i="39"/>
  <c r="K80" i="39" s="1"/>
  <c r="L80" i="39" s="1"/>
  <c r="P80" i="39" s="1"/>
  <c r="Q80" i="39" s="1"/>
  <c r="N106" i="24"/>
  <c r="BU29" i="28"/>
  <c r="G32" i="53"/>
  <c r="L96" i="37"/>
  <c r="P96" i="37" s="1"/>
  <c r="G39" i="53"/>
  <c r="J153" i="53"/>
  <c r="O153" i="53" s="1"/>
  <c r="T153" i="53" s="1"/>
  <c r="I115" i="53"/>
  <c r="N115" i="53" s="1"/>
  <c r="S115" i="53" s="1"/>
  <c r="J43" i="37"/>
  <c r="J65" i="37"/>
  <c r="J66" i="37"/>
  <c r="J49" i="37"/>
  <c r="J47" i="37"/>
  <c r="J48" i="37"/>
  <c r="J50" i="37"/>
  <c r="J64" i="37"/>
  <c r="J55" i="37"/>
  <c r="J60" i="37"/>
  <c r="J63" i="37"/>
  <c r="J39" i="37"/>
  <c r="Q8" i="37"/>
  <c r="CK29" i="28"/>
  <c r="N111" i="24"/>
  <c r="L44" i="37"/>
  <c r="P44" i="37" s="1"/>
  <c r="Q44" i="37" s="1"/>
  <c r="H37" i="53"/>
  <c r="M37" i="53" s="1"/>
  <c r="R37" i="53" s="1"/>
  <c r="I142" i="53"/>
  <c r="N142" i="53" s="1"/>
  <c r="S142" i="53" s="1"/>
  <c r="I111" i="53"/>
  <c r="N111" i="53" s="1"/>
  <c r="S111" i="53" s="1"/>
  <c r="L35" i="37"/>
  <c r="P35" i="37" s="1"/>
  <c r="H36" i="53"/>
  <c r="M36" i="53" s="1"/>
  <c r="R36" i="53" s="1"/>
  <c r="H31" i="53"/>
  <c r="H47" i="53"/>
  <c r="M47" i="53" s="1"/>
  <c r="R47" i="53" s="1"/>
  <c r="L28" i="37"/>
  <c r="P28" i="37" s="1"/>
  <c r="I91" i="53"/>
  <c r="I96" i="53"/>
  <c r="N96" i="53" s="1"/>
  <c r="S96" i="53" s="1"/>
  <c r="I132" i="53"/>
  <c r="I63" i="38"/>
  <c r="K63" i="38" s="1"/>
  <c r="I60" i="38"/>
  <c r="K60" i="38" s="1"/>
  <c r="I47" i="38"/>
  <c r="K47" i="38" s="1"/>
  <c r="I50" i="38"/>
  <c r="K50" i="38" s="1"/>
  <c r="I66" i="38"/>
  <c r="K66" i="38" s="1"/>
  <c r="I43" i="38"/>
  <c r="K43" i="38" s="1"/>
  <c r="I65" i="38"/>
  <c r="K65" i="38" s="1"/>
  <c r="I55" i="38"/>
  <c r="K55" i="38" s="1"/>
  <c r="I49" i="38"/>
  <c r="K49" i="38" s="1"/>
  <c r="I48" i="38"/>
  <c r="K48" i="38" s="1"/>
  <c r="I64" i="38"/>
  <c r="K64" i="38" s="1"/>
  <c r="I39" i="38"/>
  <c r="K39" i="38" s="1"/>
  <c r="M10" i="38"/>
  <c r="O10" i="38" s="1"/>
  <c r="M8" i="38"/>
  <c r="O8" i="38" s="1"/>
  <c r="M6" i="38"/>
  <c r="O6" i="38" s="1"/>
  <c r="D15" i="38"/>
  <c r="N148" i="24"/>
  <c r="GS29" i="28"/>
  <c r="O5" i="39"/>
  <c r="L57" i="37"/>
  <c r="P57" i="37" s="1"/>
  <c r="EP53" i="28"/>
  <c r="EP56" i="28" s="1"/>
  <c r="BN25" i="28"/>
  <c r="BN28" i="28" s="1"/>
  <c r="R25" i="28"/>
  <c r="R28" i="28" s="1"/>
  <c r="AO29" i="28"/>
  <c r="N96" i="24"/>
  <c r="J120" i="53"/>
  <c r="L66" i="37"/>
  <c r="P66" i="37" s="1"/>
  <c r="I141" i="53"/>
  <c r="N141" i="53" s="1"/>
  <c r="S141" i="53" s="1"/>
  <c r="N144" i="24"/>
  <c r="GC29" i="28"/>
  <c r="L34" i="37"/>
  <c r="P34" i="37" s="1"/>
  <c r="I98" i="53"/>
  <c r="N98" i="53" s="1"/>
  <c r="S98" i="53" s="1"/>
  <c r="I129" i="53"/>
  <c r="N129" i="53" s="1"/>
  <c r="S129" i="53" s="1"/>
  <c r="N107" i="53"/>
  <c r="S107" i="53" s="1"/>
  <c r="I95" i="53"/>
  <c r="N95" i="53" s="1"/>
  <c r="S95" i="53" s="1"/>
  <c r="G21" i="53"/>
  <c r="J66" i="53"/>
  <c r="O66" i="53" s="1"/>
  <c r="T66" i="53" s="1"/>
  <c r="O11" i="39"/>
  <c r="L61" i="37"/>
  <c r="P61" i="37" s="1"/>
  <c r="Q61" i="37" s="1"/>
  <c r="L23" i="37"/>
  <c r="M65" i="53"/>
  <c r="R65" i="53" s="1"/>
  <c r="N65" i="53"/>
  <c r="S65" i="53" s="1"/>
  <c r="J70" i="53"/>
  <c r="N63" i="53"/>
  <c r="S63" i="53" s="1"/>
  <c r="B121" i="57" l="1"/>
  <c r="T120" i="57"/>
  <c r="V120" i="57" s="1"/>
  <c r="O62" i="24"/>
  <c r="O62" i="57"/>
  <c r="O69" i="24"/>
  <c r="O69" i="57"/>
  <c r="O70" i="24"/>
  <c r="O70" i="57"/>
  <c r="O38" i="24"/>
  <c r="O38" i="57"/>
  <c r="N65" i="24"/>
  <c r="N65" i="57"/>
  <c r="N68" i="24"/>
  <c r="J68" i="53" s="1"/>
  <c r="N68" i="57"/>
  <c r="L9" i="57"/>
  <c r="L9" i="24"/>
  <c r="H9" i="53" s="1"/>
  <c r="M9" i="53" s="1"/>
  <c r="R9" i="53" s="1"/>
  <c r="O61" i="24"/>
  <c r="O61" i="57"/>
  <c r="M48" i="24"/>
  <c r="M48" i="57"/>
  <c r="N21" i="24"/>
  <c r="N21" i="57"/>
  <c r="N61" i="24"/>
  <c r="N61" i="57"/>
  <c r="M38" i="24"/>
  <c r="M38" i="57"/>
  <c r="O67" i="24"/>
  <c r="O67" i="57"/>
  <c r="O65" i="24"/>
  <c r="O65" i="57"/>
  <c r="M31" i="24"/>
  <c r="M31" i="57"/>
  <c r="O68" i="24"/>
  <c r="O68" i="57"/>
  <c r="O135" i="53"/>
  <c r="T135" i="53" s="1"/>
  <c r="Z57" i="28"/>
  <c r="P149" i="53"/>
  <c r="U149" i="53" s="1"/>
  <c r="J115" i="53"/>
  <c r="O115" i="53" s="1"/>
  <c r="T115" i="53" s="1"/>
  <c r="O72" i="53"/>
  <c r="T72" i="53" s="1"/>
  <c r="Q96" i="37"/>
  <c r="Q35" i="37"/>
  <c r="BN57" i="28"/>
  <c r="DZ57" i="28"/>
  <c r="K86" i="53"/>
  <c r="J117" i="53"/>
  <c r="O117" i="53" s="1"/>
  <c r="T117" i="53" s="1"/>
  <c r="J57" i="28"/>
  <c r="DJ57" i="28"/>
  <c r="J63" i="53"/>
  <c r="O63" i="53" s="1"/>
  <c r="T63" i="53" s="1"/>
  <c r="EH57" i="28"/>
  <c r="O130" i="24"/>
  <c r="Q76" i="39"/>
  <c r="O63" i="24" s="1"/>
  <c r="O89" i="24"/>
  <c r="Q79" i="39"/>
  <c r="O110" i="24"/>
  <c r="CD57" i="28"/>
  <c r="O99" i="24"/>
  <c r="Q72" i="39"/>
  <c r="O59" i="53"/>
  <c r="T59" i="53" s="1"/>
  <c r="M39" i="53"/>
  <c r="R39" i="53" s="1"/>
  <c r="O58" i="53"/>
  <c r="T58" i="53" s="1"/>
  <c r="M26" i="53"/>
  <c r="R26" i="53" s="1"/>
  <c r="M22" i="53"/>
  <c r="R22" i="53" s="1"/>
  <c r="M34" i="53"/>
  <c r="R34" i="53" s="1"/>
  <c r="K69" i="53"/>
  <c r="K60" i="53"/>
  <c r="O120" i="53"/>
  <c r="T120" i="53" s="1"/>
  <c r="I48" i="53"/>
  <c r="K65" i="53"/>
  <c r="M31" i="53"/>
  <c r="R31" i="53" s="1"/>
  <c r="M50" i="53"/>
  <c r="R50" i="53" s="1"/>
  <c r="J61" i="53"/>
  <c r="J65" i="53"/>
  <c r="O65" i="53" s="1"/>
  <c r="T65" i="53" s="1"/>
  <c r="Q66" i="37"/>
  <c r="Q54" i="37"/>
  <c r="Q50" i="37"/>
  <c r="J99" i="53"/>
  <c r="O99" i="53" s="1"/>
  <c r="T99" i="53" s="1"/>
  <c r="J29" i="28"/>
  <c r="O85" i="24"/>
  <c r="O114" i="24"/>
  <c r="CT29" i="28"/>
  <c r="O120" i="24"/>
  <c r="DJ29" i="28"/>
  <c r="Q71" i="39"/>
  <c r="P115" i="53"/>
  <c r="U115" i="53" s="1"/>
  <c r="O109" i="24"/>
  <c r="CD29" i="28"/>
  <c r="M32" i="53"/>
  <c r="R32" i="53" s="1"/>
  <c r="J86" i="53"/>
  <c r="Q48" i="37"/>
  <c r="O112" i="24"/>
  <c r="CL57" i="28"/>
  <c r="Q23" i="37"/>
  <c r="AH57" i="28"/>
  <c r="O95" i="24"/>
  <c r="O101" i="24"/>
  <c r="BF57" i="28"/>
  <c r="O126" i="24"/>
  <c r="DZ29" i="28"/>
  <c r="O135" i="24"/>
  <c r="EX29" i="28"/>
  <c r="J118" i="53"/>
  <c r="O145" i="24"/>
  <c r="GD57" i="28"/>
  <c r="L55" i="38"/>
  <c r="P55" i="38" s="1"/>
  <c r="Q55" i="38" s="1"/>
  <c r="J87" i="39"/>
  <c r="J76" i="39"/>
  <c r="J85" i="39"/>
  <c r="J78" i="39"/>
  <c r="J82" i="39"/>
  <c r="J73" i="39"/>
  <c r="J79" i="39"/>
  <c r="J71" i="39"/>
  <c r="J74" i="39"/>
  <c r="J80" i="39"/>
  <c r="J83" i="39"/>
  <c r="J72" i="39"/>
  <c r="D8" i="39"/>
  <c r="J81" i="39"/>
  <c r="J75" i="39"/>
  <c r="O117" i="24"/>
  <c r="DB29" i="28"/>
  <c r="I38" i="53"/>
  <c r="N38" i="53" s="1"/>
  <c r="S38" i="53" s="1"/>
  <c r="O107" i="24"/>
  <c r="BV57" i="28"/>
  <c r="Q63" i="37"/>
  <c r="L45" i="38"/>
  <c r="P45" i="38" s="1"/>
  <c r="Q45" i="38" s="1"/>
  <c r="K154" i="53"/>
  <c r="P154" i="53" s="1"/>
  <c r="U154" i="53" s="1"/>
  <c r="J104" i="53"/>
  <c r="O104" i="53" s="1"/>
  <c r="T104" i="53" s="1"/>
  <c r="O140" i="24"/>
  <c r="FN29" i="28"/>
  <c r="J85" i="53"/>
  <c r="Q53" i="37"/>
  <c r="J136" i="53"/>
  <c r="O136" i="53" s="1"/>
  <c r="T136" i="53" s="1"/>
  <c r="I58" i="39"/>
  <c r="K58" i="39" s="1"/>
  <c r="I57" i="39"/>
  <c r="K57" i="39" s="1"/>
  <c r="M6" i="39"/>
  <c r="O6" i="39" s="1"/>
  <c r="M10" i="39"/>
  <c r="O10" i="39" s="1"/>
  <c r="M8" i="39"/>
  <c r="O8" i="39" s="1"/>
  <c r="D15" i="39"/>
  <c r="J152" i="53"/>
  <c r="O152" i="53" s="1"/>
  <c r="T152" i="53" s="1"/>
  <c r="L63" i="38"/>
  <c r="P63" i="38" s="1"/>
  <c r="Q63" i="38" s="1"/>
  <c r="K147" i="53"/>
  <c r="P147" i="53" s="1"/>
  <c r="U147" i="53" s="1"/>
  <c r="J138" i="53"/>
  <c r="O138" i="53" s="1"/>
  <c r="T138" i="53" s="1"/>
  <c r="L61" i="38"/>
  <c r="P61" i="38" s="1"/>
  <c r="Q61" i="38" s="1"/>
  <c r="K156" i="53"/>
  <c r="P156" i="53" s="1"/>
  <c r="U156" i="53" s="1"/>
  <c r="J21" i="53"/>
  <c r="J97" i="53"/>
  <c r="I28" i="39"/>
  <c r="K28" i="39" s="1"/>
  <c r="I26" i="39"/>
  <c r="K26" i="39" s="1"/>
  <c r="Q11" i="39"/>
  <c r="J29" i="39"/>
  <c r="Q34" i="37"/>
  <c r="EP57" i="28"/>
  <c r="O133" i="24"/>
  <c r="Q6" i="38"/>
  <c r="P23" i="38" s="1"/>
  <c r="Q23" i="38" s="1"/>
  <c r="J97" i="38"/>
  <c r="J42" i="38"/>
  <c r="L65" i="38"/>
  <c r="P65" i="38" s="1"/>
  <c r="Q65" i="38" s="1"/>
  <c r="N132" i="53"/>
  <c r="S132" i="53" s="1"/>
  <c r="O132" i="53"/>
  <c r="T132" i="53" s="1"/>
  <c r="J111" i="53"/>
  <c r="O111" i="53" s="1"/>
  <c r="T111" i="53" s="1"/>
  <c r="Q60" i="37"/>
  <c r="O96" i="24"/>
  <c r="AP29" i="28"/>
  <c r="Q26" i="37"/>
  <c r="N150" i="53"/>
  <c r="S150" i="53" s="1"/>
  <c r="O150" i="53"/>
  <c r="T150" i="53" s="1"/>
  <c r="J94" i="53"/>
  <c r="O94" i="53" s="1"/>
  <c r="T94" i="53" s="1"/>
  <c r="Q33" i="37"/>
  <c r="L52" i="38"/>
  <c r="P52" i="38" s="1"/>
  <c r="K162" i="53"/>
  <c r="P162" i="53" s="1"/>
  <c r="U162" i="53" s="1"/>
  <c r="Q29" i="37"/>
  <c r="J140" i="53"/>
  <c r="O140" i="53" s="1"/>
  <c r="T140" i="53" s="1"/>
  <c r="J127" i="53"/>
  <c r="J146" i="53"/>
  <c r="O146" i="53" s="1"/>
  <c r="T146" i="53" s="1"/>
  <c r="L35" i="38"/>
  <c r="P35" i="38" s="1"/>
  <c r="Q25" i="37"/>
  <c r="Q40" i="37"/>
  <c r="J100" i="53"/>
  <c r="O100" i="53" s="1"/>
  <c r="T100" i="53" s="1"/>
  <c r="J95" i="53"/>
  <c r="DR57" i="28"/>
  <c r="O124" i="24"/>
  <c r="N137" i="53"/>
  <c r="S137" i="53" s="1"/>
  <c r="O137" i="53"/>
  <c r="T137" i="53" s="1"/>
  <c r="J92" i="53"/>
  <c r="O148" i="24"/>
  <c r="GT29" i="28"/>
  <c r="O143" i="24"/>
  <c r="FV57" i="28"/>
  <c r="I25" i="39"/>
  <c r="K25" i="39" s="1"/>
  <c r="I37" i="39"/>
  <c r="K37" i="39" s="1"/>
  <c r="I22" i="39"/>
  <c r="K22" i="39" s="1"/>
  <c r="I23" i="39"/>
  <c r="I36" i="39"/>
  <c r="K36" i="39" s="1"/>
  <c r="I35" i="39"/>
  <c r="K35" i="39" s="1"/>
  <c r="I34" i="39"/>
  <c r="K34" i="39" s="1"/>
  <c r="I96" i="39"/>
  <c r="K96" i="39" s="1"/>
  <c r="I33" i="39"/>
  <c r="K33" i="39" s="1"/>
  <c r="M30" i="24"/>
  <c r="J114" i="53"/>
  <c r="L29" i="38"/>
  <c r="P29" i="38" s="1"/>
  <c r="Q29" i="38" s="1"/>
  <c r="HZ57" i="28"/>
  <c r="O157" i="24"/>
  <c r="I65" i="39"/>
  <c r="K65" i="39" s="1"/>
  <c r="I50" i="39"/>
  <c r="K50" i="39" s="1"/>
  <c r="I55" i="39"/>
  <c r="K55" i="39" s="1"/>
  <c r="I39" i="39"/>
  <c r="K39" i="39" s="1"/>
  <c r="I43" i="39"/>
  <c r="K43" i="39" s="1"/>
  <c r="I47" i="39"/>
  <c r="K47" i="39" s="1"/>
  <c r="I64" i="39"/>
  <c r="K64" i="39" s="1"/>
  <c r="I60" i="39"/>
  <c r="K60" i="39" s="1"/>
  <c r="I63" i="39"/>
  <c r="K63" i="39" s="1"/>
  <c r="I49" i="39"/>
  <c r="K49" i="39" s="1"/>
  <c r="I66" i="39"/>
  <c r="K66" i="39" s="1"/>
  <c r="I48" i="39"/>
  <c r="K48" i="39" s="1"/>
  <c r="J96" i="53"/>
  <c r="O96" i="53" s="1"/>
  <c r="T96" i="53" s="1"/>
  <c r="Q57" i="37"/>
  <c r="Q10" i="38"/>
  <c r="J45" i="38"/>
  <c r="J54" i="38"/>
  <c r="J53" i="38"/>
  <c r="J44" i="38"/>
  <c r="J61" i="38"/>
  <c r="J52" i="38"/>
  <c r="J40" i="38"/>
  <c r="L66" i="38"/>
  <c r="P66" i="38" s="1"/>
  <c r="Q97" i="37"/>
  <c r="J101" i="53"/>
  <c r="O101" i="53" s="1"/>
  <c r="T101" i="53" s="1"/>
  <c r="O121" i="53"/>
  <c r="T121" i="53" s="1"/>
  <c r="J129" i="53"/>
  <c r="O129" i="53" s="1"/>
  <c r="T129" i="53" s="1"/>
  <c r="Q45" i="37"/>
  <c r="Q9" i="39"/>
  <c r="J58" i="39"/>
  <c r="J57" i="39"/>
  <c r="K121" i="53"/>
  <c r="P121" i="53" s="1"/>
  <c r="U121" i="53" s="1"/>
  <c r="J124" i="53"/>
  <c r="O124" i="53" s="1"/>
  <c r="T124" i="53" s="1"/>
  <c r="L44" i="38"/>
  <c r="P44" i="38" s="1"/>
  <c r="J123" i="53"/>
  <c r="O123" i="53" s="1"/>
  <c r="T123" i="53" s="1"/>
  <c r="J103" i="53"/>
  <c r="O103" i="53" s="1"/>
  <c r="T103" i="53" s="1"/>
  <c r="J143" i="53"/>
  <c r="O143" i="53" s="1"/>
  <c r="T143" i="53" s="1"/>
  <c r="O144" i="24"/>
  <c r="GD29" i="28"/>
  <c r="J110" i="53"/>
  <c r="L25" i="38"/>
  <c r="P25" i="38" s="1"/>
  <c r="J161" i="53"/>
  <c r="O161" i="53" s="1"/>
  <c r="T161" i="53" s="1"/>
  <c r="M18" i="24"/>
  <c r="J157" i="53"/>
  <c r="O157" i="53" s="1"/>
  <c r="T157" i="53" s="1"/>
  <c r="K151" i="53"/>
  <c r="P151" i="53" s="1"/>
  <c r="U151" i="53" s="1"/>
  <c r="J109" i="53"/>
  <c r="J142" i="53"/>
  <c r="O142" i="53" s="1"/>
  <c r="T142" i="53" s="1"/>
  <c r="O91" i="24"/>
  <c r="Z29" i="28"/>
  <c r="L97" i="38"/>
  <c r="P97" i="38" s="1"/>
  <c r="O141" i="24"/>
  <c r="FN57" i="28"/>
  <c r="I29" i="39"/>
  <c r="K29" i="39" s="1"/>
  <c r="L29" i="39" s="1"/>
  <c r="P29" i="39" s="1"/>
  <c r="Q29" i="39" s="1"/>
  <c r="I31" i="53"/>
  <c r="N31" i="53" s="1"/>
  <c r="S31" i="53" s="1"/>
  <c r="J49" i="38"/>
  <c r="Q8" i="38"/>
  <c r="J55" i="38"/>
  <c r="J50" i="38"/>
  <c r="J47" i="38"/>
  <c r="J39" i="38"/>
  <c r="J65" i="38"/>
  <c r="J63" i="38"/>
  <c r="J66" i="38"/>
  <c r="J43" i="38"/>
  <c r="J60" i="38"/>
  <c r="J64" i="38"/>
  <c r="J48" i="38"/>
  <c r="O111" i="24"/>
  <c r="CL29" i="28"/>
  <c r="J144" i="53"/>
  <c r="O144" i="53" s="1"/>
  <c r="T144" i="53" s="1"/>
  <c r="L39" i="38"/>
  <c r="P39" i="38" s="1"/>
  <c r="Q39" i="38" s="1"/>
  <c r="L50" i="38"/>
  <c r="P50" i="38" s="1"/>
  <c r="J106" i="53"/>
  <c r="O106" i="53" s="1"/>
  <c r="T106" i="53" s="1"/>
  <c r="Q58" i="37"/>
  <c r="Q52" i="37"/>
  <c r="Q37" i="37"/>
  <c r="J26" i="39"/>
  <c r="Q7" i="39"/>
  <c r="J28" i="39"/>
  <c r="L28" i="38"/>
  <c r="P28" i="38" s="1"/>
  <c r="Q28" i="38" s="1"/>
  <c r="L54" i="38"/>
  <c r="P54" i="38" s="1"/>
  <c r="Q54" i="38" s="1"/>
  <c r="K164" i="53"/>
  <c r="P164" i="53" s="1"/>
  <c r="U164" i="53" s="1"/>
  <c r="Q36" i="37"/>
  <c r="Q39" i="37"/>
  <c r="FF29" i="28"/>
  <c r="O137" i="24"/>
  <c r="L33" i="38"/>
  <c r="P33" i="38" s="1"/>
  <c r="L22" i="38"/>
  <c r="P22" i="38" s="1"/>
  <c r="Q49" i="37"/>
  <c r="HJ29" i="28"/>
  <c r="O152" i="24"/>
  <c r="L58" i="38"/>
  <c r="P58" i="38" s="1"/>
  <c r="Q12" i="39"/>
  <c r="J51" i="39"/>
  <c r="EX57" i="28"/>
  <c r="O136" i="24"/>
  <c r="I44" i="39"/>
  <c r="K44" i="39" s="1"/>
  <c r="I54" i="39"/>
  <c r="K54" i="39" s="1"/>
  <c r="I53" i="39"/>
  <c r="K53" i="39" s="1"/>
  <c r="I61" i="39"/>
  <c r="K61" i="39" s="1"/>
  <c r="I52" i="39"/>
  <c r="K52" i="39" s="1"/>
  <c r="I45" i="39"/>
  <c r="K45" i="39" s="1"/>
  <c r="I40" i="39"/>
  <c r="K40" i="39" s="1"/>
  <c r="J148" i="53"/>
  <c r="O148" i="53" s="1"/>
  <c r="T148" i="53" s="1"/>
  <c r="K70" i="53"/>
  <c r="K74" i="53"/>
  <c r="P74" i="53" s="1"/>
  <c r="U74" i="53" s="1"/>
  <c r="K158" i="53"/>
  <c r="P158" i="53" s="1"/>
  <c r="U158" i="53" s="1"/>
  <c r="L96" i="38"/>
  <c r="P96" i="38" s="1"/>
  <c r="O150" i="24"/>
  <c r="HB29" i="28"/>
  <c r="R29" i="28"/>
  <c r="O88" i="24"/>
  <c r="J36" i="39"/>
  <c r="J37" i="39"/>
  <c r="J25" i="39"/>
  <c r="J35" i="39"/>
  <c r="J23" i="39"/>
  <c r="K23" i="39" s="1"/>
  <c r="Q5" i="39"/>
  <c r="J33" i="39"/>
  <c r="J96" i="39"/>
  <c r="J34" i="39"/>
  <c r="J22" i="39"/>
  <c r="L47" i="38"/>
  <c r="P47" i="38" s="1"/>
  <c r="N91" i="53"/>
  <c r="S91" i="53" s="1"/>
  <c r="O91" i="53"/>
  <c r="T91" i="53" s="1"/>
  <c r="J145" i="53"/>
  <c r="O145" i="53" s="1"/>
  <c r="T145" i="53" s="1"/>
  <c r="J88" i="53"/>
  <c r="O88" i="53" s="1"/>
  <c r="T88" i="53" s="1"/>
  <c r="L26" i="38"/>
  <c r="P26" i="38" s="1"/>
  <c r="J98" i="53"/>
  <c r="O98" i="53" s="1"/>
  <c r="T98" i="53" s="1"/>
  <c r="DR29" i="28"/>
  <c r="O123" i="24"/>
  <c r="L40" i="38"/>
  <c r="P40" i="38" s="1"/>
  <c r="Q40" i="38" s="1"/>
  <c r="O98" i="24"/>
  <c r="AX29" i="28"/>
  <c r="L37" i="38"/>
  <c r="P37" i="38" s="1"/>
  <c r="O94" i="24"/>
  <c r="AH29" i="28"/>
  <c r="L57" i="38"/>
  <c r="P57" i="38" s="1"/>
  <c r="Q57" i="38" s="1"/>
  <c r="FF57" i="28"/>
  <c r="O138" i="24"/>
  <c r="K38" i="53"/>
  <c r="P38" i="53" s="1"/>
  <c r="U38" i="53" s="1"/>
  <c r="L49" i="38"/>
  <c r="P49" i="38" s="1"/>
  <c r="K68" i="53"/>
  <c r="L43" i="38"/>
  <c r="P43" i="38" s="1"/>
  <c r="L53" i="38"/>
  <c r="P53" i="38" s="1"/>
  <c r="O129" i="24"/>
  <c r="EH29" i="28"/>
  <c r="L42" i="38"/>
  <c r="P42" i="38" s="1"/>
  <c r="Q85" i="39"/>
  <c r="L64" i="38"/>
  <c r="P64" i="38" s="1"/>
  <c r="M21" i="53"/>
  <c r="R21" i="53" s="1"/>
  <c r="O103" i="24"/>
  <c r="BN29" i="28"/>
  <c r="L48" i="38"/>
  <c r="P48" i="38" s="1"/>
  <c r="L60" i="38"/>
  <c r="P60" i="38" s="1"/>
  <c r="Q28" i="37"/>
  <c r="BF29" i="28"/>
  <c r="O100" i="24"/>
  <c r="GL29" i="28"/>
  <c r="O146" i="24"/>
  <c r="EP29" i="28"/>
  <c r="O132" i="24"/>
  <c r="M29" i="24"/>
  <c r="I29" i="53" s="1"/>
  <c r="J141" i="53"/>
  <c r="O141" i="53" s="1"/>
  <c r="T141" i="53" s="1"/>
  <c r="O142" i="24"/>
  <c r="FV29" i="28"/>
  <c r="Q47" i="37"/>
  <c r="BV29" i="28"/>
  <c r="O106" i="24"/>
  <c r="L36" i="38"/>
  <c r="P36" i="38" s="1"/>
  <c r="J126" i="53"/>
  <c r="O126" i="53" s="1"/>
  <c r="T126" i="53" s="1"/>
  <c r="K104" i="53"/>
  <c r="Q22" i="37"/>
  <c r="Q65" i="37"/>
  <c r="K153" i="53"/>
  <c r="P153" i="53" s="1"/>
  <c r="U153" i="53" s="1"/>
  <c r="K160" i="53"/>
  <c r="P160" i="53" s="1"/>
  <c r="U160" i="53" s="1"/>
  <c r="IP57" i="28"/>
  <c r="O161" i="24"/>
  <c r="I97" i="39"/>
  <c r="K97" i="39" s="1"/>
  <c r="I42" i="39"/>
  <c r="K42" i="39" s="1"/>
  <c r="K61" i="53"/>
  <c r="K67" i="53"/>
  <c r="K62" i="53"/>
  <c r="M70" i="53"/>
  <c r="R70" i="53" s="1"/>
  <c r="M60" i="53"/>
  <c r="R60" i="53" s="1"/>
  <c r="M42" i="53"/>
  <c r="R42" i="53" s="1"/>
  <c r="N42" i="53"/>
  <c r="S42" i="53" s="1"/>
  <c r="B123" i="57" l="1"/>
  <c r="T121" i="57"/>
  <c r="V121" i="57" s="1"/>
  <c r="M27" i="24"/>
  <c r="M27" i="57"/>
  <c r="M15" i="24"/>
  <c r="M15" i="57"/>
  <c r="N27" i="24"/>
  <c r="N27" i="57"/>
  <c r="M26" i="24"/>
  <c r="M26" i="57"/>
  <c r="M24" i="24"/>
  <c r="M24" i="57"/>
  <c r="M21" i="24"/>
  <c r="M21" i="57"/>
  <c r="N48" i="24"/>
  <c r="N48" i="57"/>
  <c r="N42" i="24"/>
  <c r="N42" i="57"/>
  <c r="M35" i="24"/>
  <c r="M35" i="57"/>
  <c r="M53" i="24"/>
  <c r="M53" i="57"/>
  <c r="M52" i="24"/>
  <c r="M52" i="57"/>
  <c r="M23" i="24"/>
  <c r="M23" i="57"/>
  <c r="M39" i="24"/>
  <c r="M39" i="57"/>
  <c r="M32" i="24"/>
  <c r="M32" i="57"/>
  <c r="O59" i="24"/>
  <c r="O59" i="57"/>
  <c r="M22" i="24"/>
  <c r="I22" i="53" s="1"/>
  <c r="N22" i="53" s="1"/>
  <c r="S22" i="53" s="1"/>
  <c r="M22" i="57"/>
  <c r="M76" i="24"/>
  <c r="I76" i="53" s="1"/>
  <c r="M76" i="57"/>
  <c r="N44" i="24"/>
  <c r="N44" i="57"/>
  <c r="N52" i="24"/>
  <c r="N52" i="57"/>
  <c r="M36" i="24"/>
  <c r="M36" i="57"/>
  <c r="N41" i="24"/>
  <c r="N41" i="57"/>
  <c r="M13" i="24"/>
  <c r="M13" i="57"/>
  <c r="N50" i="24"/>
  <c r="N50" i="57"/>
  <c r="M50" i="24"/>
  <c r="I50" i="53" s="1"/>
  <c r="N50" i="53" s="1"/>
  <c r="S50" i="53" s="1"/>
  <c r="M50" i="57"/>
  <c r="M45" i="24"/>
  <c r="M45" i="57"/>
  <c r="N15" i="24"/>
  <c r="N15" i="57"/>
  <c r="M16" i="24"/>
  <c r="M16" i="57"/>
  <c r="M40" i="24"/>
  <c r="M40" i="57"/>
  <c r="N32" i="24"/>
  <c r="N32" i="57"/>
  <c r="M34" i="24"/>
  <c r="M34" i="57"/>
  <c r="N26" i="24"/>
  <c r="N26" i="57"/>
  <c r="M77" i="24"/>
  <c r="I77" i="53" s="1"/>
  <c r="M77" i="57"/>
  <c r="N10" i="24"/>
  <c r="N10" i="57"/>
  <c r="M10" i="24"/>
  <c r="M10" i="57"/>
  <c r="O66" i="24"/>
  <c r="K66" i="53" s="1"/>
  <c r="P66" i="53" s="1"/>
  <c r="U66" i="53" s="1"/>
  <c r="O66" i="57"/>
  <c r="M47" i="24"/>
  <c r="M47" i="57"/>
  <c r="O58" i="24"/>
  <c r="O58" i="57"/>
  <c r="M37" i="24"/>
  <c r="M37" i="57"/>
  <c r="M9" i="24"/>
  <c r="M9" i="57"/>
  <c r="O72" i="24"/>
  <c r="O72" i="57"/>
  <c r="O16" i="24"/>
  <c r="O16" i="57"/>
  <c r="O38" i="53"/>
  <c r="T38" i="53" s="1"/>
  <c r="M44" i="24"/>
  <c r="M44" i="57"/>
  <c r="N16" i="24"/>
  <c r="J16" i="53" s="1"/>
  <c r="N16" i="57"/>
  <c r="M12" i="24"/>
  <c r="M12" i="57"/>
  <c r="M20" i="24"/>
  <c r="M20" i="57"/>
  <c r="M41" i="24"/>
  <c r="M41" i="57"/>
  <c r="K59" i="53"/>
  <c r="P59" i="53" s="1"/>
  <c r="U59" i="53" s="1"/>
  <c r="K63" i="53"/>
  <c r="P63" i="53" s="1"/>
  <c r="U63" i="53" s="1"/>
  <c r="Q58" i="38"/>
  <c r="K99" i="53"/>
  <c r="P99" i="53" s="1"/>
  <c r="U99" i="53" s="1"/>
  <c r="K89" i="53"/>
  <c r="P89" i="53" s="1"/>
  <c r="U89" i="53" s="1"/>
  <c r="K130" i="53"/>
  <c r="P130" i="53" s="1"/>
  <c r="U130" i="53" s="1"/>
  <c r="Q37" i="38"/>
  <c r="Q47" i="38"/>
  <c r="Q96" i="38"/>
  <c r="Q36" i="38"/>
  <c r="Q22" i="38"/>
  <c r="K110" i="53"/>
  <c r="P110" i="53" s="1"/>
  <c r="U110" i="53" s="1"/>
  <c r="I41" i="53"/>
  <c r="N41" i="53" s="1"/>
  <c r="S41" i="53" s="1"/>
  <c r="P104" i="53"/>
  <c r="U104" i="53" s="1"/>
  <c r="I37" i="53"/>
  <c r="N37" i="53" s="1"/>
  <c r="S37" i="53" s="1"/>
  <c r="P65" i="53"/>
  <c r="U65" i="53" s="1"/>
  <c r="K58" i="53"/>
  <c r="P58" i="53" s="1"/>
  <c r="U58" i="53" s="1"/>
  <c r="I9" i="53"/>
  <c r="N9" i="53" s="1"/>
  <c r="S9" i="53" s="1"/>
  <c r="J10" i="53"/>
  <c r="I53" i="53"/>
  <c r="I52" i="53"/>
  <c r="J44" i="53"/>
  <c r="J15" i="53"/>
  <c r="I12" i="53"/>
  <c r="I16" i="53"/>
  <c r="N16" i="53" s="1"/>
  <c r="S16" i="53" s="1"/>
  <c r="I18" i="53"/>
  <c r="I13" i="53"/>
  <c r="J52" i="53"/>
  <c r="I35" i="53"/>
  <c r="N35" i="53" s="1"/>
  <c r="S35" i="53" s="1"/>
  <c r="I10" i="53"/>
  <c r="K72" i="53"/>
  <c r="P72" i="53" s="1"/>
  <c r="U72" i="53" s="1"/>
  <c r="I45" i="53"/>
  <c r="I15" i="53"/>
  <c r="I44" i="53"/>
  <c r="J48" i="53"/>
  <c r="Q64" i="38"/>
  <c r="K114" i="53"/>
  <c r="P114" i="53" s="1"/>
  <c r="U114" i="53" s="1"/>
  <c r="K109" i="53"/>
  <c r="P109" i="53" s="1"/>
  <c r="U109" i="53" s="1"/>
  <c r="K85" i="53"/>
  <c r="P85" i="53" s="1"/>
  <c r="U85" i="53" s="1"/>
  <c r="Q48" i="38"/>
  <c r="N29" i="24"/>
  <c r="J29" i="53" s="1"/>
  <c r="N30" i="24"/>
  <c r="Q44" i="38"/>
  <c r="Q66" i="38"/>
  <c r="K112" i="53"/>
  <c r="P112" i="53" s="1"/>
  <c r="U112" i="53" s="1"/>
  <c r="Q49" i="38"/>
  <c r="K120" i="53"/>
  <c r="P120" i="53" s="1"/>
  <c r="U120" i="53" s="1"/>
  <c r="Q53" i="38"/>
  <c r="Q25" i="38"/>
  <c r="K95" i="53"/>
  <c r="P95" i="53" s="1"/>
  <c r="U95" i="53" s="1"/>
  <c r="O86" i="53"/>
  <c r="T86" i="53" s="1"/>
  <c r="P86" i="53"/>
  <c r="U86" i="53" s="1"/>
  <c r="J42" i="53"/>
  <c r="O42" i="53" s="1"/>
  <c r="T42" i="53" s="1"/>
  <c r="L26" i="39"/>
  <c r="P26" i="39" s="1"/>
  <c r="J50" i="53"/>
  <c r="L57" i="39"/>
  <c r="P57" i="39" s="1"/>
  <c r="K140" i="53"/>
  <c r="P140" i="53" s="1"/>
  <c r="U140" i="53" s="1"/>
  <c r="K142" i="53"/>
  <c r="P142" i="53" s="1"/>
  <c r="U142" i="53" s="1"/>
  <c r="K150" i="53"/>
  <c r="P150" i="53" s="1"/>
  <c r="U150" i="53" s="1"/>
  <c r="L34" i="39"/>
  <c r="P34" i="39" s="1"/>
  <c r="J27" i="53"/>
  <c r="L53" i="39"/>
  <c r="P53" i="39" s="1"/>
  <c r="K137" i="53"/>
  <c r="P137" i="53" s="1"/>
  <c r="U137" i="53" s="1"/>
  <c r="L47" i="39"/>
  <c r="P47" i="39" s="1"/>
  <c r="L35" i="39"/>
  <c r="P35" i="39" s="1"/>
  <c r="K133" i="53"/>
  <c r="P133" i="53" s="1"/>
  <c r="U133" i="53" s="1"/>
  <c r="L28" i="39"/>
  <c r="P28" i="39" s="1"/>
  <c r="L58" i="39"/>
  <c r="P58" i="39" s="1"/>
  <c r="K145" i="53"/>
  <c r="P145" i="53" s="1"/>
  <c r="U145" i="53" s="1"/>
  <c r="K126" i="53"/>
  <c r="P126" i="53" s="1"/>
  <c r="U126" i="53" s="1"/>
  <c r="K129" i="53"/>
  <c r="P129" i="53" s="1"/>
  <c r="U129" i="53" s="1"/>
  <c r="L61" i="39"/>
  <c r="P61" i="39" s="1"/>
  <c r="K143" i="53"/>
  <c r="P143" i="53" s="1"/>
  <c r="U143" i="53" s="1"/>
  <c r="L42" i="39"/>
  <c r="P42" i="39" s="1"/>
  <c r="L54" i="39"/>
  <c r="P54" i="39" s="1"/>
  <c r="K152" i="53"/>
  <c r="P152" i="53" s="1"/>
  <c r="U152" i="53" s="1"/>
  <c r="K91" i="53"/>
  <c r="P91" i="53" s="1"/>
  <c r="U91" i="53" s="1"/>
  <c r="L43" i="39"/>
  <c r="P43" i="39" s="1"/>
  <c r="L36" i="39"/>
  <c r="P36" i="39" s="1"/>
  <c r="K148" i="53"/>
  <c r="P148" i="53" s="1"/>
  <c r="U148" i="53" s="1"/>
  <c r="O95" i="53"/>
  <c r="T95" i="53" s="1"/>
  <c r="K107" i="53"/>
  <c r="P107" i="53" s="1"/>
  <c r="U107" i="53" s="1"/>
  <c r="L97" i="39"/>
  <c r="P97" i="39" s="1"/>
  <c r="Q60" i="38"/>
  <c r="K123" i="53"/>
  <c r="P123" i="53" s="1"/>
  <c r="U123" i="53" s="1"/>
  <c r="L44" i="39"/>
  <c r="P44" i="39" s="1"/>
  <c r="I26" i="53"/>
  <c r="N26" i="53" s="1"/>
  <c r="S26" i="53" s="1"/>
  <c r="K111" i="53"/>
  <c r="P111" i="53" s="1"/>
  <c r="U111" i="53" s="1"/>
  <c r="O18" i="24"/>
  <c r="L48" i="39"/>
  <c r="P48" i="39" s="1"/>
  <c r="L39" i="39"/>
  <c r="P39" i="39" s="1"/>
  <c r="Q52" i="38"/>
  <c r="N18" i="24"/>
  <c r="I21" i="53"/>
  <c r="N21" i="53" s="1"/>
  <c r="S21" i="53" s="1"/>
  <c r="O97" i="53"/>
  <c r="T97" i="53" s="1"/>
  <c r="P97" i="53"/>
  <c r="U97" i="53" s="1"/>
  <c r="O118" i="53"/>
  <c r="T118" i="53" s="1"/>
  <c r="P118" i="53"/>
  <c r="U118" i="53" s="1"/>
  <c r="K101" i="53"/>
  <c r="P101" i="53" s="1"/>
  <c r="U101" i="53" s="1"/>
  <c r="K103" i="53"/>
  <c r="P103" i="53" s="1"/>
  <c r="U103" i="53" s="1"/>
  <c r="L23" i="39"/>
  <c r="I39" i="53"/>
  <c r="N39" i="53" s="1"/>
  <c r="S39" i="53" s="1"/>
  <c r="L64" i="39"/>
  <c r="P64" i="39" s="1"/>
  <c r="K161" i="53"/>
  <c r="P161" i="53" s="1"/>
  <c r="U161" i="53" s="1"/>
  <c r="K106" i="53"/>
  <c r="P106" i="53" s="1"/>
  <c r="U106" i="53" s="1"/>
  <c r="K132" i="53"/>
  <c r="P132" i="53" s="1"/>
  <c r="U132" i="53" s="1"/>
  <c r="K94" i="53"/>
  <c r="P94" i="53" s="1"/>
  <c r="U94" i="53" s="1"/>
  <c r="K136" i="53"/>
  <c r="P136" i="53" s="1"/>
  <c r="U136" i="53" s="1"/>
  <c r="I36" i="53"/>
  <c r="N36" i="53" s="1"/>
  <c r="S36" i="53" s="1"/>
  <c r="I23" i="53"/>
  <c r="N23" i="53" s="1"/>
  <c r="S23" i="53" s="1"/>
  <c r="Q50" i="38"/>
  <c r="K16" i="53"/>
  <c r="L66" i="39"/>
  <c r="P66" i="39" s="1"/>
  <c r="L55" i="39"/>
  <c r="P55" i="39" s="1"/>
  <c r="O114" i="53"/>
  <c r="T114" i="53" s="1"/>
  <c r="L22" i="39"/>
  <c r="P22" i="39" s="1"/>
  <c r="O92" i="53"/>
  <c r="T92" i="53" s="1"/>
  <c r="P92" i="53"/>
  <c r="U92" i="53" s="1"/>
  <c r="O127" i="53"/>
  <c r="T127" i="53" s="1"/>
  <c r="P127" i="53"/>
  <c r="U127" i="53" s="1"/>
  <c r="I40" i="53"/>
  <c r="N40" i="53" s="1"/>
  <c r="S40" i="53" s="1"/>
  <c r="J41" i="53"/>
  <c r="K138" i="53"/>
  <c r="P138" i="53" s="1"/>
  <c r="U138" i="53" s="1"/>
  <c r="K88" i="53"/>
  <c r="P88" i="53" s="1"/>
  <c r="U88" i="53" s="1"/>
  <c r="L40" i="39"/>
  <c r="P40" i="39" s="1"/>
  <c r="O110" i="53"/>
  <c r="T110" i="53" s="1"/>
  <c r="L49" i="39"/>
  <c r="P49" i="39" s="1"/>
  <c r="L50" i="39"/>
  <c r="P50" i="39" s="1"/>
  <c r="I30" i="53"/>
  <c r="N30" i="53" s="1"/>
  <c r="S30" i="53" s="1"/>
  <c r="L37" i="39"/>
  <c r="P37" i="39" s="1"/>
  <c r="I27" i="53"/>
  <c r="N27" i="53" s="1"/>
  <c r="S27" i="53" s="1"/>
  <c r="I20" i="53"/>
  <c r="N20" i="53" s="1"/>
  <c r="S20" i="53" s="1"/>
  <c r="J55" i="39"/>
  <c r="J60" i="39"/>
  <c r="J39" i="39"/>
  <c r="J47" i="39"/>
  <c r="J50" i="39"/>
  <c r="J66" i="39"/>
  <c r="J43" i="39"/>
  <c r="J48" i="39"/>
  <c r="J49" i="39"/>
  <c r="J64" i="39"/>
  <c r="J63" i="39"/>
  <c r="J65" i="39"/>
  <c r="Q8" i="39"/>
  <c r="K135" i="53"/>
  <c r="P135" i="53" s="1"/>
  <c r="U135" i="53" s="1"/>
  <c r="K100" i="53"/>
  <c r="P100" i="53" s="1"/>
  <c r="U100" i="53" s="1"/>
  <c r="K98" i="53"/>
  <c r="P98" i="53" s="1"/>
  <c r="U98" i="53" s="1"/>
  <c r="I34" i="53"/>
  <c r="N34" i="53" s="1"/>
  <c r="S34" i="53" s="1"/>
  <c r="K146" i="53"/>
  <c r="P146" i="53" s="1"/>
  <c r="U146" i="53" s="1"/>
  <c r="L45" i="39"/>
  <c r="P45" i="39" s="1"/>
  <c r="J26" i="53"/>
  <c r="K141" i="53"/>
  <c r="P141" i="53" s="1"/>
  <c r="U141" i="53" s="1"/>
  <c r="O109" i="53"/>
  <c r="T109" i="53" s="1"/>
  <c r="L63" i="39"/>
  <c r="P63" i="39" s="1"/>
  <c r="L65" i="39"/>
  <c r="P65" i="39" s="1"/>
  <c r="L33" i="39"/>
  <c r="P33" i="39" s="1"/>
  <c r="L25" i="39"/>
  <c r="P25" i="39" s="1"/>
  <c r="K96" i="53"/>
  <c r="P96" i="53" s="1"/>
  <c r="U96" i="53" s="1"/>
  <c r="J53" i="39"/>
  <c r="J44" i="39"/>
  <c r="J45" i="39"/>
  <c r="J54" i="39"/>
  <c r="Q10" i="39"/>
  <c r="J40" i="39"/>
  <c r="J61" i="39"/>
  <c r="J52" i="39"/>
  <c r="O85" i="53"/>
  <c r="T85" i="53" s="1"/>
  <c r="J32" i="53"/>
  <c r="K117" i="53"/>
  <c r="P117" i="53" s="1"/>
  <c r="U117" i="53" s="1"/>
  <c r="Q26" i="38"/>
  <c r="L52" i="39"/>
  <c r="P52" i="39" s="1"/>
  <c r="Q33" i="38"/>
  <c r="I24" i="53"/>
  <c r="N24" i="53" s="1"/>
  <c r="S24" i="53" s="1"/>
  <c r="Q97" i="38"/>
  <c r="K144" i="53"/>
  <c r="P144" i="53" s="1"/>
  <c r="U144" i="53" s="1"/>
  <c r="I32" i="53"/>
  <c r="N32" i="53" s="1"/>
  <c r="S32" i="53" s="1"/>
  <c r="L60" i="39"/>
  <c r="P60" i="39" s="1"/>
  <c r="K157" i="53"/>
  <c r="P157" i="53" s="1"/>
  <c r="U157" i="53" s="1"/>
  <c r="L96" i="39"/>
  <c r="P96" i="39" s="1"/>
  <c r="K124" i="53"/>
  <c r="P124" i="53" s="1"/>
  <c r="U124" i="53" s="1"/>
  <c r="Q35" i="38"/>
  <c r="I47" i="53"/>
  <c r="N47" i="53" s="1"/>
  <c r="S47" i="53" s="1"/>
  <c r="J97" i="39"/>
  <c r="J42" i="39"/>
  <c r="Q6" i="39"/>
  <c r="P23" i="39" s="1"/>
  <c r="M62" i="53"/>
  <c r="R62" i="53" s="1"/>
  <c r="M61" i="53"/>
  <c r="R61" i="53" s="1"/>
  <c r="M69" i="53"/>
  <c r="R69" i="53" s="1"/>
  <c r="N70" i="53"/>
  <c r="S70" i="53" s="1"/>
  <c r="N60" i="53"/>
  <c r="S60" i="53" s="1"/>
  <c r="M48" i="53"/>
  <c r="R48" i="53" s="1"/>
  <c r="M68" i="53"/>
  <c r="R68" i="53" s="1"/>
  <c r="M53" i="53"/>
  <c r="R53" i="53" s="1"/>
  <c r="N48" i="53"/>
  <c r="S48" i="53" s="1"/>
  <c r="B124" i="57" l="1"/>
  <c r="T123" i="57"/>
  <c r="V123" i="57" s="1"/>
  <c r="N23" i="24"/>
  <c r="J23" i="53" s="1"/>
  <c r="N23" i="57"/>
  <c r="N45" i="24"/>
  <c r="J45" i="53" s="1"/>
  <c r="N45" i="57"/>
  <c r="N39" i="24"/>
  <c r="N39" i="57"/>
  <c r="N47" i="24"/>
  <c r="N47" i="57"/>
  <c r="N36" i="24"/>
  <c r="N36" i="57"/>
  <c r="N76" i="24"/>
  <c r="N76" i="57"/>
  <c r="N20" i="24"/>
  <c r="N20" i="57"/>
  <c r="N13" i="24"/>
  <c r="N13" i="57"/>
  <c r="N34" i="24"/>
  <c r="N34" i="57"/>
  <c r="N53" i="24"/>
  <c r="N53" i="57"/>
  <c r="N51" i="24"/>
  <c r="N51" i="57"/>
  <c r="N24" i="24"/>
  <c r="J24" i="53" s="1"/>
  <c r="O24" i="53" s="1"/>
  <c r="T24" i="53" s="1"/>
  <c r="N24" i="57"/>
  <c r="N31" i="24"/>
  <c r="N31" i="57"/>
  <c r="N77" i="24"/>
  <c r="N77" i="57"/>
  <c r="N37" i="24"/>
  <c r="N37" i="57"/>
  <c r="N12" i="24"/>
  <c r="N12" i="57"/>
  <c r="N22" i="24"/>
  <c r="N22" i="57"/>
  <c r="N40" i="24"/>
  <c r="N40" i="57"/>
  <c r="N35" i="24"/>
  <c r="N35" i="57"/>
  <c r="N9" i="24"/>
  <c r="J9" i="53" s="1"/>
  <c r="O9" i="53" s="1"/>
  <c r="T9" i="53" s="1"/>
  <c r="N9" i="57"/>
  <c r="J34" i="53"/>
  <c r="O34" i="53" s="1"/>
  <c r="T34" i="53" s="1"/>
  <c r="Q55" i="39"/>
  <c r="J76" i="53"/>
  <c r="Q26" i="39"/>
  <c r="O41" i="53"/>
  <c r="T41" i="53" s="1"/>
  <c r="J31" i="53"/>
  <c r="O31" i="53" s="1"/>
  <c r="T31" i="53" s="1"/>
  <c r="J36" i="53"/>
  <c r="O36" i="53" s="1"/>
  <c r="T36" i="53" s="1"/>
  <c r="J30" i="53"/>
  <c r="O30" i="53" s="1"/>
  <c r="T30" i="53" s="1"/>
  <c r="J51" i="53"/>
  <c r="J35" i="53"/>
  <c r="O35" i="53" s="1"/>
  <c r="T35" i="53" s="1"/>
  <c r="J77" i="53"/>
  <c r="J53" i="53"/>
  <c r="J13" i="53"/>
  <c r="J12" i="53"/>
  <c r="J18" i="53"/>
  <c r="O26" i="53"/>
  <c r="T26" i="53" s="1"/>
  <c r="J40" i="53"/>
  <c r="O40" i="53" s="1"/>
  <c r="T40" i="53" s="1"/>
  <c r="O50" i="53"/>
  <c r="T50" i="53" s="1"/>
  <c r="Q96" i="39"/>
  <c r="Q39" i="39"/>
  <c r="Q36" i="39"/>
  <c r="Q34" i="39"/>
  <c r="Q49" i="39"/>
  <c r="Q23" i="39"/>
  <c r="O27" i="53"/>
  <c r="T27" i="53" s="1"/>
  <c r="Q33" i="39"/>
  <c r="Q37" i="39"/>
  <c r="Q47" i="39"/>
  <c r="Q52" i="39"/>
  <c r="Q61" i="39"/>
  <c r="Q58" i="39"/>
  <c r="Q22" i="39"/>
  <c r="Q64" i="39"/>
  <c r="Q54" i="39"/>
  <c r="J20" i="53"/>
  <c r="O20" i="53" s="1"/>
  <c r="T20" i="53" s="1"/>
  <c r="Q50" i="39"/>
  <c r="Q66" i="39"/>
  <c r="Q48" i="39"/>
  <c r="Q44" i="39"/>
  <c r="Q57" i="39"/>
  <c r="O32" i="53"/>
  <c r="T32" i="53" s="1"/>
  <c r="K18" i="53"/>
  <c r="Q65" i="39"/>
  <c r="O30" i="24"/>
  <c r="O23" i="53"/>
  <c r="T23" i="53" s="1"/>
  <c r="Q28" i="39"/>
  <c r="J37" i="53"/>
  <c r="O37" i="53" s="1"/>
  <c r="T37" i="53" s="1"/>
  <c r="Q63" i="39"/>
  <c r="O21" i="53"/>
  <c r="T21" i="53" s="1"/>
  <c r="J39" i="53"/>
  <c r="O39" i="53" s="1"/>
  <c r="T39" i="53" s="1"/>
  <c r="O29" i="24"/>
  <c r="K29" i="53" s="1"/>
  <c r="Q53" i="39"/>
  <c r="J47" i="53"/>
  <c r="O47" i="53" s="1"/>
  <c r="T47" i="53" s="1"/>
  <c r="J22" i="53"/>
  <c r="O22" i="53" s="1"/>
  <c r="T22" i="53" s="1"/>
  <c r="Q60" i="39"/>
  <c r="Q25" i="39"/>
  <c r="Q45" i="39"/>
  <c r="Q40" i="39"/>
  <c r="Q97" i="39"/>
  <c r="Q35" i="39"/>
  <c r="P70" i="53"/>
  <c r="U70" i="53" s="1"/>
  <c r="O70" i="53"/>
  <c r="T70" i="53" s="1"/>
  <c r="M77" i="53"/>
  <c r="R77" i="53" s="1"/>
  <c r="N69" i="53"/>
  <c r="S69" i="53" s="1"/>
  <c r="R15" i="53"/>
  <c r="M67" i="53"/>
  <c r="R67" i="53" s="1"/>
  <c r="N61" i="53"/>
  <c r="S61" i="53" s="1"/>
  <c r="M18" i="53"/>
  <c r="R18" i="53" s="1"/>
  <c r="N62" i="53"/>
  <c r="S62" i="53" s="1"/>
  <c r="M51" i="53"/>
  <c r="R51" i="53" s="1"/>
  <c r="M10" i="53"/>
  <c r="R10" i="53" s="1"/>
  <c r="M52" i="53"/>
  <c r="R52" i="53" s="1"/>
  <c r="O60" i="53"/>
  <c r="T60" i="53" s="1"/>
  <c r="P60" i="53"/>
  <c r="U60" i="53" s="1"/>
  <c r="N18" i="53"/>
  <c r="S18" i="53" s="1"/>
  <c r="N68" i="53"/>
  <c r="S68" i="53" s="1"/>
  <c r="M45" i="53"/>
  <c r="R45" i="53" s="1"/>
  <c r="N51" i="53"/>
  <c r="S51" i="53" s="1"/>
  <c r="N52" i="53"/>
  <c r="S52" i="53" s="1"/>
  <c r="N45" i="53"/>
  <c r="S45" i="53" s="1"/>
  <c r="N53" i="53"/>
  <c r="S53" i="53" s="1"/>
  <c r="B126" i="57" l="1"/>
  <c r="T124" i="57"/>
  <c r="V124" i="57" s="1"/>
  <c r="O31" i="24"/>
  <c r="O31" i="57"/>
  <c r="O53" i="24"/>
  <c r="O53" i="57"/>
  <c r="O39" i="24"/>
  <c r="O39" i="57"/>
  <c r="O23" i="24"/>
  <c r="K23" i="53" s="1"/>
  <c r="P23" i="53" s="1"/>
  <c r="U23" i="53" s="1"/>
  <c r="O23" i="57"/>
  <c r="O77" i="24"/>
  <c r="O77" i="57"/>
  <c r="O40" i="24"/>
  <c r="O40" i="57"/>
  <c r="O37" i="24"/>
  <c r="O37" i="57"/>
  <c r="O34" i="24"/>
  <c r="O34" i="57"/>
  <c r="O26" i="24"/>
  <c r="O26" i="57"/>
  <c r="O13" i="24"/>
  <c r="K13" i="53" s="1"/>
  <c r="O13" i="57"/>
  <c r="O36" i="24"/>
  <c r="K36" i="53" s="1"/>
  <c r="P36" i="53" s="1"/>
  <c r="U36" i="53" s="1"/>
  <c r="O36" i="57"/>
  <c r="O24" i="24"/>
  <c r="K24" i="53" s="1"/>
  <c r="P24" i="53" s="1"/>
  <c r="U24" i="53" s="1"/>
  <c r="O24" i="57"/>
  <c r="O45" i="24"/>
  <c r="O45" i="57"/>
  <c r="O35" i="24"/>
  <c r="O35" i="57"/>
  <c r="O32" i="24"/>
  <c r="O32" i="57"/>
  <c r="O41" i="24"/>
  <c r="K41" i="53" s="1"/>
  <c r="P41" i="53" s="1"/>
  <c r="U41" i="53" s="1"/>
  <c r="O41" i="57"/>
  <c r="O20" i="24"/>
  <c r="O20" i="57"/>
  <c r="O21" i="24"/>
  <c r="O21" i="57"/>
  <c r="O27" i="24"/>
  <c r="O27" i="57"/>
  <c r="O52" i="24"/>
  <c r="K52" i="53" s="1"/>
  <c r="O52" i="57"/>
  <c r="O51" i="24"/>
  <c r="O51" i="57"/>
  <c r="O42" i="24"/>
  <c r="K42" i="53" s="1"/>
  <c r="P42" i="53" s="1"/>
  <c r="U42" i="53" s="1"/>
  <c r="O42" i="57"/>
  <c r="O15" i="24"/>
  <c r="O15" i="57"/>
  <c r="O48" i="24"/>
  <c r="K48" i="53" s="1"/>
  <c r="O48" i="57"/>
  <c r="O22" i="24"/>
  <c r="O22" i="57"/>
  <c r="O76" i="24"/>
  <c r="K76" i="53" s="1"/>
  <c r="O76" i="57"/>
  <c r="O12" i="24"/>
  <c r="K12" i="53" s="1"/>
  <c r="O12" i="57"/>
  <c r="O47" i="24"/>
  <c r="K47" i="53" s="1"/>
  <c r="P47" i="53" s="1"/>
  <c r="U47" i="53" s="1"/>
  <c r="O47" i="57"/>
  <c r="O50" i="24"/>
  <c r="O50" i="57"/>
  <c r="O44" i="24"/>
  <c r="K44" i="53" s="1"/>
  <c r="O44" i="57"/>
  <c r="O9" i="24"/>
  <c r="K9" i="53" s="1"/>
  <c r="P9" i="53" s="1"/>
  <c r="U9" i="53" s="1"/>
  <c r="O9" i="57"/>
  <c r="O10" i="24"/>
  <c r="O10" i="57"/>
  <c r="K20" i="53"/>
  <c r="K21" i="53"/>
  <c r="P21" i="53" s="1"/>
  <c r="U21" i="53" s="1"/>
  <c r="P20" i="53"/>
  <c r="U20" i="53" s="1"/>
  <c r="K26" i="53"/>
  <c r="P26" i="53" s="1"/>
  <c r="U26" i="53" s="1"/>
  <c r="K45" i="53"/>
  <c r="K39" i="53"/>
  <c r="P39" i="53" s="1"/>
  <c r="U39" i="53" s="1"/>
  <c r="K51" i="53"/>
  <c r="K10" i="53"/>
  <c r="K34" i="53"/>
  <c r="P34" i="53" s="1"/>
  <c r="U34" i="53" s="1"/>
  <c r="K22" i="53"/>
  <c r="P22" i="53" s="1"/>
  <c r="U22" i="53" s="1"/>
  <c r="K37" i="53"/>
  <c r="P37" i="53" s="1"/>
  <c r="U37" i="53" s="1"/>
  <c r="K27" i="53"/>
  <c r="P27" i="53" s="1"/>
  <c r="U27" i="53" s="1"/>
  <c r="K40" i="53"/>
  <c r="P40" i="53" s="1"/>
  <c r="U40" i="53" s="1"/>
  <c r="K77" i="53"/>
  <c r="K32" i="53"/>
  <c r="P32" i="53" s="1"/>
  <c r="U32" i="53" s="1"/>
  <c r="K31" i="53"/>
  <c r="P31" i="53" s="1"/>
  <c r="U31" i="53" s="1"/>
  <c r="K15" i="53"/>
  <c r="K35" i="53"/>
  <c r="P35" i="53" s="1"/>
  <c r="U35" i="53" s="1"/>
  <c r="K53" i="53"/>
  <c r="K50" i="53"/>
  <c r="P50" i="53" s="1"/>
  <c r="U50" i="53" s="1"/>
  <c r="K30" i="53"/>
  <c r="P30" i="53" s="1"/>
  <c r="U30" i="53" s="1"/>
  <c r="M12" i="53"/>
  <c r="R12" i="53" s="1"/>
  <c r="N77" i="53"/>
  <c r="S77" i="53" s="1"/>
  <c r="P68" i="53"/>
  <c r="U68" i="53" s="1"/>
  <c r="O68" i="53"/>
  <c r="T68" i="53" s="1"/>
  <c r="N67" i="53"/>
  <c r="S67" i="53" s="1"/>
  <c r="M44" i="53"/>
  <c r="R44" i="53" s="1"/>
  <c r="M13" i="53"/>
  <c r="R13" i="53" s="1"/>
  <c r="P61" i="53"/>
  <c r="U61" i="53" s="1"/>
  <c r="O61" i="53"/>
  <c r="T61" i="53" s="1"/>
  <c r="O69" i="53"/>
  <c r="T69" i="53" s="1"/>
  <c r="P69" i="53"/>
  <c r="U69" i="53" s="1"/>
  <c r="M76" i="53"/>
  <c r="R76" i="53" s="1"/>
  <c r="N10" i="53"/>
  <c r="S10" i="53" s="1"/>
  <c r="O62" i="53"/>
  <c r="T62" i="53" s="1"/>
  <c r="P62" i="53"/>
  <c r="U62" i="53" s="1"/>
  <c r="N15" i="53"/>
  <c r="S15" i="53" s="1"/>
  <c r="B127" i="57" l="1"/>
  <c r="T126" i="57"/>
  <c r="V126" i="57" s="1"/>
  <c r="N76" i="53"/>
  <c r="S76" i="53" s="1"/>
  <c r="N13" i="53"/>
  <c r="S13" i="53" s="1"/>
  <c r="P77" i="53"/>
  <c r="U77" i="53" s="1"/>
  <c r="O77" i="53"/>
  <c r="T77" i="53" s="1"/>
  <c r="N44" i="53"/>
  <c r="S44" i="53" s="1"/>
  <c r="P10" i="53"/>
  <c r="U10" i="53" s="1"/>
  <c r="O10" i="53"/>
  <c r="T10" i="53" s="1"/>
  <c r="P67" i="53"/>
  <c r="U67" i="53" s="1"/>
  <c r="O67" i="53"/>
  <c r="T67" i="53" s="1"/>
  <c r="N12" i="53"/>
  <c r="S12" i="53" s="1"/>
  <c r="O48" i="53"/>
  <c r="T48" i="53" s="1"/>
  <c r="P48" i="53"/>
  <c r="U48" i="53" s="1"/>
  <c r="O18" i="53"/>
  <c r="T18" i="53" s="1"/>
  <c r="P18" i="53"/>
  <c r="U18" i="53" s="1"/>
  <c r="O16" i="53"/>
  <c r="T16" i="53" s="1"/>
  <c r="P16" i="53"/>
  <c r="U16" i="53" s="1"/>
  <c r="B129" i="57" l="1"/>
  <c r="T127" i="57"/>
  <c r="V127" i="57" s="1"/>
  <c r="O51" i="53"/>
  <c r="T51" i="53" s="1"/>
  <c r="P51" i="53"/>
  <c r="U51" i="53" s="1"/>
  <c r="O52" i="53"/>
  <c r="T52" i="53" s="1"/>
  <c r="P52" i="53"/>
  <c r="U52" i="53" s="1"/>
  <c r="O53" i="53"/>
  <c r="T53" i="53" s="1"/>
  <c r="P53" i="53"/>
  <c r="U53" i="53" s="1"/>
  <c r="O45" i="53"/>
  <c r="T45" i="53" s="1"/>
  <c r="P45" i="53"/>
  <c r="U45" i="53" s="1"/>
  <c r="O15" i="53"/>
  <c r="T15" i="53" s="1"/>
  <c r="P15" i="53"/>
  <c r="U15" i="53" s="1"/>
  <c r="B130" i="57" l="1"/>
  <c r="T129" i="57"/>
  <c r="V129" i="57" s="1"/>
  <c r="P12" i="53"/>
  <c r="U12" i="53" s="1"/>
  <c r="O12" i="53"/>
  <c r="T12" i="53" s="1"/>
  <c r="P76" i="53"/>
  <c r="U76" i="53" s="1"/>
  <c r="O76" i="53"/>
  <c r="T76" i="53" s="1"/>
  <c r="O44" i="53"/>
  <c r="T44" i="53" s="1"/>
  <c r="P44" i="53"/>
  <c r="U44" i="53" s="1"/>
  <c r="O13" i="53"/>
  <c r="T13" i="53" s="1"/>
  <c r="P13" i="53"/>
  <c r="U13" i="53" s="1"/>
  <c r="B132" i="57" l="1"/>
  <c r="T130" i="57"/>
  <c r="V130" i="57" s="1"/>
  <c r="B133" i="57" l="1"/>
  <c r="T132" i="57"/>
  <c r="V132" i="57" s="1"/>
  <c r="B135" i="57" l="1"/>
  <c r="T133" i="57"/>
  <c r="V133" i="57" s="1"/>
  <c r="B136" i="57" l="1"/>
  <c r="T135" i="57"/>
  <c r="V135" i="57" s="1"/>
  <c r="B137" i="57" l="1"/>
  <c r="T136" i="57"/>
  <c r="V136" i="57" s="1"/>
  <c r="B138" i="57" l="1"/>
  <c r="T137" i="57"/>
  <c r="V137" i="57" s="1"/>
  <c r="B140" i="57" l="1"/>
  <c r="T138" i="57"/>
  <c r="V138" i="57" s="1"/>
  <c r="B141" i="57" l="1"/>
  <c r="T140" i="57"/>
  <c r="V140" i="57" s="1"/>
  <c r="B142" i="57" l="1"/>
  <c r="T141" i="57"/>
  <c r="V141" i="57" s="1"/>
  <c r="B143" i="57" l="1"/>
  <c r="T142" i="57"/>
  <c r="V142" i="57" s="1"/>
  <c r="B144" i="57" l="1"/>
  <c r="T143" i="57"/>
  <c r="V143" i="57" s="1"/>
  <c r="B145" i="57" l="1"/>
  <c r="T144" i="57"/>
  <c r="V144" i="57" s="1"/>
  <c r="B146" i="57" l="1"/>
  <c r="T145" i="57"/>
  <c r="V145" i="57" s="1"/>
  <c r="B147" i="57" l="1"/>
  <c r="T146" i="57"/>
  <c r="V146" i="57" s="1"/>
  <c r="B148" i="57" l="1"/>
  <c r="T147" i="57"/>
  <c r="V147" i="57" s="1"/>
  <c r="B149" i="57" l="1"/>
  <c r="T148" i="57"/>
  <c r="V148" i="57" s="1"/>
  <c r="B150" i="57" l="1"/>
  <c r="T149" i="57"/>
  <c r="V149" i="57" s="1"/>
  <c r="B151" i="57" l="1"/>
  <c r="T150" i="57"/>
  <c r="V150" i="57" s="1"/>
  <c r="B152" i="57" l="1"/>
  <c r="T151" i="57"/>
  <c r="V151" i="57" s="1"/>
  <c r="B153" i="57" l="1"/>
  <c r="T152" i="57"/>
  <c r="V152" i="57" s="1"/>
  <c r="B154" i="57" l="1"/>
  <c r="T153" i="57"/>
  <c r="V153" i="57" s="1"/>
  <c r="B155" i="57" l="1"/>
  <c r="T154" i="57"/>
  <c r="V154" i="57" s="1"/>
  <c r="B156" i="57" l="1"/>
  <c r="T155" i="57"/>
  <c r="V155" i="57" s="1"/>
  <c r="B157" i="57" l="1"/>
  <c r="T156" i="57"/>
  <c r="V156" i="57" s="1"/>
  <c r="B158" i="57" l="1"/>
  <c r="T157" i="57"/>
  <c r="V157" i="57" s="1"/>
  <c r="B159" i="57" l="1"/>
  <c r="T158" i="57"/>
  <c r="V158" i="57" s="1"/>
  <c r="B160" i="57" l="1"/>
  <c r="T159" i="57"/>
  <c r="V159" i="57" s="1"/>
  <c r="B161" i="57" l="1"/>
  <c r="T160" i="57"/>
  <c r="V160" i="57" s="1"/>
  <c r="B162" i="57" l="1"/>
  <c r="T161" i="57"/>
  <c r="V161" i="57" s="1"/>
  <c r="B163" i="57" l="1"/>
  <c r="T162" i="57"/>
  <c r="V162" i="57" s="1"/>
  <c r="B164" i="57" l="1"/>
  <c r="T163" i="57"/>
  <c r="V163" i="57" s="1"/>
  <c r="B165" i="57" l="1"/>
  <c r="T165" i="57" s="1"/>
  <c r="V165" i="57" s="1"/>
  <c r="T164" i="57"/>
  <c r="V164" i="57" s="1"/>
</calcChain>
</file>

<file path=xl/comments1.xml><?xml version="1.0" encoding="utf-8"?>
<comments xmlns="http://schemas.openxmlformats.org/spreadsheetml/2006/main">
  <authors>
    <author>Bohan, Dane</author>
  </authors>
  <commentList>
    <comment ref="E3" authorId="0" shapeId="0">
      <text>
        <r>
          <rPr>
            <b/>
            <sz val="9"/>
            <color indexed="81"/>
            <rFont val="Tahoma"/>
            <family val="2"/>
          </rPr>
          <t>AER:</t>
        </r>
        <r>
          <rPr>
            <sz val="9"/>
            <color indexed="81"/>
            <rFont val="Tahoma"/>
            <family val="2"/>
          </rPr>
          <t xml:space="preserve">
FD - correction with Evoenergy agreement as our draft decision did not require this rate to be changed</t>
        </r>
      </text>
    </comment>
    <comment ref="E31" authorId="0" shapeId="0">
      <text>
        <r>
          <rPr>
            <b/>
            <sz val="9"/>
            <color indexed="81"/>
            <rFont val="Tahoma"/>
            <family val="2"/>
          </rPr>
          <t>AER:</t>
        </r>
        <r>
          <rPr>
            <sz val="9"/>
            <color indexed="81"/>
            <rFont val="Tahoma"/>
            <family val="2"/>
          </rPr>
          <t xml:space="preserve">
FD inflation</t>
        </r>
      </text>
    </comment>
  </commentList>
</comments>
</file>

<file path=xl/comments10.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11.xml><?xml version="1.0" encoding="utf-8"?>
<comments xmlns="http://schemas.openxmlformats.org/spreadsheetml/2006/main">
  <authors>
    <author>Vedanti, Kedar</author>
  </authors>
  <commentList>
    <comment ref="EQ24" authorId="0" shapeId="0">
      <text>
        <r>
          <rPr>
            <b/>
            <sz val="9"/>
            <color indexed="81"/>
            <rFont val="Tahoma"/>
            <family val="2"/>
          </rPr>
          <t>Vedanti, Kedar:</t>
        </r>
        <r>
          <rPr>
            <sz val="9"/>
            <color indexed="81"/>
            <rFont val="Tahoma"/>
            <family val="2"/>
          </rPr>
          <t xml:space="preserve">
D204-0018
</t>
        </r>
      </text>
    </comment>
    <comment ref="EY24" authorId="0" shapeId="0">
      <text>
        <r>
          <rPr>
            <b/>
            <sz val="9"/>
            <color indexed="81"/>
            <rFont val="Tahoma"/>
            <family val="2"/>
          </rPr>
          <t>Vedanti, Kedar:</t>
        </r>
        <r>
          <rPr>
            <sz val="9"/>
            <color indexed="81"/>
            <rFont val="Tahoma"/>
            <family val="2"/>
          </rPr>
          <t xml:space="preserve">
D201-0013 &amp; D108-0007</t>
        </r>
      </text>
    </comment>
    <comment ref="FG24" authorId="0" shapeId="0">
      <text>
        <r>
          <rPr>
            <b/>
            <sz val="9"/>
            <color indexed="81"/>
            <rFont val="Tahoma"/>
            <family val="2"/>
          </rPr>
          <t>Vedanti, Kedar:</t>
        </r>
        <r>
          <rPr>
            <sz val="9"/>
            <color indexed="81"/>
            <rFont val="Tahoma"/>
            <family val="2"/>
          </rPr>
          <t xml:space="preserve">
D102-003, D103-0063 &amp; D202-0020</t>
        </r>
      </text>
    </comment>
    <comment ref="FO24" authorId="0" shapeId="0">
      <text>
        <r>
          <rPr>
            <b/>
            <sz val="9"/>
            <color indexed="81"/>
            <rFont val="Tahoma"/>
            <family val="2"/>
          </rPr>
          <t>Vedanti, Kedar:</t>
        </r>
        <r>
          <rPr>
            <sz val="9"/>
            <color indexed="81"/>
            <rFont val="Tahoma"/>
            <family val="2"/>
          </rPr>
          <t xml:space="preserve">
D102-003, D103-0063 &amp; D202-0020 x 2 spans</t>
        </r>
      </text>
    </comment>
    <comment ref="FW24" authorId="0" shapeId="0">
      <text>
        <r>
          <rPr>
            <b/>
            <sz val="9"/>
            <color indexed="81"/>
            <rFont val="Tahoma"/>
            <family val="2"/>
          </rPr>
          <t>Vedanti, Kedar:</t>
        </r>
        <r>
          <rPr>
            <sz val="9"/>
            <color indexed="81"/>
            <rFont val="Tahoma"/>
            <family val="2"/>
          </rPr>
          <t xml:space="preserve">
D102-003, D103-0063 &amp; D202-0020 x 3 spans</t>
        </r>
      </text>
    </comment>
    <comment ref="GE24" authorId="0" shapeId="0">
      <text>
        <r>
          <rPr>
            <b/>
            <sz val="9"/>
            <color indexed="81"/>
            <rFont val="Tahoma"/>
            <family val="2"/>
          </rPr>
          <t>Vedanti, Kedar:</t>
        </r>
        <r>
          <rPr>
            <sz val="9"/>
            <color indexed="81"/>
            <rFont val="Tahoma"/>
            <family val="2"/>
          </rPr>
          <t xml:space="preserve">
D202-0002 Ref. WO 248895</t>
        </r>
      </text>
    </comment>
    <comment ref="GM24" authorId="0" shapeId="0">
      <text>
        <r>
          <rPr>
            <b/>
            <sz val="9"/>
            <color indexed="81"/>
            <rFont val="Tahoma"/>
            <family val="2"/>
          </rPr>
          <t>Vedanti, Kedar:</t>
        </r>
        <r>
          <rPr>
            <sz val="9"/>
            <color indexed="81"/>
            <rFont val="Tahoma"/>
            <family val="2"/>
          </rPr>
          <t xml:space="preserve">
D202-0012 Ref. WO 297951</t>
        </r>
      </text>
    </comment>
    <comment ref="GU24" authorId="0" shapeId="0">
      <text>
        <r>
          <rPr>
            <b/>
            <sz val="9"/>
            <color indexed="81"/>
            <rFont val="Tahoma"/>
            <family val="2"/>
          </rPr>
          <t>Vedanti, Kedar:</t>
        </r>
        <r>
          <rPr>
            <sz val="9"/>
            <color indexed="81"/>
            <rFont val="Tahoma"/>
            <family val="2"/>
          </rPr>
          <t xml:space="preserve">
D202-0003 Ref. WO 306262</t>
        </r>
      </text>
    </comment>
    <comment ref="HC24" authorId="0" shapeId="0">
      <text>
        <r>
          <rPr>
            <b/>
            <sz val="9"/>
            <color indexed="81"/>
            <rFont val="Tahoma"/>
            <family val="2"/>
          </rPr>
          <t>Vedanti, Kedar:</t>
        </r>
        <r>
          <rPr>
            <sz val="9"/>
            <color indexed="81"/>
            <rFont val="Tahoma"/>
            <family val="2"/>
          </rPr>
          <t xml:space="preserve">
D202-0004 Ref. WO 287273</t>
        </r>
      </text>
    </comment>
    <comment ref="HK24" authorId="0" shapeId="0">
      <text>
        <r>
          <rPr>
            <b/>
            <sz val="9"/>
            <color indexed="81"/>
            <rFont val="Tahoma"/>
            <family val="2"/>
          </rPr>
          <t>Vedanti, Kedar:</t>
        </r>
        <r>
          <rPr>
            <sz val="9"/>
            <color indexed="81"/>
            <rFont val="Tahoma"/>
            <family val="2"/>
          </rPr>
          <t xml:space="preserve">
1151952</t>
        </r>
      </text>
    </comment>
    <comment ref="HS24" authorId="0" shapeId="0">
      <text>
        <r>
          <rPr>
            <b/>
            <sz val="9"/>
            <color indexed="81"/>
            <rFont val="Tahoma"/>
            <family val="2"/>
          </rPr>
          <t>Vedanti, Kedar:</t>
        </r>
        <r>
          <rPr>
            <sz val="9"/>
            <color indexed="81"/>
            <rFont val="Tahoma"/>
            <family val="2"/>
          </rPr>
          <t xml:space="preserve">
1166703
</t>
        </r>
      </text>
    </comment>
    <comment ref="IA24" authorId="0" shapeId="0">
      <text>
        <r>
          <rPr>
            <b/>
            <sz val="9"/>
            <color indexed="81"/>
            <rFont val="Tahoma"/>
            <family val="2"/>
          </rPr>
          <t>Vedanti, Kedar:</t>
        </r>
        <r>
          <rPr>
            <sz val="9"/>
            <color indexed="81"/>
            <rFont val="Tahoma"/>
            <family val="2"/>
          </rPr>
          <t xml:space="preserve">
1155593</t>
        </r>
      </text>
    </comment>
    <comment ref="II24" authorId="0" shapeId="0">
      <text>
        <r>
          <rPr>
            <b/>
            <sz val="9"/>
            <color indexed="81"/>
            <rFont val="Tahoma"/>
            <family val="2"/>
          </rPr>
          <t>Vedanti, Kedar:</t>
        </r>
        <r>
          <rPr>
            <sz val="9"/>
            <color indexed="81"/>
            <rFont val="Tahoma"/>
            <family val="2"/>
          </rPr>
          <t xml:space="preserve">
1189545</t>
        </r>
      </text>
    </comment>
    <comment ref="IQ24" authorId="0" shapeId="0">
      <text>
        <r>
          <rPr>
            <b/>
            <sz val="9"/>
            <color indexed="81"/>
            <rFont val="Tahoma"/>
            <family val="2"/>
          </rPr>
          <t>Vedanti, Kedar:</t>
        </r>
        <r>
          <rPr>
            <sz val="9"/>
            <color indexed="81"/>
            <rFont val="Tahoma"/>
            <family val="2"/>
          </rPr>
          <t xml:space="preserve">
1151964
</t>
        </r>
      </text>
    </comment>
    <comment ref="IY24" authorId="0" shapeId="0">
      <text>
        <r>
          <rPr>
            <b/>
            <sz val="9"/>
            <color indexed="81"/>
            <rFont val="Tahoma"/>
            <family val="2"/>
          </rPr>
          <t>Vedanti, Kedar:</t>
        </r>
        <r>
          <rPr>
            <sz val="9"/>
            <color indexed="81"/>
            <rFont val="Tahoma"/>
            <family val="2"/>
          </rPr>
          <t xml:space="preserve">
1112090
</t>
        </r>
      </text>
    </comment>
    <comment ref="FG52" authorId="0" shapeId="0">
      <text>
        <r>
          <rPr>
            <b/>
            <sz val="9"/>
            <color indexed="81"/>
            <rFont val="Tahoma"/>
            <family val="2"/>
          </rPr>
          <t>Vedanti, Kedar:</t>
        </r>
        <r>
          <rPr>
            <sz val="9"/>
            <color indexed="81"/>
            <rFont val="Tahoma"/>
            <family val="2"/>
          </rPr>
          <t xml:space="preserve">
D102-003, D103-0063 &amp; D202-0020</t>
        </r>
      </text>
    </comment>
    <comment ref="FO52" authorId="0" shapeId="0">
      <text>
        <r>
          <rPr>
            <b/>
            <sz val="9"/>
            <color indexed="81"/>
            <rFont val="Tahoma"/>
            <family val="2"/>
          </rPr>
          <t>Vedanti, Kedar:</t>
        </r>
        <r>
          <rPr>
            <sz val="9"/>
            <color indexed="81"/>
            <rFont val="Tahoma"/>
            <family val="2"/>
          </rPr>
          <t xml:space="preserve">
D102-003, D103-0063 &amp; D202-0020 x 2 spans</t>
        </r>
      </text>
    </comment>
    <comment ref="FW52" authorId="0" shapeId="0">
      <text>
        <r>
          <rPr>
            <b/>
            <sz val="9"/>
            <color indexed="81"/>
            <rFont val="Tahoma"/>
            <family val="2"/>
          </rPr>
          <t>Vedanti, Kedar:</t>
        </r>
        <r>
          <rPr>
            <sz val="9"/>
            <color indexed="81"/>
            <rFont val="Tahoma"/>
            <family val="2"/>
          </rPr>
          <t xml:space="preserve">
D102-003, D103-0063 &amp; D202-0020 x 3 spans</t>
        </r>
      </text>
    </comment>
    <comment ref="GE52" authorId="0" shapeId="0">
      <text>
        <r>
          <rPr>
            <b/>
            <sz val="9"/>
            <color indexed="81"/>
            <rFont val="Tahoma"/>
            <family val="2"/>
          </rPr>
          <t>Vedanti, Kedar:</t>
        </r>
        <r>
          <rPr>
            <sz val="9"/>
            <color indexed="81"/>
            <rFont val="Tahoma"/>
            <family val="2"/>
          </rPr>
          <t xml:space="preserve">
D202-0002 Ref. WO 248895</t>
        </r>
      </text>
    </comment>
    <comment ref="GM52" authorId="0" shapeId="0">
      <text>
        <r>
          <rPr>
            <b/>
            <sz val="9"/>
            <color indexed="81"/>
            <rFont val="Tahoma"/>
            <family val="2"/>
          </rPr>
          <t>Vedanti, Kedar:</t>
        </r>
        <r>
          <rPr>
            <sz val="9"/>
            <color indexed="81"/>
            <rFont val="Tahoma"/>
            <family val="2"/>
          </rPr>
          <t xml:space="preserve">
D202-0012 Ref. WO 297951</t>
        </r>
      </text>
    </comment>
    <comment ref="GU52" authorId="0" shapeId="0">
      <text>
        <r>
          <rPr>
            <b/>
            <sz val="9"/>
            <color indexed="81"/>
            <rFont val="Tahoma"/>
            <family val="2"/>
          </rPr>
          <t>Vedanti, Kedar:</t>
        </r>
        <r>
          <rPr>
            <sz val="9"/>
            <color indexed="81"/>
            <rFont val="Tahoma"/>
            <family val="2"/>
          </rPr>
          <t xml:space="preserve">
D202-0003 Ref. WO 306262</t>
        </r>
      </text>
    </comment>
    <comment ref="HC52" authorId="0" shapeId="0">
      <text>
        <r>
          <rPr>
            <b/>
            <sz val="9"/>
            <color indexed="81"/>
            <rFont val="Tahoma"/>
            <family val="2"/>
          </rPr>
          <t>Vedanti, Kedar:</t>
        </r>
        <r>
          <rPr>
            <sz val="9"/>
            <color indexed="81"/>
            <rFont val="Tahoma"/>
            <family val="2"/>
          </rPr>
          <t xml:space="preserve">
D202-0004 Ref. WO 287273</t>
        </r>
      </text>
    </comment>
    <comment ref="HK52" authorId="0" shapeId="0">
      <text>
        <r>
          <rPr>
            <b/>
            <sz val="9"/>
            <color indexed="81"/>
            <rFont val="Tahoma"/>
            <family val="2"/>
          </rPr>
          <t>Vedanti, Kedar:</t>
        </r>
        <r>
          <rPr>
            <sz val="9"/>
            <color indexed="81"/>
            <rFont val="Tahoma"/>
            <family val="2"/>
          </rPr>
          <t xml:space="preserve">
1151952
</t>
        </r>
      </text>
    </comment>
    <comment ref="HS52" authorId="0" shapeId="0">
      <text>
        <r>
          <rPr>
            <b/>
            <sz val="9"/>
            <color indexed="81"/>
            <rFont val="Tahoma"/>
            <family val="2"/>
          </rPr>
          <t>Vedanti, Kedar:</t>
        </r>
        <r>
          <rPr>
            <sz val="9"/>
            <color indexed="81"/>
            <rFont val="Tahoma"/>
            <family val="2"/>
          </rPr>
          <t xml:space="preserve">
1166703</t>
        </r>
      </text>
    </comment>
    <comment ref="IA52" authorId="0" shapeId="0">
      <text>
        <r>
          <rPr>
            <b/>
            <sz val="9"/>
            <color indexed="81"/>
            <rFont val="Tahoma"/>
            <family val="2"/>
          </rPr>
          <t>Vedanti, Kedar:</t>
        </r>
        <r>
          <rPr>
            <sz val="9"/>
            <color indexed="81"/>
            <rFont val="Tahoma"/>
            <family val="2"/>
          </rPr>
          <t xml:space="preserve">
1155593
</t>
        </r>
      </text>
    </comment>
    <comment ref="II52" authorId="0" shapeId="0">
      <text>
        <r>
          <rPr>
            <b/>
            <sz val="9"/>
            <color indexed="81"/>
            <rFont val="Tahoma"/>
            <family val="2"/>
          </rPr>
          <t>Vedanti, Kedar:</t>
        </r>
        <r>
          <rPr>
            <sz val="9"/>
            <color indexed="81"/>
            <rFont val="Tahoma"/>
            <family val="2"/>
          </rPr>
          <t xml:space="preserve">
1189545
</t>
        </r>
      </text>
    </comment>
    <comment ref="IQ52" authorId="0" shapeId="0">
      <text>
        <r>
          <rPr>
            <b/>
            <sz val="9"/>
            <color indexed="81"/>
            <rFont val="Tahoma"/>
            <family val="2"/>
          </rPr>
          <t>Vedanti, Kedar:</t>
        </r>
        <r>
          <rPr>
            <sz val="9"/>
            <color indexed="81"/>
            <rFont val="Tahoma"/>
            <family val="2"/>
          </rPr>
          <t xml:space="preserve">
1151964</t>
        </r>
      </text>
    </comment>
    <comment ref="IY52" authorId="0" shapeId="0">
      <text>
        <r>
          <rPr>
            <b/>
            <sz val="9"/>
            <color indexed="81"/>
            <rFont val="Tahoma"/>
            <family val="2"/>
          </rPr>
          <t>Vedanti, Kedar:</t>
        </r>
        <r>
          <rPr>
            <sz val="9"/>
            <color indexed="81"/>
            <rFont val="Tahoma"/>
            <family val="2"/>
          </rPr>
          <t xml:space="preserve">
1151964</t>
        </r>
      </text>
    </comment>
  </commentList>
</comments>
</file>

<file path=xl/comments2.xml><?xml version="1.0" encoding="utf-8"?>
<comments xmlns="http://schemas.openxmlformats.org/spreadsheetml/2006/main">
  <authors>
    <author>Bohan, Dane</author>
    <author>Mifsud, Clay</author>
  </authors>
  <commentList>
    <comment ref="K15" authorId="0" shapeId="0">
      <text>
        <r>
          <rPr>
            <b/>
            <sz val="9"/>
            <color indexed="81"/>
            <rFont val="Tahoma"/>
            <family val="2"/>
          </rPr>
          <t>AER:</t>
        </r>
        <r>
          <rPr>
            <sz val="9"/>
            <color indexed="81"/>
            <rFont val="Tahoma"/>
            <family val="2"/>
          </rPr>
          <t xml:space="preserve">
FD Inflation</t>
        </r>
      </text>
    </comment>
    <comment ref="F29" authorId="1" shapeId="0">
      <text>
        <r>
          <rPr>
            <b/>
            <sz val="9"/>
            <color indexed="81"/>
            <rFont val="Tahoma"/>
            <family val="2"/>
          </rPr>
          <t>Mifsud, Clay:</t>
        </r>
        <r>
          <rPr>
            <sz val="9"/>
            <color indexed="81"/>
            <rFont val="Tahoma"/>
            <family val="2"/>
          </rPr>
          <t xml:space="preserve">
Mick Lloyd</t>
        </r>
      </text>
    </comment>
    <comment ref="H51" authorId="1" shapeId="0">
      <text>
        <r>
          <rPr>
            <b/>
            <sz val="9"/>
            <color indexed="81"/>
            <rFont val="Tahoma"/>
            <family val="2"/>
          </rPr>
          <t>Mifsud, Clay:</t>
        </r>
        <r>
          <rPr>
            <sz val="9"/>
            <color indexed="81"/>
            <rFont val="Tahoma"/>
            <family val="2"/>
          </rPr>
          <t xml:space="preserve">
only 2 fitters reqd.</t>
        </r>
      </text>
    </comment>
    <comment ref="F57" authorId="1" shapeId="0">
      <text>
        <r>
          <rPr>
            <b/>
            <sz val="9"/>
            <color indexed="81"/>
            <rFont val="Tahoma"/>
            <family val="2"/>
          </rPr>
          <t>Mifsud, Clay:</t>
        </r>
        <r>
          <rPr>
            <sz val="9"/>
            <color indexed="81"/>
            <rFont val="Tahoma"/>
            <family val="2"/>
          </rPr>
          <t xml:space="preserve">
andrew constable</t>
        </r>
      </text>
    </comment>
  </commentList>
</comments>
</file>

<file path=xl/comments3.xml><?xml version="1.0" encoding="utf-8"?>
<comments xmlns="http://schemas.openxmlformats.org/spreadsheetml/2006/main">
  <authors>
    <author>Vedanti, Kedar</author>
  </authors>
  <commentList>
    <comment ref="EQ24" authorId="0" shapeId="0">
      <text>
        <r>
          <rPr>
            <b/>
            <sz val="9"/>
            <color indexed="81"/>
            <rFont val="Tahoma"/>
            <family val="2"/>
          </rPr>
          <t>Vedanti, Kedar:</t>
        </r>
        <r>
          <rPr>
            <sz val="9"/>
            <color indexed="81"/>
            <rFont val="Tahoma"/>
            <family val="2"/>
          </rPr>
          <t xml:space="preserve">
D204-0018
</t>
        </r>
      </text>
    </comment>
    <comment ref="EY24" authorId="0" shapeId="0">
      <text>
        <r>
          <rPr>
            <b/>
            <sz val="9"/>
            <color indexed="81"/>
            <rFont val="Tahoma"/>
            <family val="2"/>
          </rPr>
          <t>Vedanti, Kedar:</t>
        </r>
        <r>
          <rPr>
            <sz val="9"/>
            <color indexed="81"/>
            <rFont val="Tahoma"/>
            <family val="2"/>
          </rPr>
          <t xml:space="preserve">
D201-0013 &amp; D108-0007</t>
        </r>
      </text>
    </comment>
    <comment ref="FG24" authorId="0" shapeId="0">
      <text>
        <r>
          <rPr>
            <b/>
            <sz val="9"/>
            <color indexed="81"/>
            <rFont val="Tahoma"/>
            <family val="2"/>
          </rPr>
          <t>Vedanti, Kedar:</t>
        </r>
        <r>
          <rPr>
            <sz val="9"/>
            <color indexed="81"/>
            <rFont val="Tahoma"/>
            <family val="2"/>
          </rPr>
          <t xml:space="preserve">
D102-003, D103-0063 &amp; D202-0020</t>
        </r>
      </text>
    </comment>
    <comment ref="FO24" authorId="0" shapeId="0">
      <text>
        <r>
          <rPr>
            <b/>
            <sz val="9"/>
            <color indexed="81"/>
            <rFont val="Tahoma"/>
            <family val="2"/>
          </rPr>
          <t>Vedanti, Kedar:</t>
        </r>
        <r>
          <rPr>
            <sz val="9"/>
            <color indexed="81"/>
            <rFont val="Tahoma"/>
            <family val="2"/>
          </rPr>
          <t xml:space="preserve">
D102-003, D103-0063 &amp; D202-0020 x 2 spans</t>
        </r>
      </text>
    </comment>
    <comment ref="FW24" authorId="0" shapeId="0">
      <text>
        <r>
          <rPr>
            <b/>
            <sz val="9"/>
            <color indexed="81"/>
            <rFont val="Tahoma"/>
            <family val="2"/>
          </rPr>
          <t>Vedanti, Kedar:</t>
        </r>
        <r>
          <rPr>
            <sz val="9"/>
            <color indexed="81"/>
            <rFont val="Tahoma"/>
            <family val="2"/>
          </rPr>
          <t xml:space="preserve">
D102-003, D103-0063 &amp; D202-0020 x 3 spans</t>
        </r>
      </text>
    </comment>
    <comment ref="GE24" authorId="0" shapeId="0">
      <text>
        <r>
          <rPr>
            <b/>
            <sz val="9"/>
            <color indexed="81"/>
            <rFont val="Tahoma"/>
            <family val="2"/>
          </rPr>
          <t>Vedanti, Kedar:</t>
        </r>
        <r>
          <rPr>
            <sz val="9"/>
            <color indexed="81"/>
            <rFont val="Tahoma"/>
            <family val="2"/>
          </rPr>
          <t xml:space="preserve">
D202-0002 Ref. WO 248895</t>
        </r>
      </text>
    </comment>
    <comment ref="GM24" authorId="0" shapeId="0">
      <text>
        <r>
          <rPr>
            <b/>
            <sz val="9"/>
            <color indexed="81"/>
            <rFont val="Tahoma"/>
            <family val="2"/>
          </rPr>
          <t>Vedanti, Kedar:</t>
        </r>
        <r>
          <rPr>
            <sz val="9"/>
            <color indexed="81"/>
            <rFont val="Tahoma"/>
            <family val="2"/>
          </rPr>
          <t xml:space="preserve">
D202-0012 Ref. WO 297951</t>
        </r>
      </text>
    </comment>
    <comment ref="GU24" authorId="0" shapeId="0">
      <text>
        <r>
          <rPr>
            <b/>
            <sz val="9"/>
            <color indexed="81"/>
            <rFont val="Tahoma"/>
            <family val="2"/>
          </rPr>
          <t>Vedanti, Kedar:</t>
        </r>
        <r>
          <rPr>
            <sz val="9"/>
            <color indexed="81"/>
            <rFont val="Tahoma"/>
            <family val="2"/>
          </rPr>
          <t xml:space="preserve">
D202-0003 Ref. WO 306262</t>
        </r>
      </text>
    </comment>
    <comment ref="HC24" authorId="0" shapeId="0">
      <text>
        <r>
          <rPr>
            <b/>
            <sz val="9"/>
            <color indexed="81"/>
            <rFont val="Tahoma"/>
            <family val="2"/>
          </rPr>
          <t>Vedanti, Kedar:</t>
        </r>
        <r>
          <rPr>
            <sz val="9"/>
            <color indexed="81"/>
            <rFont val="Tahoma"/>
            <family val="2"/>
          </rPr>
          <t xml:space="preserve">
D202-0004 Ref. WO 287273</t>
        </r>
      </text>
    </comment>
    <comment ref="HK24" authorId="0" shapeId="0">
      <text>
        <r>
          <rPr>
            <b/>
            <sz val="9"/>
            <color indexed="81"/>
            <rFont val="Tahoma"/>
            <family val="2"/>
          </rPr>
          <t>Vedanti, Kedar:</t>
        </r>
        <r>
          <rPr>
            <sz val="9"/>
            <color indexed="81"/>
            <rFont val="Tahoma"/>
            <family val="2"/>
          </rPr>
          <t xml:space="preserve">
1151952</t>
        </r>
      </text>
    </comment>
    <comment ref="HS24" authorId="0" shapeId="0">
      <text>
        <r>
          <rPr>
            <b/>
            <sz val="9"/>
            <color indexed="81"/>
            <rFont val="Tahoma"/>
            <family val="2"/>
          </rPr>
          <t>Vedanti, Kedar:</t>
        </r>
        <r>
          <rPr>
            <sz val="9"/>
            <color indexed="81"/>
            <rFont val="Tahoma"/>
            <family val="2"/>
          </rPr>
          <t xml:space="preserve">
1166703
</t>
        </r>
      </text>
    </comment>
    <comment ref="IA24" authorId="0" shapeId="0">
      <text>
        <r>
          <rPr>
            <b/>
            <sz val="9"/>
            <color indexed="81"/>
            <rFont val="Tahoma"/>
            <family val="2"/>
          </rPr>
          <t>Vedanti, Kedar:</t>
        </r>
        <r>
          <rPr>
            <sz val="9"/>
            <color indexed="81"/>
            <rFont val="Tahoma"/>
            <family val="2"/>
          </rPr>
          <t xml:space="preserve">
1155593</t>
        </r>
      </text>
    </comment>
    <comment ref="II24" authorId="0" shapeId="0">
      <text>
        <r>
          <rPr>
            <b/>
            <sz val="9"/>
            <color indexed="81"/>
            <rFont val="Tahoma"/>
            <family val="2"/>
          </rPr>
          <t>Vedanti, Kedar:</t>
        </r>
        <r>
          <rPr>
            <sz val="9"/>
            <color indexed="81"/>
            <rFont val="Tahoma"/>
            <family val="2"/>
          </rPr>
          <t xml:space="preserve">
1189545</t>
        </r>
      </text>
    </comment>
    <comment ref="IQ24" authorId="0" shapeId="0">
      <text>
        <r>
          <rPr>
            <b/>
            <sz val="9"/>
            <color indexed="81"/>
            <rFont val="Tahoma"/>
            <family val="2"/>
          </rPr>
          <t>Vedanti, Kedar:</t>
        </r>
        <r>
          <rPr>
            <sz val="9"/>
            <color indexed="81"/>
            <rFont val="Tahoma"/>
            <family val="2"/>
          </rPr>
          <t xml:space="preserve">
1151964
</t>
        </r>
      </text>
    </comment>
    <comment ref="IY24" authorId="0" shapeId="0">
      <text>
        <r>
          <rPr>
            <b/>
            <sz val="9"/>
            <color indexed="81"/>
            <rFont val="Tahoma"/>
            <family val="2"/>
          </rPr>
          <t>Vedanti, Kedar:</t>
        </r>
        <r>
          <rPr>
            <sz val="9"/>
            <color indexed="81"/>
            <rFont val="Tahoma"/>
            <family val="2"/>
          </rPr>
          <t xml:space="preserve">
1112090
</t>
        </r>
      </text>
    </comment>
    <comment ref="FG52" authorId="0" shapeId="0">
      <text>
        <r>
          <rPr>
            <b/>
            <sz val="9"/>
            <color indexed="81"/>
            <rFont val="Tahoma"/>
            <family val="2"/>
          </rPr>
          <t>Vedanti, Kedar:</t>
        </r>
        <r>
          <rPr>
            <sz val="9"/>
            <color indexed="81"/>
            <rFont val="Tahoma"/>
            <family val="2"/>
          </rPr>
          <t xml:space="preserve">
D102-003, D103-0063 &amp; D202-0020</t>
        </r>
      </text>
    </comment>
    <comment ref="FO52" authorId="0" shapeId="0">
      <text>
        <r>
          <rPr>
            <b/>
            <sz val="9"/>
            <color indexed="81"/>
            <rFont val="Tahoma"/>
            <family val="2"/>
          </rPr>
          <t>Vedanti, Kedar:</t>
        </r>
        <r>
          <rPr>
            <sz val="9"/>
            <color indexed="81"/>
            <rFont val="Tahoma"/>
            <family val="2"/>
          </rPr>
          <t xml:space="preserve">
D102-003, D103-0063 &amp; D202-0020 x 2 spans</t>
        </r>
      </text>
    </comment>
    <comment ref="FW52" authorId="0" shapeId="0">
      <text>
        <r>
          <rPr>
            <b/>
            <sz val="9"/>
            <color indexed="81"/>
            <rFont val="Tahoma"/>
            <family val="2"/>
          </rPr>
          <t>Vedanti, Kedar:</t>
        </r>
        <r>
          <rPr>
            <sz val="9"/>
            <color indexed="81"/>
            <rFont val="Tahoma"/>
            <family val="2"/>
          </rPr>
          <t xml:space="preserve">
D102-003, D103-0063 &amp; D202-0020 x 3 spans</t>
        </r>
      </text>
    </comment>
    <comment ref="GE52" authorId="0" shapeId="0">
      <text>
        <r>
          <rPr>
            <b/>
            <sz val="9"/>
            <color indexed="81"/>
            <rFont val="Tahoma"/>
            <family val="2"/>
          </rPr>
          <t>Vedanti, Kedar:</t>
        </r>
        <r>
          <rPr>
            <sz val="9"/>
            <color indexed="81"/>
            <rFont val="Tahoma"/>
            <family val="2"/>
          </rPr>
          <t xml:space="preserve">
D202-0002 Ref. WO 248895</t>
        </r>
      </text>
    </comment>
    <comment ref="GM52" authorId="0" shapeId="0">
      <text>
        <r>
          <rPr>
            <b/>
            <sz val="9"/>
            <color indexed="81"/>
            <rFont val="Tahoma"/>
            <family val="2"/>
          </rPr>
          <t>Vedanti, Kedar:</t>
        </r>
        <r>
          <rPr>
            <sz val="9"/>
            <color indexed="81"/>
            <rFont val="Tahoma"/>
            <family val="2"/>
          </rPr>
          <t xml:space="preserve">
D202-0012 Ref. WO 297951</t>
        </r>
      </text>
    </comment>
    <comment ref="GU52" authorId="0" shapeId="0">
      <text>
        <r>
          <rPr>
            <b/>
            <sz val="9"/>
            <color indexed="81"/>
            <rFont val="Tahoma"/>
            <family val="2"/>
          </rPr>
          <t>Vedanti, Kedar:</t>
        </r>
        <r>
          <rPr>
            <sz val="9"/>
            <color indexed="81"/>
            <rFont val="Tahoma"/>
            <family val="2"/>
          </rPr>
          <t xml:space="preserve">
D202-0003 Ref. WO 306262</t>
        </r>
      </text>
    </comment>
    <comment ref="HC52" authorId="0" shapeId="0">
      <text>
        <r>
          <rPr>
            <b/>
            <sz val="9"/>
            <color indexed="81"/>
            <rFont val="Tahoma"/>
            <family val="2"/>
          </rPr>
          <t>Vedanti, Kedar:</t>
        </r>
        <r>
          <rPr>
            <sz val="9"/>
            <color indexed="81"/>
            <rFont val="Tahoma"/>
            <family val="2"/>
          </rPr>
          <t xml:space="preserve">
D202-0004 Ref. WO 287273</t>
        </r>
      </text>
    </comment>
    <comment ref="HK52" authorId="0" shapeId="0">
      <text>
        <r>
          <rPr>
            <b/>
            <sz val="9"/>
            <color indexed="81"/>
            <rFont val="Tahoma"/>
            <family val="2"/>
          </rPr>
          <t>Vedanti, Kedar:</t>
        </r>
        <r>
          <rPr>
            <sz val="9"/>
            <color indexed="81"/>
            <rFont val="Tahoma"/>
            <family val="2"/>
          </rPr>
          <t xml:space="preserve">
1151952
</t>
        </r>
      </text>
    </comment>
    <comment ref="HS52" authorId="0" shapeId="0">
      <text>
        <r>
          <rPr>
            <b/>
            <sz val="9"/>
            <color indexed="81"/>
            <rFont val="Tahoma"/>
            <family val="2"/>
          </rPr>
          <t>Vedanti, Kedar:</t>
        </r>
        <r>
          <rPr>
            <sz val="9"/>
            <color indexed="81"/>
            <rFont val="Tahoma"/>
            <family val="2"/>
          </rPr>
          <t xml:space="preserve">
1166703</t>
        </r>
      </text>
    </comment>
    <comment ref="IA52" authorId="0" shapeId="0">
      <text>
        <r>
          <rPr>
            <b/>
            <sz val="9"/>
            <color indexed="81"/>
            <rFont val="Tahoma"/>
            <family val="2"/>
          </rPr>
          <t>Vedanti, Kedar:</t>
        </r>
        <r>
          <rPr>
            <sz val="9"/>
            <color indexed="81"/>
            <rFont val="Tahoma"/>
            <family val="2"/>
          </rPr>
          <t xml:space="preserve">
1155593
</t>
        </r>
      </text>
    </comment>
    <comment ref="II52" authorId="0" shapeId="0">
      <text>
        <r>
          <rPr>
            <b/>
            <sz val="9"/>
            <color indexed="81"/>
            <rFont val="Tahoma"/>
            <family val="2"/>
          </rPr>
          <t>Vedanti, Kedar:</t>
        </r>
        <r>
          <rPr>
            <sz val="9"/>
            <color indexed="81"/>
            <rFont val="Tahoma"/>
            <family val="2"/>
          </rPr>
          <t xml:space="preserve">
1189545
</t>
        </r>
      </text>
    </comment>
    <comment ref="IQ52" authorId="0" shapeId="0">
      <text>
        <r>
          <rPr>
            <b/>
            <sz val="9"/>
            <color indexed="81"/>
            <rFont val="Tahoma"/>
            <family val="2"/>
          </rPr>
          <t>Vedanti, Kedar:</t>
        </r>
        <r>
          <rPr>
            <sz val="9"/>
            <color indexed="81"/>
            <rFont val="Tahoma"/>
            <family val="2"/>
          </rPr>
          <t xml:space="preserve">
1151964</t>
        </r>
      </text>
    </comment>
    <comment ref="IY52" authorId="0" shapeId="0">
      <text>
        <r>
          <rPr>
            <b/>
            <sz val="9"/>
            <color indexed="81"/>
            <rFont val="Tahoma"/>
            <family val="2"/>
          </rPr>
          <t>Vedanti, Kedar:</t>
        </r>
        <r>
          <rPr>
            <sz val="9"/>
            <color indexed="81"/>
            <rFont val="Tahoma"/>
            <family val="2"/>
          </rPr>
          <t xml:space="preserve">
1151964</t>
        </r>
      </text>
    </comment>
  </commentList>
</comments>
</file>

<file path=xl/comments4.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M31" authorId="0" shapeId="0">
      <text>
        <r>
          <rPr>
            <b/>
            <sz val="9"/>
            <color indexed="81"/>
            <rFont val="Tahoma"/>
            <family val="2"/>
          </rPr>
          <t>Mifsud, Clay:</t>
        </r>
        <r>
          <rPr>
            <sz val="9"/>
            <color indexed="81"/>
            <rFont val="Tahoma"/>
            <family val="2"/>
          </rPr>
          <t xml:space="preserve">
as above</t>
        </r>
      </text>
    </comment>
    <comment ref="N63" authorId="0" shapeId="0">
      <text>
        <r>
          <rPr>
            <b/>
            <sz val="9"/>
            <color indexed="81"/>
            <rFont val="Tahoma"/>
            <family val="2"/>
          </rPr>
          <t xml:space="preserve">Mifsud, Clay:
See Darshan Singh.
</t>
        </r>
        <r>
          <rPr>
            <sz val="9"/>
            <color indexed="81"/>
            <rFont val="Tahoma"/>
            <family val="2"/>
          </rPr>
          <t xml:space="preserve">
Elevated worker platform. 
=3*60
</t>
        </r>
      </text>
    </comment>
    <comment ref="O64" authorId="0" shapeId="0">
      <text>
        <r>
          <rPr>
            <b/>
            <sz val="9"/>
            <color indexed="81"/>
            <rFont val="Tahoma"/>
            <family val="2"/>
          </rPr>
          <t>Mifsud, Clay:</t>
        </r>
        <r>
          <rPr>
            <sz val="9"/>
            <color indexed="81"/>
            <rFont val="Tahoma"/>
            <family val="2"/>
          </rPr>
          <t xml:space="preserve">
Mifsud, 
4 conductors
average is 20m a span
use it on average 3 times. Was 20 dollars a meter. 
\assumption is they get reused 3 times before thrown out. </t>
        </r>
      </text>
    </comment>
    <comment ref="O66" authorId="0" shapeId="0">
      <text>
        <r>
          <rPr>
            <b/>
            <sz val="9"/>
            <color indexed="81"/>
            <rFont val="Tahoma"/>
            <family val="2"/>
          </rPr>
          <t>Mifsud, Clay:</t>
        </r>
        <r>
          <rPr>
            <sz val="9"/>
            <color indexed="81"/>
            <rFont val="Tahoma"/>
            <family val="2"/>
          </rPr>
          <t xml:space="preserve">
80 meter span \hv span. \only have to put it on two conductors
32 flags on a span, a flag and clamp is $58.20. Reuse three times on average</t>
        </r>
      </text>
    </comment>
  </commentList>
</comments>
</file>

<file path=xl/comments5.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H51" authorId="0" shapeId="0">
      <text>
        <r>
          <rPr>
            <b/>
            <sz val="9"/>
            <color indexed="81"/>
            <rFont val="Tahoma"/>
            <family val="2"/>
          </rPr>
          <t>Mifsud, Clay:</t>
        </r>
        <r>
          <rPr>
            <sz val="9"/>
            <color indexed="81"/>
            <rFont val="Tahoma"/>
            <family val="2"/>
          </rPr>
          <t xml:space="preserve">
only 2 fitters reqd.</t>
        </r>
      </text>
    </comment>
    <comment ref="F57" authorId="0" shapeId="0">
      <text>
        <r>
          <rPr>
            <b/>
            <sz val="9"/>
            <color indexed="81"/>
            <rFont val="Tahoma"/>
            <family val="2"/>
          </rPr>
          <t>Mifsud, Clay:</t>
        </r>
        <r>
          <rPr>
            <sz val="9"/>
            <color indexed="81"/>
            <rFont val="Tahoma"/>
            <family val="2"/>
          </rPr>
          <t xml:space="preserve">
andrew constable</t>
        </r>
      </text>
    </comment>
  </commentList>
</comments>
</file>

<file path=xl/comments6.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H51" authorId="0" shapeId="0">
      <text>
        <r>
          <rPr>
            <b/>
            <sz val="9"/>
            <color indexed="81"/>
            <rFont val="Tahoma"/>
            <family val="2"/>
          </rPr>
          <t>Mifsud, Clay:</t>
        </r>
        <r>
          <rPr>
            <sz val="9"/>
            <color indexed="81"/>
            <rFont val="Tahoma"/>
            <family val="2"/>
          </rPr>
          <t xml:space="preserve">
only 2 fitters reqd.</t>
        </r>
      </text>
    </comment>
    <comment ref="F57" authorId="0" shapeId="0">
      <text>
        <r>
          <rPr>
            <b/>
            <sz val="9"/>
            <color indexed="81"/>
            <rFont val="Tahoma"/>
            <family val="2"/>
          </rPr>
          <t>Mifsud, Clay:</t>
        </r>
        <r>
          <rPr>
            <sz val="9"/>
            <color indexed="81"/>
            <rFont val="Tahoma"/>
            <family val="2"/>
          </rPr>
          <t xml:space="preserve">
andrew constable</t>
        </r>
      </text>
    </comment>
  </commentList>
</comments>
</file>

<file path=xl/comments7.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8.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9.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sharedStrings.xml><?xml version="1.0" encoding="utf-8"?>
<sst xmlns="http://schemas.openxmlformats.org/spreadsheetml/2006/main" count="7631" uniqueCount="589">
  <si>
    <t>Office Labour</t>
  </si>
  <si>
    <t>Connection Engineer</t>
  </si>
  <si>
    <t xml:space="preserve">Management </t>
  </si>
  <si>
    <t>Field Services</t>
  </si>
  <si>
    <t>Equipment</t>
  </si>
  <si>
    <t>Hours</t>
  </si>
  <si>
    <t>C</t>
  </si>
  <si>
    <t>GIS Officer</t>
  </si>
  <si>
    <t>Code</t>
  </si>
  <si>
    <t>per visit</t>
  </si>
  <si>
    <t>per test</t>
  </si>
  <si>
    <t>Substation HV/LV Earthing/Soil Resistivity Testing (Business Hours)</t>
  </si>
  <si>
    <t>Substation HV/LV Earthing/Soil Resistivity Testing (After Hours)</t>
  </si>
  <si>
    <t>1x 4 Core Or 4x 1 Core (1 Set) Consumer Mains (Business Hours)</t>
  </si>
  <si>
    <t>1x 4 Core Or 4x 1 Core(1 Set) Consumer Mains (After Hours)</t>
  </si>
  <si>
    <t>2 x 4 Core Or 8 x 1 Core (2 Set) Consumer Mains (Business Hours)</t>
  </si>
  <si>
    <t>2 x 4 Core Or 8 x 1 Core (2 Set) Consumer Mains (After Hours)</t>
  </si>
  <si>
    <t>3 x 4 Core Or 12 x 1 Core (3 Set) Consumer Mains (Business Hours)</t>
  </si>
  <si>
    <t>3 x 4 Core Or 12 x 1 Core (3 Set) Consumer Mains (After Hours)</t>
  </si>
  <si>
    <t>4 x 4 Core Or 16 x 1 Core (4 Set) Consumer Mains (Business Hours)</t>
  </si>
  <si>
    <t>4 x 4 Core Or 16 x 1 Core (4 Set) Consumer Mains (After Hours)</t>
  </si>
  <si>
    <t>Including Capping/Abandoning - Underground ( Business Hours)</t>
  </si>
  <si>
    <t>Including Capping/Abandoning - Underground (After Hours)</t>
  </si>
  <si>
    <t>Substation Supervised Access</t>
  </si>
  <si>
    <t>1- 4 (Business Hours)</t>
  </si>
  <si>
    <t>1- 4 (After Hours)</t>
  </si>
  <si>
    <t>4- 8 (Business Hours)</t>
  </si>
  <si>
    <t>4- 8 (After Hours)</t>
  </si>
  <si>
    <t>per occurrence</t>
  </si>
  <si>
    <t>Business Hours Work</t>
  </si>
  <si>
    <t>After Hours Work</t>
  </si>
  <si>
    <t>1x 4 Core Or 4x 1 Core (1 Set) Consumer Mains  (Business Hours)</t>
  </si>
  <si>
    <t>20003386-Termination of Consumer Mains - up to 50mm² Cu or Al - 1 Set * Includes disconnection of temp. consumer mains if any</t>
  </si>
  <si>
    <t>20003387-Termination of Consumer Mains - Above 50mm² Al or Cu - 1 Set * Includes disconnection of temp. consumer mains if any</t>
  </si>
  <si>
    <t>20003388-Termination of Consumer Mains -  Above 50mm² Al or Cu -2 Set * Includes disconnection of temp. consumer mains if any</t>
  </si>
  <si>
    <t xml:space="preserve">Temporary De-energisation/Isolation of Overhead LV Network </t>
  </si>
  <si>
    <t>Pole Stay Replacement</t>
  </si>
  <si>
    <t>With Standard Stay -Business Hours</t>
  </si>
  <si>
    <t>With Standard Stay -After Hours</t>
  </si>
  <si>
    <t>With Side Walk Stay -Business Hours</t>
  </si>
  <si>
    <t>With Side Walk Stay -After Hours</t>
  </si>
  <si>
    <t>Cable Jinker</t>
  </si>
  <si>
    <t>LVABC Replacement</t>
  </si>
  <si>
    <t>Normal</t>
  </si>
  <si>
    <t>Overtime</t>
  </si>
  <si>
    <t>Office Labour Overheads</t>
  </si>
  <si>
    <t>Maximum Allowable Labour Rates 2017-2018</t>
  </si>
  <si>
    <t>Rates With Overheads</t>
  </si>
  <si>
    <t>Rates W/O Overheads</t>
  </si>
  <si>
    <t>EWP -General Duty</t>
  </si>
  <si>
    <t>SCAT- Mini Excavator ( &amp; truck)</t>
  </si>
  <si>
    <t>Plant Overheads</t>
  </si>
  <si>
    <t>W/O Overheads</t>
  </si>
  <si>
    <t>With Overheads</t>
  </si>
  <si>
    <t>Connection/Project  Engineer (PE)</t>
  </si>
  <si>
    <t>Management ( Senior Project Engineer - SPE)</t>
  </si>
  <si>
    <t>GIS Officer (GO)</t>
  </si>
  <si>
    <t>Site Lead/Scheduler ( SL)</t>
  </si>
  <si>
    <t xml:space="preserve">Margin </t>
  </si>
  <si>
    <t>Electrical Fitter (EF)</t>
  </si>
  <si>
    <t>Electrical Operator (EO)</t>
  </si>
  <si>
    <t>Plant Operator (PO)</t>
  </si>
  <si>
    <t>Line Worker (LW)</t>
  </si>
  <si>
    <t>Trade Assistant/Labour (TA)</t>
  </si>
  <si>
    <t>Liftter-Borer ( incl. pole jinker) (LB)</t>
  </si>
  <si>
    <t>Material</t>
  </si>
  <si>
    <t xml:space="preserve">Total </t>
  </si>
  <si>
    <t>Misc. Electrical Works - Cost Estimation -2017-2018 - Normal Hours Calculations</t>
  </si>
  <si>
    <t>Misc. Electrical Works - Cost Estimation -2017-2018 - After Hours Calculations</t>
  </si>
  <si>
    <t xml:space="preserve"> Spiking/Cable Testing</t>
  </si>
  <si>
    <t xml:space="preserve">Substation HV/LV Earthing/Soil Resistivity Testing </t>
  </si>
  <si>
    <t>Termination of Consumer Mains - Above 50mm² Al or Cu - 3 Set * Includes disconnection of temp. consumer mains if any</t>
  </si>
  <si>
    <t>Termination of Consumer Mains  - Above 50mm² Al or Cu - 4 Set * Includes disconnection of temp. consumer mains if any</t>
  </si>
  <si>
    <t xml:space="preserve"> LV Underground Disconnection &amp; Capping/Abandoning </t>
  </si>
  <si>
    <t xml:space="preserve"> Permanent Disconnection of Underground Consumer Mains at AAD Network Asset such as Point of Entry or Substation</t>
  </si>
  <si>
    <t xml:space="preserve">Contingency </t>
  </si>
  <si>
    <t xml:space="preserve"> Substation Supervised Access - 1- 4 hours</t>
  </si>
  <si>
    <t xml:space="preserve"> Substation Supervised Access - 4-8 hours</t>
  </si>
  <si>
    <t>Temporary De-energisation/Isolation of Overhead LV network</t>
  </si>
  <si>
    <t>Temporary De-energisation/Isolation of Overhead HV network</t>
  </si>
  <si>
    <t>Temporary De-energisation/Isolation of Underground LV or HV network</t>
  </si>
  <si>
    <t>Temporary De-energisation/Isolation of Underground HV network - If HV Cable Insulation Test is required - Isolation for more than 7 days</t>
  </si>
  <si>
    <t xml:space="preserve">Temporary De-energisation/Isolation of Overhead &amp; Underground SLCC supply </t>
  </si>
  <si>
    <t xml:space="preserve">Temporary De-energisation/Isolation of Overhead or Underground SLCC supply </t>
  </si>
  <si>
    <t>Temporary Pole Support - Using Plant such as Lifter/Borer</t>
  </si>
  <si>
    <t>Temporary Pole Support - Using Concrete Blocks -including installation and removal</t>
  </si>
  <si>
    <t xml:space="preserve"> Pole Stay Replacement with Standard Stay</t>
  </si>
  <si>
    <t>Material - Overheads</t>
  </si>
  <si>
    <t>Pole Stay Replacement with Side Walk Stay</t>
  </si>
  <si>
    <t xml:space="preserve"> LVABC Replacement - 1 Span</t>
  </si>
  <si>
    <t xml:space="preserve"> LVABC Replacement - 2 Span</t>
  </si>
  <si>
    <t xml:space="preserve"> LVABC Replacement - 3 Span</t>
  </si>
  <si>
    <t>1 Span - After Hours</t>
  </si>
  <si>
    <t>2 Span - After Hours</t>
  </si>
  <si>
    <t>3 Span - After Hours</t>
  </si>
  <si>
    <t>NO</t>
  </si>
  <si>
    <t>1 Span- Business Hours</t>
  </si>
  <si>
    <t xml:space="preserve"> Cut &amp; Shackle for LVABC Replacement - Per Crossarm One Direction</t>
  </si>
  <si>
    <t>Installation of LV Fuse Switch Disconnector for LVABC Replacement Work- Business Hours</t>
  </si>
  <si>
    <t>Installation of LV Fuse Switch Disconnector for LVABC Replacement Work- After Hours</t>
  </si>
  <si>
    <t>Installation of Fuse Switch Disconnector for LVABC Replacement</t>
  </si>
  <si>
    <t>Temporary or Permanent Consumer Mains as a Separate Request (Business Hours)</t>
  </si>
  <si>
    <t>Temporary or Permanent Consumer Mains as a Separate Request (After Hours)</t>
  </si>
  <si>
    <t>Installation of LV termination cross- arm for LVABC Replacement Work - Business Hours</t>
  </si>
  <si>
    <t>Installation of LV termination cross- arm for LVABC Replacement Work - After Hours</t>
  </si>
  <si>
    <t>Installation of LV Termination Cross-Arm for LVABC Replacement</t>
  </si>
  <si>
    <t>Installation of LV Double Strain Cross-Arm for LVABC Replacement</t>
  </si>
  <si>
    <t>Installation of LV double strain cross -arm for LVABC Replacement Work - Business Hours</t>
  </si>
  <si>
    <t>Installation of LV double strain cross -arm for LVABC Replacement Work - After Hours</t>
  </si>
  <si>
    <t>1 Way Weber POE Kit Installation for consumer mains termination work</t>
  </si>
  <si>
    <t>1 Way 630A Weber Fuse Switch Disconnector Installation for consumer mains termination work</t>
  </si>
  <si>
    <t>1 Way 1000A Weber Fuse Switch Disconnector Installation for consumer mains termination work</t>
  </si>
  <si>
    <t>1 Way 630A Weber Fuse Switch Disconnector Installation for consumer mains termination work - Business Hours</t>
  </si>
  <si>
    <t>1 Way 1000A Weber Fuse Switch Disconnector Installation for consumer mains termination work - Business Hours</t>
  </si>
  <si>
    <t>1 Way 630A Weber Fuse Switch Disconnector Installation for consumer mains termination work - After Hours</t>
  </si>
  <si>
    <t>1 Way 1000A Weber Fuse Switch Disconnector Installation for consumer mains termination work - After Hours</t>
  </si>
  <si>
    <t>1 Way 1250A Jean Muller Installation for consumer mains termination work - Business Hours</t>
  </si>
  <si>
    <t>1 Way 1250A Jean Muller Installation for consumer mains termination work - After Hours</t>
  </si>
  <si>
    <t>1 Way Weber POE Kit Installation for consumer mains termination work- Business Hours</t>
  </si>
  <si>
    <t>1 Way Weber POE Kit Installation for consumer mains termination work- After Hours</t>
  </si>
  <si>
    <t>3 Way Weber POE Kit Installation for consumer mains termination work - Business Hours</t>
  </si>
  <si>
    <t>3 Way Weber POE Kit Installation for consumer mains termination work - After Hours</t>
  </si>
  <si>
    <t xml:space="preserve">3 Way Weber POE Kit Installation for Termination of Consumer Mains </t>
  </si>
  <si>
    <t xml:space="preserve"> 1250A Jean Muller Installation for consumer mains termination work</t>
  </si>
  <si>
    <t xml:space="preserve">Holec Fuse Kit Installation for Termination of Consumer Mains </t>
  </si>
  <si>
    <t>Holec Fuse Kit Installation for Termination of Consumer Mains - Business Hours</t>
  </si>
  <si>
    <t>Holec Fuse Kit Installation for Termination of Consumer Mains - After Hours</t>
  </si>
  <si>
    <t xml:space="preserve">Charge per installation </t>
  </si>
  <si>
    <t>2 Span- Business Hours</t>
  </si>
  <si>
    <t>3 Span- Business Hours</t>
  </si>
  <si>
    <t xml:space="preserve"> Cut &amp; Shackle for LVABC Replacement - Per Cross arm One Direction - Business Hours</t>
  </si>
  <si>
    <t xml:space="preserve"> Cut &amp; Shackle for LVABC Replacement - Per Cross arm One Direction - After Hours</t>
  </si>
  <si>
    <t>Difference %</t>
  </si>
  <si>
    <t>Service</t>
  </si>
  <si>
    <t>per meter</t>
  </si>
  <si>
    <t>Meter Investigations</t>
  </si>
  <si>
    <t>Meter Test (Whole Current) – Business Hours</t>
  </si>
  <si>
    <t>Meter Test (CT/VT) – Business Hours</t>
  </si>
  <si>
    <t>Special Meter Read</t>
  </si>
  <si>
    <t>per read</t>
  </si>
  <si>
    <t>Temporary Network Connections</t>
  </si>
  <si>
    <t>per installation</t>
  </si>
  <si>
    <t>New Network Connections</t>
  </si>
  <si>
    <t>New Underground Service Connection – Greenfield</t>
  </si>
  <si>
    <t>New Overhead Service Connection – Brownfield (Business Hours)</t>
  </si>
  <si>
    <t>New Underground Service Connection – Brownfield from Front</t>
  </si>
  <si>
    <t>New Underground Service Connection – Brownfield from Rear</t>
  </si>
  <si>
    <t>Network Connection Alterations and Additions</t>
  </si>
  <si>
    <t>Overhead Service Relocation – Single Visit (Business Hours)</t>
  </si>
  <si>
    <t>Overhead Service Relocation – Two Visits (Business Hours)</t>
  </si>
  <si>
    <t>Overhead Service Upgrade – Service Cable Replacement Not Required</t>
  </si>
  <si>
    <t>Overhead Service Upgrade – Service Cable Replacement Required</t>
  </si>
  <si>
    <t>Underground Service Upgrade – Service Cable Replacement Not Required</t>
  </si>
  <si>
    <t xml:space="preserve">Underground Service Upgrade – Service Cable Replacement Required </t>
  </si>
  <si>
    <t>Underground Service Relocation – Single Visit (Business Hours)</t>
  </si>
  <si>
    <t>Install surface mounted point of entry (POE) box</t>
  </si>
  <si>
    <t>Temporary De-energisation</t>
  </si>
  <si>
    <t>Temporary de-energisation – LV (Business Hours)</t>
  </si>
  <si>
    <t>Temporary de-energisation – HV (Business Hours)</t>
  </si>
  <si>
    <t>Supply Abolishment / Removal</t>
  </si>
  <si>
    <t>Supply Abolishment / Removal – Overhead (Business Hours)</t>
  </si>
  <si>
    <t>per site visit</t>
  </si>
  <si>
    <t>Supply Abolishment / Removal - Underground (Business Hours)</t>
  </si>
  <si>
    <t>Install &amp; Remove Tiger Tails - Per Span (Business Hours)</t>
  </si>
  <si>
    <t xml:space="preserve">per annum </t>
  </si>
  <si>
    <t>Rescheduled Site Visits</t>
  </si>
  <si>
    <t>Rescheduled Site Visit – One Person</t>
  </si>
  <si>
    <t>Rescheduled Site Visit – Service Team</t>
  </si>
  <si>
    <t>Trenching charges</t>
  </si>
  <si>
    <t xml:space="preserve">Trenching - first 2 meters </t>
  </si>
  <si>
    <t>Trenching - subsequent meters</t>
  </si>
  <si>
    <t>Boring charges</t>
  </si>
  <si>
    <t>Under footpath</t>
  </si>
  <si>
    <t>Under driveway</t>
  </si>
  <si>
    <t>na</t>
  </si>
  <si>
    <t>2017/18 unit rate for labour</t>
  </si>
  <si>
    <t>Crews, normal rates</t>
  </si>
  <si>
    <t>Crews, overtime rates</t>
  </si>
  <si>
    <t xml:space="preserve">Normal </t>
  </si>
  <si>
    <t>Line 
Worker (LW)</t>
  </si>
  <si>
    <t>Trade Assistant/
Labour (TA)</t>
  </si>
  <si>
    <t>Admin</t>
  </si>
  <si>
    <t>Per hour 
crew rate</t>
  </si>
  <si>
    <t>O/T Factor</t>
  </si>
  <si>
    <t>Direct overhead</t>
  </si>
  <si>
    <t>F Crew Meter</t>
  </si>
  <si>
    <t>Office support service delivery</t>
  </si>
  <si>
    <t>G Crew</t>
  </si>
  <si>
    <t>Meter crew</t>
  </si>
  <si>
    <t>Management 
( Senior Project Engineer - SPE)</t>
  </si>
  <si>
    <t>OH Crew</t>
  </si>
  <si>
    <t>Switcher</t>
  </si>
  <si>
    <t>UG Crew</t>
  </si>
  <si>
    <t>Two fitter crew</t>
  </si>
  <si>
    <t>Corporate overhead</t>
  </si>
  <si>
    <t>Service Description / Scope</t>
  </si>
  <si>
    <t>Current Prices 2017/18</t>
  </si>
  <si>
    <t>GST Inclusive</t>
  </si>
  <si>
    <t>Appointment Time Hours</t>
  </si>
  <si>
    <t>Normal/Over</t>
  </si>
  <si>
    <t>Crew</t>
  </si>
  <si>
    <t>Crew rate</t>
  </si>
  <si>
    <t>Crew 
O/T Rate</t>
  </si>
  <si>
    <t>Labour</t>
  </si>
  <si>
    <t>Direct Overhead</t>
  </si>
  <si>
    <t>Contract Payments</t>
  </si>
  <si>
    <t>Plant 
Costs</t>
  </si>
  <si>
    <t>Material 
Costs</t>
  </si>
  <si>
    <t>Corporate Overheads</t>
  </si>
  <si>
    <t>Total Expenditure</t>
  </si>
  <si>
    <t>Premise Re-energisation – Existing Network Connection</t>
  </si>
  <si>
    <t>Premise De-energisation – Existing Network Connection</t>
  </si>
  <si>
    <t>Special meters Services</t>
  </si>
  <si>
    <t>Temporary Builders’ Supply – Overhead (Business Hours)</t>
  </si>
  <si>
    <t>Temporary Builders’ Supply – Underground (Business Hours)</t>
  </si>
  <si>
    <t>A temporary disconnect and reconnect of an existing overhead service connection to a residential dwelling.</t>
  </si>
  <si>
    <t>n/a</t>
  </si>
  <si>
    <t>Miscellaneous Customer Initiated Services</t>
  </si>
  <si>
    <t>Install &amp; Remove Tiger Tails – Establishment (Business Hours)</t>
  </si>
  <si>
    <t>Installation and removal of “Tiger Tail” covers on overhead lines including service lines, LV &amp; HV during business hours – Establishment fee per site Use in conjunction with Item 565 to determine total service charge</t>
  </si>
  <si>
    <t>Installation and removal of “Tiger Tail” covers on overhead lines including service lines, LV &amp; HV during business hours – Length based fee Use in conjunction with Item 564 to determine total service charge</t>
  </si>
  <si>
    <t>Install &amp; Remove Warning Flags – Installation (Business Hours)</t>
  </si>
  <si>
    <t>Installation and removal of Warning Flags on overhead lines including service lines, LV &amp; HV during business hours – Establishment fee per site Use in conjunction with Item 567 to determine total service charge</t>
  </si>
  <si>
    <t>Installation and removal of Warning Flags on overhead lines including service lines, LV &amp; HV – Lengths based fee Use in conjunction with Item 566 to determine total service charge</t>
  </si>
  <si>
    <t>2% of value of connection assets per annum</t>
  </si>
  <si>
    <t>2% of value of shared assets allocated to the generator per annum (if applicable)</t>
  </si>
  <si>
    <t>Management
 ( Senior Project Engineer - SPE)</t>
  </si>
  <si>
    <t>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t>
  </si>
  <si>
    <t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t>
  </si>
  <si>
    <t>First two meters of trenching service</t>
  </si>
  <si>
    <t>Subsequent two meters of trenching service</t>
  </si>
  <si>
    <t>Under footpath boring charge</t>
  </si>
  <si>
    <t>Under driveway boring charge</t>
  </si>
  <si>
    <t>Spiking/Cable Testing (Business Hours) - Evoenergy network cables only</t>
  </si>
  <si>
    <t>Fee based ancillary services - comparison of prices and costs in 2017-18</t>
  </si>
  <si>
    <t>Cable Testing</t>
  </si>
  <si>
    <t xml:space="preserve">Testing of Substation HV/LV Earthing  or Soil Resistivity </t>
  </si>
  <si>
    <t>per temination</t>
  </si>
  <si>
    <t>LV Underground Network Disconnection (permanent disconnection of existing network)</t>
  </si>
  <si>
    <t>Consumer Mains Disconnection at Evoenergy Network Asset such as Point of Entry/Substation</t>
  </si>
  <si>
    <t>Includes establishment of temporary earthing to overhead network  and includes plant as required</t>
  </si>
  <si>
    <t>Includes insulation testing of isolated HV cable prior re-energisation</t>
  </si>
  <si>
    <t>Per pole support per day as well as per visit</t>
  </si>
  <si>
    <t>per pole stay</t>
  </si>
  <si>
    <t>Notes</t>
  </si>
  <si>
    <t>Termination of Consumer Mains  - up to 50mm² Al or Cu - Note 1</t>
  </si>
  <si>
    <t>Termination of Consumer Mains   - Above 50mm² Cu or Al - Note 1</t>
  </si>
  <si>
    <t xml:space="preserve">Includes termination of temporary supply consumer mains. Crimp Lugs to be supplied by Customer/Applicant. Charges includes disconnection of existing temporary consumer mains if present. </t>
  </si>
  <si>
    <t>Excludes the type of work done by supply and installation officer. Excludes streetlight controller isolation work by  C &amp; I Officer</t>
  </si>
  <si>
    <t>Includes plant operator as required * Temporary network isolation charges to apply separately</t>
  </si>
  <si>
    <t>Cost Category</t>
  </si>
  <si>
    <t>Resource Type</t>
  </si>
  <si>
    <t>Cost / 
Hourly Rate (Nominal$) 2017/18</t>
  </si>
  <si>
    <t>Cost / 
Hourly Rate (Nominal$) 2018/19</t>
  </si>
  <si>
    <t>Cost / 
Hourly Rate (Nominal$) 2019/20</t>
  </si>
  <si>
    <t>Cost / 
Hourly Rate (Nominal$) 2020/21</t>
  </si>
  <si>
    <t>Cost / 
Hourly Rate (Nominal$) 2021/22</t>
  </si>
  <si>
    <t>Cost / 
Hourly Rate (Nominal$) 2022/23</t>
  </si>
  <si>
    <t>Cost / 
Hourly Rate (Nominal$) 2023/24</t>
  </si>
  <si>
    <t>Evoenergy_Labour</t>
  </si>
  <si>
    <t>2017-18</t>
  </si>
  <si>
    <t>2018-19</t>
  </si>
  <si>
    <t>2019-20</t>
  </si>
  <si>
    <t>2020-21</t>
  </si>
  <si>
    <t>2021-22</t>
  </si>
  <si>
    <t>2022-23</t>
  </si>
  <si>
    <t>2023-24</t>
  </si>
  <si>
    <t>Input Costs</t>
  </si>
  <si>
    <t>Source</t>
  </si>
  <si>
    <t>BIS Oxford Economics</t>
  </si>
  <si>
    <t>CPI</t>
  </si>
  <si>
    <t>CPI- index</t>
  </si>
  <si>
    <t>Per isolation or de-energisation 
and re-energisation on a same day</t>
  </si>
  <si>
    <r>
      <t>Temporary De-energisation/Isolation of Overhead HV Network</t>
    </r>
    <r>
      <rPr>
        <b/>
        <vertAlign val="superscript"/>
        <sz val="8"/>
        <rFont val="Calibri"/>
        <family val="2"/>
      </rPr>
      <t>2</t>
    </r>
  </si>
  <si>
    <r>
      <t>Temporary De-energisation/Isolation of Underground/Overhead SLCC supply</t>
    </r>
    <r>
      <rPr>
        <b/>
        <vertAlign val="superscript"/>
        <sz val="8"/>
        <rFont val="Calibri"/>
        <family val="2"/>
      </rPr>
      <t>3</t>
    </r>
  </si>
  <si>
    <r>
      <t>Temporary De-energisation/Isolation of Underground HV Or LV Network</t>
    </r>
    <r>
      <rPr>
        <b/>
        <vertAlign val="superscript"/>
        <sz val="8"/>
        <rFont val="Calibri"/>
        <family val="2"/>
      </rPr>
      <t>3</t>
    </r>
  </si>
  <si>
    <r>
      <t>Temporary De-energisation/Isolation of Underground HV Network - If HV Cable Insulation Test Required ( Isolation for more than 7 days)</t>
    </r>
    <r>
      <rPr>
        <b/>
        <vertAlign val="superscript"/>
        <sz val="8"/>
        <rFont val="Calibri"/>
        <family val="2"/>
      </rPr>
      <t>4</t>
    </r>
    <r>
      <rPr>
        <b/>
        <sz val="8"/>
        <rFont val="Calibri"/>
        <family val="2"/>
      </rPr>
      <t xml:space="preserve"> </t>
    </r>
  </si>
  <si>
    <r>
      <t>Temporary Pole Support Work - Using Lifter/Borer</t>
    </r>
    <r>
      <rPr>
        <b/>
        <vertAlign val="superscript"/>
        <sz val="8"/>
        <rFont val="Calibri"/>
        <family val="2"/>
      </rPr>
      <t>5</t>
    </r>
  </si>
  <si>
    <r>
      <t>Temporary Pole Support Work - Using Concrete Blocks</t>
    </r>
    <r>
      <rPr>
        <b/>
        <vertAlign val="superscript"/>
        <sz val="8"/>
        <rFont val="Calibri"/>
        <family val="2"/>
      </rPr>
      <t>5</t>
    </r>
  </si>
  <si>
    <t>Electrical apprentice</t>
  </si>
  <si>
    <t>Electrical worker</t>
  </si>
  <si>
    <t>Electrical worker - labourer</t>
  </si>
  <si>
    <t>Project officer design section</t>
  </si>
  <si>
    <t>Senior technical officer / Engineer design section</t>
  </si>
  <si>
    <t>Connection Enquiry Processing - Embedded Generation Installations*</t>
  </si>
  <si>
    <t xml:space="preserve">Network Design &amp; Investigation / Analysis Services - Embedded Generation Installations† </t>
  </si>
  <si>
    <t>Overhead Service Temporary 
Disconnect Reconnect same day (Business Hours)</t>
  </si>
  <si>
    <t>17/18 price 
(excl GST)</t>
  </si>
  <si>
    <t>17/18 cost 
(excl GST)</t>
  </si>
  <si>
    <t>% diff.</t>
  </si>
  <si>
    <t>19/20</t>
  </si>
  <si>
    <t>20/21</t>
  </si>
  <si>
    <t>21/22</t>
  </si>
  <si>
    <t>22/23</t>
  </si>
  <si>
    <t>23/24</t>
  </si>
  <si>
    <t xml:space="preserve">Hours labour list </t>
  </si>
  <si>
    <t>Residential Estate Subdivision Services (per block)</t>
  </si>
  <si>
    <t>Upstream augmentation (per kVA of capacity)</t>
  </si>
  <si>
    <t>Subdivision Electricity Distribution Network Reticulation - Multi Unit Blocks</t>
  </si>
  <si>
    <t>HV feeder</t>
  </si>
  <si>
    <t>Distribution substation</t>
  </si>
  <si>
    <t>per disconnection 
or per visit</t>
  </si>
  <si>
    <t>per visit 
per substation</t>
  </si>
  <si>
    <t>Per isolation or 
de-energisation 
and re-energisation on a same day</t>
  </si>
  <si>
    <t>per Pole per Installation 
as well as per visit</t>
  </si>
  <si>
    <t>2019/20</t>
  </si>
  <si>
    <t>2020/21</t>
  </si>
  <si>
    <t>2021/22</t>
  </si>
  <si>
    <t>2023/24</t>
  </si>
  <si>
    <t>2022/23</t>
  </si>
  <si>
    <t>2017/18</t>
  </si>
  <si>
    <t>2018/19 unit rate for labour</t>
  </si>
  <si>
    <t>2019/20 unit rate for labour</t>
  </si>
  <si>
    <t>2020/21 unit rate for labour</t>
  </si>
  <si>
    <t>2021/22 unit rate for labour</t>
  </si>
  <si>
    <t>2022/23 unit rate for labour</t>
  </si>
  <si>
    <t>2023/24 unit rate for labour</t>
  </si>
  <si>
    <t>per block</t>
  </si>
  <si>
    <t>$/kva</t>
  </si>
  <si>
    <t>18/19</t>
  </si>
  <si>
    <t>o/t loading</t>
  </si>
  <si>
    <t>Move, remove, inspect or reconfigure meter</t>
  </si>
  <si>
    <t>Establish supply</t>
  </si>
  <si>
    <t>Faults investigation (meter malfunction)</t>
  </si>
  <si>
    <t>Faults investigation (meter bypassed)</t>
  </si>
  <si>
    <t xml:space="preserve">Faults investigation (customer's side of network boundary) </t>
  </si>
  <si>
    <t>Customer initiated change to an Evoenergy metered site that requires a site visit to move, reseal, reprogram or inspect, but does not require a new meter</t>
  </si>
  <si>
    <t>Energisation of a premise that is connected to the network for the first time</t>
  </si>
  <si>
    <t>Customer call to Evoenergy Faults and Emergencies where a subsequent site visit ascertains a non-Evoenergy meter has failed and has been bypassed so that the customer is back on supply</t>
  </si>
  <si>
    <t>Customer call to Evoenergy Faults and Emergencies where a subsequent site visit ascertains a failure on the customers side of the network</t>
  </si>
  <si>
    <t>Connection of multi-unit residential blocks to the LV reticulation network</t>
  </si>
  <si>
    <t>Connection of residential blocks less than or equal to 650 square meters, to the LV reticulation network</t>
  </si>
  <si>
    <t>Connection of residential blocks less than or equal to 1100 square meters but greater than 650 square meters, with average linear frontage of 22-25 meters, to the LV reticulation network</t>
  </si>
  <si>
    <t xml:space="preserve">A $/kVA charge for the installation of new HV feeders </t>
  </si>
  <si>
    <t>A $/kVA charge for the installation of new distribution substations</t>
  </si>
  <si>
    <t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t>
  </si>
  <si>
    <t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t>
  </si>
  <si>
    <t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t>
  </si>
  <si>
    <t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t>
  </si>
  <si>
    <t>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t>
  </si>
  <si>
    <t>Embedded Generation Connection Enquiry – Class 2</t>
  </si>
  <si>
    <t xml:space="preserve">Receipt, registration, processing and responding to a connection enquiry with Preliminary Network Advice for Class 2 Embedded Generation </t>
  </si>
  <si>
    <t xml:space="preserve">Embedded Generation Connection Enquiry – Class 3 </t>
  </si>
  <si>
    <t xml:space="preserve">Receipt, registration, processing and responding to a connection enquiry with Preliminary Network Advice for Class 3 Embedded Generation </t>
  </si>
  <si>
    <t xml:space="preserve">Embedded Generation Connection Enquiry – Class 4 </t>
  </si>
  <si>
    <t xml:space="preserve">Receipt, registration, processing and responding to a connection enquiry with Preliminary Network Advice for Class 4 Embedded Generation </t>
  </si>
  <si>
    <t xml:space="preserve">Embedded Generation Connection Enquiry – Class 5 </t>
  </si>
  <si>
    <t xml:space="preserve">Receipt, registration, processing and responding to a connection enquiry with Preliminary Network Advice for Class 5 Embedded Generation </t>
  </si>
  <si>
    <t>Embedded Generation Connection Enquiry – Class 6</t>
  </si>
  <si>
    <t xml:space="preserve">Receipt, registration, processing and responding to a connection enquiry with Preliminary Network Advice for Class 6 Embedded Generation </t>
  </si>
  <si>
    <t>Embedded Generation Network Technical Study - Class 2</t>
  </si>
  <si>
    <t xml:space="preserve">Technical assessment of Network Capability for connecting Class 2 Export Embedded Generation </t>
  </si>
  <si>
    <t>Embedded Generation Network Technical Study - Class 3</t>
  </si>
  <si>
    <t xml:space="preserve">Technical assessment of Network Capability for connecting Class 3 Export Embedded Generation </t>
  </si>
  <si>
    <t>Embedded Generation Network Technical Study - Class 4</t>
  </si>
  <si>
    <t xml:space="preserve">Technical assessment of Network Capability for connecting Class 4 Export Embedded Generation </t>
  </si>
  <si>
    <t>Embedded Generation Network Technical Study - Class 5</t>
  </si>
  <si>
    <t xml:space="preserve">Technical assessment of Network Capability for connecting Class 5 Export Embedded Generation </t>
  </si>
  <si>
    <t>ABS</t>
  </si>
  <si>
    <t>EMPLOYEESID</t>
  </si>
  <si>
    <t>LASTNAME</t>
  </si>
  <si>
    <t>TITLE</t>
  </si>
  <si>
    <t>2016/17</t>
  </si>
  <si>
    <t>ISACTIVE</t>
  </si>
  <si>
    <t>EQUIPMENTSID</t>
  </si>
  <si>
    <t>EQUIPMENTUID</t>
  </si>
  <si>
    <t>DESCRIPTION</t>
  </si>
  <si>
    <t>VIEWABLE</t>
  </si>
  <si>
    <t>ADMINISTRATIVE STAFF</t>
  </si>
  <si>
    <t>Administrative Staff</t>
  </si>
  <si>
    <t>Y</t>
  </si>
  <si>
    <t>BACKHOE</t>
  </si>
  <si>
    <t>Backhoe</t>
  </si>
  <si>
    <t>ASSET ENGINEER</t>
  </si>
  <si>
    <t>Asset Engineer</t>
  </si>
  <si>
    <t>CABLE JINKER</t>
  </si>
  <si>
    <t>ASSET INSPECTOR</t>
  </si>
  <si>
    <t>Asset Inspector</t>
  </si>
  <si>
    <t>DINGO</t>
  </si>
  <si>
    <t>Dingo</t>
  </si>
  <si>
    <t>ASSET PROTECTION OFFICER</t>
  </si>
  <si>
    <t>Asset Protection Officer</t>
  </si>
  <si>
    <t>FIXED BORER</t>
  </si>
  <si>
    <t>Fixed Borer</t>
  </si>
  <si>
    <t>CABLE JOINTER</t>
  </si>
  <si>
    <t>Cable Jointer</t>
  </si>
  <si>
    <t>LIFTER BORER (INCL POLEJINKER)</t>
  </si>
  <si>
    <t>Lifter Borer (incl PoleJinker)</t>
  </si>
  <si>
    <t>CONTACT CENTRE OFFICER</t>
  </si>
  <si>
    <t>Contact Centre Officer</t>
  </si>
  <si>
    <t>KNUCKLE BOOM CRANE TRUCK</t>
  </si>
  <si>
    <t>Knuckle Boom Crane Truck</t>
  </si>
  <si>
    <t>CONSTRUCTION SUPERVISOR</t>
  </si>
  <si>
    <t>Construction Supervisor</t>
  </si>
  <si>
    <t>SCAT MINI-EXCAVATOR (&amp; TRUCK)</t>
  </si>
  <si>
    <t>SCAT Mini-Excavator (&amp; Truck)</t>
  </si>
  <si>
    <t>ELECTRICAL APPRENTICE</t>
  </si>
  <si>
    <t>Electrical Apprentice</t>
  </si>
  <si>
    <t>TIPPER - 8 CUBIC METRE</t>
  </si>
  <si>
    <t>Tipper - 8 Cubic Metre</t>
  </si>
  <si>
    <t>ELECTRICAL FITTER</t>
  </si>
  <si>
    <t>Electrical Fitter</t>
  </si>
  <si>
    <t>WINCH TRUCK</t>
  </si>
  <si>
    <t>Winch truck</t>
  </si>
  <si>
    <t>ELECTRICAL FITTER - PROTECTION</t>
  </si>
  <si>
    <t>Electrical Fitter - Protection</t>
  </si>
  <si>
    <t>GENERATOR - 300KVA</t>
  </si>
  <si>
    <t>Generator - 300kVA</t>
  </si>
  <si>
    <t>ELECTRICAL OPERATOR</t>
  </si>
  <si>
    <t>Electrical Operator</t>
  </si>
  <si>
    <t>Contract Plant</t>
  </si>
  <si>
    <t>GIS OFFICER</t>
  </si>
  <si>
    <t>EWP - GENERAL DUTY</t>
  </si>
  <si>
    <t>EWP - General Duty</t>
  </si>
  <si>
    <t>LINEWORKER</t>
  </si>
  <si>
    <t>Lineworker</t>
  </si>
  <si>
    <t>EWP - LIVE LINE</t>
  </si>
  <si>
    <t>EWP - Live Line</t>
  </si>
  <si>
    <t>LINEWORKER LIVE LINE</t>
  </si>
  <si>
    <t>Lineworker Live Line</t>
  </si>
  <si>
    <t>EWP - Portable</t>
  </si>
  <si>
    <t>NETWORK CONTROLLER</t>
  </si>
  <si>
    <t>Network Controller</t>
  </si>
  <si>
    <t>EWP - STREETLIGHTING</t>
  </si>
  <si>
    <t>EWP - Streetlighting</t>
  </si>
  <si>
    <t>OUTAGE COORDINATOR</t>
  </si>
  <si>
    <t>Outage Coordinator</t>
  </si>
  <si>
    <t>PLANT OPERATOR</t>
  </si>
  <si>
    <t>Plant Operator</t>
  </si>
  <si>
    <t>PROGRAM DELIVERY LEAD</t>
  </si>
  <si>
    <t>Program Delivery Lead</t>
  </si>
  <si>
    <t>PROJECT ENGINEER</t>
  </si>
  <si>
    <t>Project Engineer</t>
  </si>
  <si>
    <t>PROJECT MANAGER</t>
  </si>
  <si>
    <t>Project Manager</t>
  </si>
  <si>
    <t>SENIOR ASSET ENGINEER</t>
  </si>
  <si>
    <t>Senior Asset Engineer</t>
  </si>
  <si>
    <t>SENIOR PROJECT ENGINEER</t>
  </si>
  <si>
    <t>Senior Project Engineer</t>
  </si>
  <si>
    <t>SENIOR PROJECT MANAGER</t>
  </si>
  <si>
    <t>Senior Project Manager</t>
  </si>
  <si>
    <t>SERVICE &amp; INSTALLATION OFFICER</t>
  </si>
  <si>
    <t>Service &amp; Installation Officer</t>
  </si>
  <si>
    <t>SITE LEAD</t>
  </si>
  <si>
    <t>Site Lead</t>
  </si>
  <si>
    <t>TECHNICAL SPECIALIST</t>
  </si>
  <si>
    <t>Technical Specialist</t>
  </si>
  <si>
    <t>TRADE ASSISTANT</t>
  </si>
  <si>
    <t>Trade Assistant</t>
  </si>
  <si>
    <t>VEGETATION INSPECTOR</t>
  </si>
  <si>
    <t>Vegetation Inspector</t>
  </si>
  <si>
    <t>WORKS PACKAGER</t>
  </si>
  <si>
    <t>Works Packager</t>
  </si>
  <si>
    <t>Field Labour Overheads</t>
  </si>
  <si>
    <t>Gross Hours</t>
  </si>
  <si>
    <t>FTE'S</t>
  </si>
  <si>
    <t>Individual</t>
  </si>
  <si>
    <t>Summary</t>
  </si>
  <si>
    <t>Fully Burdened</t>
  </si>
  <si>
    <t>Customer Service Officer</t>
  </si>
  <si>
    <t>Management Group</t>
  </si>
  <si>
    <t>Strategic Project Services Manager</t>
  </si>
  <si>
    <t>Other Office-Based Staff</t>
  </si>
  <si>
    <t>Section Manager</t>
  </si>
  <si>
    <t>Team Leader</t>
  </si>
  <si>
    <t>Fleet Management</t>
  </si>
  <si>
    <t>Business Improvement</t>
  </si>
  <si>
    <t>EHS&amp;Q</t>
  </si>
  <si>
    <t>Finance Services</t>
  </si>
  <si>
    <t>Graduate Engineer</t>
  </si>
  <si>
    <t>Vacation Student</t>
  </si>
  <si>
    <t>Logistics</t>
  </si>
  <si>
    <t>Operational Information Controller</t>
  </si>
  <si>
    <t>Program Development</t>
  </si>
  <si>
    <t>Technical Regulation &amp; Standards</t>
  </si>
  <si>
    <t>Training</t>
  </si>
  <si>
    <t>Work Practices</t>
  </si>
  <si>
    <t>Normal Fully Burdened</t>
  </si>
  <si>
    <t>Rates Fully Burdnened</t>
  </si>
  <si>
    <t>Per movement, inspection or re-configure</t>
  </si>
  <si>
    <t>Per establishment</t>
  </si>
  <si>
    <t>per investigation</t>
  </si>
  <si>
    <t>Indicative 2018/19</t>
  </si>
  <si>
    <t>Indicative 2017/18</t>
  </si>
  <si>
    <t>Evoenergy_Plant</t>
  </si>
  <si>
    <t>2017-18 Alternative Control Services Cost Build Up - nominal dollars - fully cost reflective</t>
  </si>
  <si>
    <t>2019-20 Alternative Control Services Cost Build Up - nominal dollars - fully cost reflective</t>
  </si>
  <si>
    <t>2020-21 Alternative Control Services Cost Build Up - nominal dollars - fully cost reflective</t>
  </si>
  <si>
    <t>2021-22 Alternative Control Services Cost Build Up - nominal dollars - fully cost reflective</t>
  </si>
  <si>
    <t>2022-23 Alternative Control Services Cost Build Up - nominal dollars - fully cost reflective</t>
  </si>
  <si>
    <t>2023-24 Alternative Control Services Cost Build Up - nominal dollars - fully cost reflective</t>
  </si>
  <si>
    <t xml:space="preserve">Contract Administration, Commissioning and Testing - Embedded Generation Installations up to 5MW </t>
  </si>
  <si>
    <t>Provision of Data for Network Technical Study - Embedded Generation Installations over 5MW</t>
  </si>
  <si>
    <t>per establishment</t>
  </si>
  <si>
    <t>per provision</t>
  </si>
  <si>
    <t>Operational &amp; Maintenance Fees - Export Only Embedded Generation Installations up to 5MW</t>
  </si>
  <si>
    <t>Embedded Generation OPEX Fees - Connection Assets</t>
  </si>
  <si>
    <t>Annual operational and maintenance charges for the dedicated connections assets of Export Only Embedded Generation</t>
  </si>
  <si>
    <t>Embedded Generation OPEX Fees - Shared Network Asset</t>
  </si>
  <si>
    <t>Annual operational and maintenance charges for the shared network assets associated with Export Only Embedded Generation</t>
  </si>
  <si>
    <t>Technical assessment of Network Capability for connecting Class 6 Embedded Generation where Evoenergy provides the requisite network data and the Embedded Generator  undertakes the Network Technical Study.</t>
  </si>
  <si>
    <t>Embedded Generator Network Technical Study  - Embedded Generation over 5MW</t>
  </si>
  <si>
    <t>The provision of network data for and an analysis of the results of the Embedded Generator Network Technical Study.</t>
  </si>
  <si>
    <t>Re-energise premises – Business Hours</t>
  </si>
  <si>
    <t>Re-energise premises – After Hours</t>
  </si>
  <si>
    <t>De-energise premises – Business Hours</t>
  </si>
  <si>
    <t xml:space="preserve">De-energise premises for debt non-payment </t>
  </si>
  <si>
    <t>Re-energisation of a premises that is already connected to the network during business hours</t>
  </si>
  <si>
    <t>Re-energisation of a premises that is already connected to the network during after-hours periods</t>
  </si>
  <si>
    <t>De-energisation of a premises that is already connected to the network during business hours; excluding where the de-energisation is for debt non-payment</t>
  </si>
  <si>
    <t xml:space="preserve">De-energisation of a premises that is already connected to the network where the de-energisation is for debt non-payment – Anytime </t>
  </si>
  <si>
    <t>Meter test for whole current Type 5 – 7 meters only during business hours. Fee is refunded if the meter is proven to be faulty</t>
  </si>
  <si>
    <t>Meter test for meters utilising a CT or VT during business hours. Fee is refunded if the meter installation is proven to be faulty</t>
  </si>
  <si>
    <t>Customer call to Evoenergy Faults and Emergencies where a subsequent site visit ascertains a non-Evoenergy meter has failed, cannot be safely bypassed, and customer is/remains off supply</t>
  </si>
  <si>
    <t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t>
  </si>
  <si>
    <t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t>
  </si>
  <si>
    <t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t>
  </si>
  <si>
    <t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t>
  </si>
  <si>
    <t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t>
  </si>
  <si>
    <t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t>
  </si>
  <si>
    <t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t>
  </si>
  <si>
    <t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t>
  </si>
  <si>
    <t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t>
  </si>
  <si>
    <t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t>
  </si>
  <si>
    <t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t>
  </si>
  <si>
    <t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t>
  </si>
  <si>
    <t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t>
  </si>
  <si>
    <t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t>
  </si>
  <si>
    <t>Preparation of Non-Standard Connection Agreement and on site attendance of Evoenergy to witness commissioning of the embedded generation where Evoenergy is not required to make any network alterations or additions.</t>
  </si>
  <si>
    <t>Spiking/Cable Testing (After Hours) - Evoenergy network cables only</t>
  </si>
  <si>
    <t>Embedded Generation Connection Enquiry – Class 1 (Commercial)</t>
  </si>
  <si>
    <t>Receipt, registration, processing and responding to a connection enquiry for Class 1 (Commercial) Embedded Generation</t>
  </si>
  <si>
    <t>Embedded Generation Network Technical Study - Class 1  (Commercial)</t>
  </si>
  <si>
    <t xml:space="preserve">Technical assessment of Network Capability for connecting Class 1 (Commercial) Export Embedded Generation </t>
  </si>
  <si>
    <t xml:space="preserve">Embedded Generation - Connection Contract Establishment - Class 1 (Commercial) to Class 6 </t>
  </si>
  <si>
    <t>2018-19 Alternative Control Services Cost Build Up - nominal dollars - fully cost reflective - indicative</t>
  </si>
  <si>
    <t>Power of Choice services</t>
  </si>
  <si>
    <t>Assumed CPI</t>
  </si>
  <si>
    <t>As per AER Draft Decision</t>
  </si>
  <si>
    <t>Alternative Control Services</t>
  </si>
  <si>
    <t>Standard Control Services - Connection Services</t>
  </si>
  <si>
    <t>Nominal price change (%)</t>
  </si>
  <si>
    <t>Proposed prices (all cost-reflective), CPI assumption of 2.45 per cent, pa</t>
  </si>
  <si>
    <t>Proposed X-factors</t>
  </si>
  <si>
    <t>AER 2019-20 CPI</t>
  </si>
  <si>
    <t>Meter reader</t>
  </si>
  <si>
    <t>AER 2020-21 CPI</t>
  </si>
  <si>
    <t>AER 2021-22-20 CPI</t>
  </si>
  <si>
    <t>AER 2022-23 CPI</t>
  </si>
  <si>
    <t>AER 2023-24 CPI</t>
  </si>
  <si>
    <t>No longer subject to a transition path</t>
  </si>
  <si>
    <t>AER 2017-18 CPI</t>
  </si>
  <si>
    <t>AER 2018-19 CPI</t>
  </si>
  <si>
    <t>EGWWS labour</t>
  </si>
  <si>
    <t>EGWWS labour - index</t>
  </si>
  <si>
    <t>DAE</t>
  </si>
  <si>
    <t>DAE labour - index</t>
  </si>
  <si>
    <t>Average of BIS and DAE</t>
  </si>
  <si>
    <t>Average of BIS and DAE - Index</t>
  </si>
  <si>
    <t xml:space="preserve">overtime rates not applicable for plant </t>
  </si>
  <si>
    <t>AER Draft Decision revisions</t>
  </si>
  <si>
    <t>RRP 2019/20 price</t>
  </si>
  <si>
    <t xml:space="preserve">RRP 2020/21 price </t>
  </si>
  <si>
    <t xml:space="preserve">RRP 2021/22 price </t>
  </si>
  <si>
    <t xml:space="preserve">RRP 2022/23 price </t>
  </si>
  <si>
    <t xml:space="preserve">RRP 2023/24 price </t>
  </si>
  <si>
    <t>Based on AER revisions to labour rates in draft decision</t>
  </si>
  <si>
    <t>2018/19
pricing in schedule of charges</t>
  </si>
  <si>
    <t>2017/18 price charged to customers in schedule of charges</t>
  </si>
  <si>
    <t>Cost reflective 2017/18 price, based on Jan 2018 reg proposal labour rates</t>
  </si>
  <si>
    <t>AER draft decision approved 19-20 price</t>
  </si>
  <si>
    <t>AER 2019-20 max price</t>
  </si>
  <si>
    <t>AER DD Sep 2018</t>
  </si>
  <si>
    <t>Embeddded Generation - Network Technical Study - Class 6</t>
  </si>
  <si>
    <t>Subdivision Electricity Distribution Network Reticulation - Category 1 Blocks &lt;= 650 M2</t>
  </si>
  <si>
    <t>Subdivision Electricity Distribution Network Reticulation - Category 1 Blocks 650 - 1100m2 with average linear frontage of 22-25 metres</t>
  </si>
  <si>
    <t>AER Final Decision - April 2019</t>
  </si>
  <si>
    <t>Model based on 'Evoenergy revised proposal-Ancillary services cost build up-November 2018_Public'</t>
  </si>
  <si>
    <t>EvoEnergy RP prices</t>
  </si>
  <si>
    <t>AER Final Decision workings</t>
  </si>
  <si>
    <t>2. AER FD inflation rates inserted in 'AERFD Revised labour.plant' and 'AERFD 19.20 prices'</t>
  </si>
  <si>
    <t>AERFD Prices</t>
  </si>
  <si>
    <t>Difference</t>
  </si>
  <si>
    <t>Difference to AER DD ($)</t>
  </si>
  <si>
    <t>Difference to AER DD (%)</t>
  </si>
  <si>
    <t>1. 'AERFD Revised labour.plant' - Cell E3 changed back to a formula (with Evoenergy agreement) as we did not require this labour rate to be changed in our draft decision due to the overhead rate applied when it is used.</t>
  </si>
  <si>
    <t>3. AER FD prices flow through to 'AERFD Price cost comparison' - Column K, and are highlighted in column U</t>
  </si>
  <si>
    <t>Worksheets 'Revised labout.plant escalation', '19.20 prices', 'Misc works estimation' and 'Price cost comparison' were copied and prefix 'AERFD" added - coloured orange</t>
  </si>
  <si>
    <t>The AER Final Decision only covers prices for 2019-20. Numbers for future years are generally greyed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</si>
</sst>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0.0"/>
    <numFmt numFmtId="166" formatCode="#,##0.00_ ;[Red]\-#,##0.00\ "/>
    <numFmt numFmtId="167" formatCode="_-* #,##0_-;\-* #,##0_-;_-* &quot;-&quot;??_-;_-@_-"/>
    <numFmt numFmtId="168" formatCode="&quot;$&quot;#,##0.00_);[Red]\(&quot;$&quot;#,##0.00\)"/>
    <numFmt numFmtId="169" formatCode="#,##0_);\(#,##0\);\-_)"/>
    <numFmt numFmtId="170" formatCode="[$-C09]dd\-mmm\-yy;@"/>
    <numFmt numFmtId="171" formatCode="_(* #,##0.00_);_(* \(#,##0.00\);_(* &quot;-&quot;??_);_(@_)"/>
    <numFmt numFmtId="172" formatCode="0.0%"/>
    <numFmt numFmtId="173" formatCode="_(&quot;$&quot;* #,##0.00_);_(&quot;$&quot;* \(#,##0.00\);_(&quot;$&quot;* &quot;-&quot;??_);_(@_)"/>
    <numFmt numFmtId="174" formatCode="_(&quot;$&quot;* #,##0_);_(&quot;$&quot;* \(#,##0\);_(&quot;$&quot;* &quot;-&quot;??_);_(@_)"/>
    <numFmt numFmtId="175" formatCode="_(* #,##0_);_(* \(#,##0\);_(* &quot;-&quot;??_);_(@_)"/>
    <numFmt numFmtId="176" formatCode="_-&quot;$&quot;* #,##0_-;\-&quot;$&quot;* #,##0_-;_-&quot;$&quot;* &quot;-&quot;??_-;_-@_-"/>
    <numFmt numFmtId="177" formatCode="_-* #,##0_-;[Red]\(#,##0\)_-;_-* &quot;-&quot;??_-;_-@_-"/>
    <numFmt numFmtId="178" formatCode="0.0000"/>
  </numFmts>
  <fonts count="50"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name val="Calibri"/>
      <family val="2"/>
      <scheme val="minor"/>
    </font>
    <font>
      <b/>
      <sz val="8"/>
      <name val="Calibri"/>
      <family val="2"/>
    </font>
    <font>
      <sz val="9"/>
      <color indexed="81"/>
      <name val="Tahoma"/>
      <family val="2"/>
    </font>
    <font>
      <b/>
      <sz val="9"/>
      <color indexed="81"/>
      <name val="Tahoma"/>
      <family val="2"/>
    </font>
    <font>
      <sz val="11"/>
      <color theme="1"/>
      <name val="Calibri"/>
      <family val="2"/>
      <scheme val="minor"/>
    </font>
    <font>
      <b/>
      <u/>
      <sz val="11"/>
      <color theme="1"/>
      <name val="Calibri"/>
      <family val="2"/>
      <scheme val="minor"/>
    </font>
    <font>
      <sz val="8"/>
      <name val="Calibri"/>
      <family val="2"/>
    </font>
    <font>
      <sz val="10"/>
      <color theme="1"/>
      <name val="Arial"/>
      <family val="2"/>
    </font>
    <font>
      <b/>
      <u/>
      <sz val="10"/>
      <color theme="1"/>
      <name val="Arial"/>
      <family val="2"/>
    </font>
    <font>
      <b/>
      <i/>
      <sz val="10"/>
      <color rgb="FFFFFFFF"/>
      <name val="Arial"/>
      <family val="2"/>
    </font>
    <font>
      <b/>
      <sz val="10"/>
      <color theme="1"/>
      <name val="Arial"/>
      <family val="2"/>
    </font>
    <font>
      <sz val="8"/>
      <color theme="1"/>
      <name val="Calibri"/>
      <family val="2"/>
      <scheme val="minor"/>
    </font>
    <font>
      <b/>
      <u/>
      <sz val="20"/>
      <color theme="1"/>
      <name val="Calibri"/>
      <family val="2"/>
      <scheme val="minor"/>
    </font>
    <font>
      <sz val="10"/>
      <name val="Arial"/>
      <family val="2"/>
    </font>
    <font>
      <b/>
      <sz val="11"/>
      <color theme="0"/>
      <name val="Calibri"/>
      <family val="2"/>
    </font>
    <font>
      <sz val="11"/>
      <color theme="1" tint="0.24994659260841701"/>
      <name val="Calibri"/>
      <family val="2"/>
    </font>
    <font>
      <b/>
      <sz val="11"/>
      <name val="Times New Roman"/>
      <family val="1"/>
    </font>
    <font>
      <b/>
      <i/>
      <sz val="11"/>
      <name val="Times New Roman"/>
      <family val="1"/>
    </font>
    <font>
      <sz val="10"/>
      <name val="Times New Roman"/>
      <family val="1"/>
    </font>
    <font>
      <i/>
      <sz val="10"/>
      <name val="Times New Roman"/>
      <family val="1"/>
    </font>
    <font>
      <sz val="10"/>
      <color rgb="FFFF0000"/>
      <name val="Times New Roman"/>
      <family val="1"/>
    </font>
    <font>
      <i/>
      <sz val="10"/>
      <color rgb="FFFF0000"/>
      <name val="Times New Roman"/>
      <family val="1"/>
    </font>
    <font>
      <b/>
      <vertAlign val="superscript"/>
      <sz val="8"/>
      <name val="Calibri"/>
      <family val="2"/>
    </font>
    <font>
      <u/>
      <sz val="28"/>
      <color theme="1"/>
      <name val="Arial"/>
      <family val="2"/>
    </font>
    <font>
      <sz val="11"/>
      <color rgb="FF000000"/>
      <name val="Calibri"/>
      <family val="2"/>
    </font>
    <font>
      <sz val="10"/>
      <color theme="1"/>
      <name val="Times New Roman"/>
      <family val="1"/>
    </font>
    <font>
      <b/>
      <sz val="11"/>
      <color rgb="FF6DBE21"/>
      <name val="Calibri"/>
      <family val="2"/>
      <scheme val="minor"/>
    </font>
    <font>
      <b/>
      <sz val="10"/>
      <name val="Arial"/>
      <family val="2"/>
    </font>
    <font>
      <i/>
      <sz val="10"/>
      <name val="Arial"/>
      <family val="2"/>
    </font>
    <font>
      <b/>
      <sz val="18"/>
      <color indexed="9"/>
      <name val="Arial"/>
      <family val="2"/>
    </font>
    <font>
      <b/>
      <sz val="12"/>
      <color indexed="9"/>
      <name val="Arial"/>
      <family val="2"/>
    </font>
    <font>
      <b/>
      <sz val="10"/>
      <color indexed="9"/>
      <name val="Arial"/>
      <family val="2"/>
    </font>
    <font>
      <b/>
      <sz val="11"/>
      <color theme="0"/>
      <name val="Calibri"/>
      <family val="2"/>
      <scheme val="minor"/>
    </font>
    <font>
      <sz val="11"/>
      <color theme="0"/>
      <name val="Calibri"/>
      <family val="2"/>
      <scheme val="minor"/>
    </font>
    <font>
      <b/>
      <sz val="20"/>
      <color theme="1"/>
      <name val="Calibri"/>
      <family val="2"/>
      <scheme val="minor"/>
    </font>
    <font>
      <sz val="8"/>
      <color theme="1"/>
      <name val="Arial"/>
      <family val="2"/>
    </font>
    <font>
      <i/>
      <sz val="11"/>
      <color theme="1"/>
      <name val="Calibri"/>
      <family val="2"/>
      <scheme val="minor"/>
    </font>
    <font>
      <sz val="11"/>
      <color theme="0" tint="-0.249977111117893"/>
      <name val="Calibri"/>
      <family val="2"/>
      <scheme val="minor"/>
    </font>
    <font>
      <sz val="8"/>
      <color theme="0" tint="-0.249977111117893"/>
      <name val="Calibri"/>
      <family val="2"/>
    </font>
    <font>
      <sz val="11"/>
      <color rgb="FFFF0000"/>
      <name val="Calibri"/>
      <family val="2"/>
      <scheme val="minor"/>
    </font>
    <font>
      <b/>
      <sz val="11"/>
      <color theme="0" tint="-0.249977111117893"/>
      <name val="Calibri"/>
      <family val="2"/>
    </font>
    <font>
      <sz val="11"/>
      <color theme="0" tint="-0.249977111117893"/>
      <name val="Calibri"/>
      <family val="2"/>
    </font>
    <font>
      <b/>
      <sz val="11"/>
      <color theme="0" tint="-0.249977111117893"/>
      <name val="Times New Roman"/>
      <family val="1"/>
    </font>
    <font>
      <sz val="10"/>
      <color theme="0" tint="-0.249977111117893"/>
      <name val="Times New Roman"/>
      <family val="1"/>
    </font>
    <font>
      <i/>
      <sz val="10"/>
      <color theme="0" tint="-0.249977111117893"/>
      <name val="Times New Roman"/>
      <family val="1"/>
    </font>
    <font>
      <b/>
      <sz val="11"/>
      <color theme="0" tint="-0.249977111117893"/>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rgb="FFF2F2F2"/>
        <bgColor indexed="64"/>
      </patternFill>
    </fill>
    <fill>
      <patternFill patternType="solid">
        <fgColor theme="0"/>
        <bgColor indexed="64"/>
      </patternFill>
    </fill>
    <fill>
      <patternFill patternType="solid">
        <fgColor rgb="FFFBD4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4F81BD"/>
        <bgColor indexed="64"/>
      </patternFill>
    </fill>
    <fill>
      <patternFill patternType="solid">
        <fgColor rgb="FF233A8A"/>
        <bgColor auto="1"/>
      </patternFill>
    </fill>
    <fill>
      <patternFill patternType="solid">
        <fgColor rgb="FFD7DDF5"/>
        <bgColor indexed="64"/>
      </patternFill>
    </fill>
    <fill>
      <patternFill patternType="solid">
        <fgColor indexed="22"/>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2"/>
        <bgColor indexed="64"/>
      </patternFill>
    </fill>
    <fill>
      <patternFill patternType="solid">
        <fgColor rgb="FFC0C0C0"/>
        <bgColor indexed="64"/>
      </patternFill>
    </fill>
    <fill>
      <patternFill patternType="solid">
        <fgColor indexed="8"/>
        <bgColor indexed="64"/>
      </patternFill>
    </fill>
    <fill>
      <patternFill patternType="solid">
        <fgColor rgb="FFFF0000"/>
        <bgColor indexed="64"/>
      </patternFill>
    </fill>
    <fill>
      <patternFill patternType="solid">
        <fgColor theme="0" tint="-0.249977111117893"/>
        <bgColor indexed="64"/>
      </patternFill>
    </fill>
    <fill>
      <patternFill patternType="solid">
        <fgColor rgb="FFA5A5A5"/>
      </patternFill>
    </fill>
    <fill>
      <patternFill patternType="solid">
        <fgColor rgb="FFFFFFCC"/>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rgb="FF4F81BD"/>
      </left>
      <right/>
      <top style="medium">
        <color rgb="FF4F81BD"/>
      </top>
      <bottom/>
      <diagonal/>
    </border>
    <border>
      <left/>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style="medium">
        <color rgb="FF4F81BD"/>
      </left>
      <right/>
      <top/>
      <bottom/>
      <diagonal/>
    </border>
    <border>
      <left style="medium">
        <color rgb="FF4F81BD"/>
      </left>
      <right style="medium">
        <color rgb="FF4F81BD"/>
      </right>
      <top/>
      <bottom/>
      <diagonal/>
    </border>
    <border>
      <left style="medium">
        <color rgb="FF4F81BD"/>
      </left>
      <right style="medium">
        <color rgb="FF4F81BD"/>
      </right>
      <top style="medium">
        <color rgb="FF4F81BD"/>
      </top>
      <bottom style="medium">
        <color rgb="FF4F81BD"/>
      </bottom>
      <diagonal/>
    </border>
    <border>
      <left/>
      <right style="medium">
        <color rgb="FF4F81BD"/>
      </right>
      <top/>
      <bottom/>
      <diagonal/>
    </border>
    <border>
      <left/>
      <right style="medium">
        <color rgb="FF4F81BD"/>
      </right>
      <top style="medium">
        <color rgb="FF4F81BD"/>
      </top>
      <bottom style="medium">
        <color rgb="FF4F81BD"/>
      </bottom>
      <diagonal/>
    </border>
    <border>
      <left style="medium">
        <color rgb="FF4F81BD"/>
      </left>
      <right style="medium">
        <color rgb="FF4F81BD"/>
      </right>
      <top style="medium">
        <color rgb="FF4F81BD"/>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auto="1"/>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double">
        <color rgb="FF3F3F3F"/>
      </left>
      <right style="double">
        <color rgb="FF3F3F3F"/>
      </right>
      <top style="double">
        <color rgb="FF3F3F3F"/>
      </top>
      <bottom style="double">
        <color rgb="FF3F3F3F"/>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style="thin">
        <color indexed="64"/>
      </right>
      <top style="medium">
        <color auto="1"/>
      </top>
      <bottom style="thin">
        <color theme="0" tint="-0.34998626667073579"/>
      </bottom>
      <diagonal/>
    </border>
  </borders>
  <cellStyleXfs count="52">
    <xf numFmtId="0" fontId="0" fillId="0" borderId="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69" fontId="17" fillId="0" borderId="0"/>
    <xf numFmtId="170" fontId="19" fillId="11" borderId="41" applyNumberFormat="0" applyFont="0" applyAlignment="0" applyProtection="0"/>
    <xf numFmtId="0" fontId="17" fillId="0" borderId="0"/>
    <xf numFmtId="9" fontId="17" fillId="0" borderId="0" applyFont="0" applyFill="0" applyBorder="0" applyAlignment="0" applyProtection="0"/>
    <xf numFmtId="0" fontId="8" fillId="0" borderId="0"/>
    <xf numFmtId="0" fontId="8" fillId="0" borderId="0"/>
    <xf numFmtId="173" fontId="17" fillId="0" borderId="0" applyFont="0" applyFill="0" applyBorder="0" applyAlignment="0" applyProtection="0"/>
    <xf numFmtId="0" fontId="17" fillId="0" borderId="0"/>
    <xf numFmtId="170" fontId="30" fillId="6" borderId="49" applyNumberFormat="0" applyBorder="0" applyAlignment="0" applyProtection="0"/>
    <xf numFmtId="15" fontId="31" fillId="0" borderId="0" applyFill="0" applyBorder="0" applyProtection="0">
      <alignment horizontal="centerContinuous"/>
    </xf>
    <xf numFmtId="171" fontId="17" fillId="0" borderId="0" applyFont="0" applyFill="0" applyBorder="0" applyAlignment="0" applyProtection="0"/>
    <xf numFmtId="171" fontId="1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31" fillId="0" borderId="0" applyNumberFormat="0" applyFill="0" applyBorder="0" applyAlignment="0" applyProtection="0"/>
    <xf numFmtId="169" fontId="32" fillId="0" borderId="0" applyNumberFormat="0" applyFill="0" applyBorder="0" applyAlignment="0" applyProtection="0"/>
    <xf numFmtId="15" fontId="33" fillId="18" borderId="0" applyBorder="0" applyProtection="0">
      <alignment horizontal="centerContinuous"/>
    </xf>
    <xf numFmtId="15" fontId="34" fillId="18" borderId="0" applyBorder="0" applyProtection="0">
      <alignment horizontal="centerContinuous"/>
    </xf>
    <xf numFmtId="169" fontId="35" fillId="18" borderId="0" applyNumberFormat="0" applyBorder="0" applyProtection="0">
      <alignment horizontal="centerContinuous"/>
    </xf>
    <xf numFmtId="0" fontId="36" fillId="21" borderId="54" applyNumberFormat="0" applyAlignment="0" applyProtection="0"/>
    <xf numFmtId="177" fontId="2" fillId="22" borderId="70" applyBorder="0">
      <alignment horizontal="right"/>
      <protection locked="0"/>
    </xf>
    <xf numFmtId="0" fontId="39" fillId="0" borderId="0"/>
  </cellStyleXfs>
  <cellXfs count="553">
    <xf numFmtId="0" fontId="0" fillId="0" borderId="0" xfId="0"/>
    <xf numFmtId="0" fontId="0" fillId="0" borderId="1" xfId="0" applyBorder="1"/>
    <xf numFmtId="0" fontId="2" fillId="0" borderId="1" xfId="0" applyFont="1" applyFill="1" applyBorder="1"/>
    <xf numFmtId="0" fontId="4" fillId="0" borderId="1" xfId="0" applyFont="1" applyFill="1" applyBorder="1"/>
    <xf numFmtId="0" fontId="3" fillId="0" borderId="1" xfId="0" applyFont="1" applyFill="1" applyBorder="1"/>
    <xf numFmtId="0" fontId="1" fillId="0" borderId="1" xfId="0" applyFont="1" applyBorder="1"/>
    <xf numFmtId="164" fontId="0" fillId="0" borderId="1" xfId="0" applyNumberFormat="1" applyBorder="1"/>
    <xf numFmtId="0" fontId="0" fillId="0" borderId="0" xfId="0" applyFill="1"/>
    <xf numFmtId="164" fontId="0" fillId="0" borderId="0" xfId="0" applyNumberFormat="1"/>
    <xf numFmtId="10" fontId="0" fillId="2" borderId="0" xfId="0" applyNumberFormat="1" applyFill="1"/>
    <xf numFmtId="0" fontId="1" fillId="0" borderId="0" xfId="0" applyFont="1"/>
    <xf numFmtId="0" fontId="0" fillId="0" borderId="0" xfId="0" applyBorder="1"/>
    <xf numFmtId="10" fontId="0" fillId="0" borderId="0" xfId="0" applyNumberFormat="1" applyFill="1"/>
    <xf numFmtId="0" fontId="1" fillId="0" borderId="1" xfId="0" applyFont="1" applyFill="1" applyBorder="1" applyAlignment="1"/>
    <xf numFmtId="164" fontId="0" fillId="0" borderId="1" xfId="0" applyNumberFormat="1" applyBorder="1" applyAlignment="1">
      <alignment horizontal="center"/>
    </xf>
    <xf numFmtId="164" fontId="1" fillId="0" borderId="1" xfId="0" applyNumberFormat="1" applyFont="1" applyBorder="1"/>
    <xf numFmtId="0" fontId="1" fillId="0" borderId="0" xfId="0" applyFont="1" applyFill="1" applyAlignment="1"/>
    <xf numFmtId="0" fontId="1" fillId="0" borderId="2" xfId="0" applyFont="1" applyFill="1" applyBorder="1" applyAlignment="1"/>
    <xf numFmtId="0" fontId="3" fillId="0" borderId="0" xfId="0" applyFont="1" applyFill="1" applyBorder="1" applyAlignment="1">
      <alignment horizontal="center"/>
    </xf>
    <xf numFmtId="0" fontId="4" fillId="0" borderId="0" xfId="0" applyFont="1" applyFill="1" applyBorder="1" applyAlignment="1">
      <alignment horizontal="center"/>
    </xf>
    <xf numFmtId="0" fontId="9" fillId="0" borderId="0" xfId="0" applyFont="1"/>
    <xf numFmtId="0" fontId="5" fillId="3" borderId="0" xfId="0" applyFont="1" applyFill="1" applyBorder="1" applyAlignment="1">
      <alignment vertical="top"/>
    </xf>
    <xf numFmtId="0" fontId="10" fillId="0" borderId="0" xfId="0" applyFont="1" applyBorder="1" applyAlignment="1">
      <alignment vertical="top"/>
    </xf>
    <xf numFmtId="0" fontId="5" fillId="3" borderId="0" xfId="0" applyFont="1" applyFill="1" applyBorder="1" applyAlignment="1">
      <alignment vertical="top" wrapText="1"/>
    </xf>
    <xf numFmtId="0" fontId="10" fillId="0" borderId="0" xfId="0" applyFont="1" applyBorder="1" applyAlignment="1">
      <alignment vertical="top" wrapText="1"/>
    </xf>
    <xf numFmtId="0" fontId="10" fillId="0" borderId="0" xfId="0" applyFont="1" applyBorder="1" applyAlignment="1">
      <alignment vertical="center" wrapText="1"/>
    </xf>
    <xf numFmtId="0" fontId="10" fillId="0" borderId="0" xfId="0" applyFont="1" applyBorder="1" applyAlignment="1">
      <alignment vertical="center"/>
    </xf>
    <xf numFmtId="0" fontId="0" fillId="0" borderId="7" xfId="0" applyBorder="1"/>
    <xf numFmtId="0" fontId="0" fillId="0" borderId="13" xfId="0" applyBorder="1"/>
    <xf numFmtId="0" fontId="5" fillId="0" borderId="12" xfId="0" applyFont="1" applyBorder="1" applyAlignment="1">
      <alignment vertical="top"/>
    </xf>
    <xf numFmtId="0" fontId="5" fillId="3" borderId="12" xfId="0" applyFont="1" applyFill="1" applyBorder="1" applyAlignment="1">
      <alignment vertical="top"/>
    </xf>
    <xf numFmtId="0" fontId="5" fillId="0" borderId="12" xfId="0" applyFont="1" applyBorder="1" applyAlignment="1">
      <alignment vertical="center"/>
    </xf>
    <xf numFmtId="0" fontId="5" fillId="0" borderId="9" xfId="0" applyFont="1" applyBorder="1" applyAlignment="1">
      <alignment vertical="center"/>
    </xf>
    <xf numFmtId="0" fontId="10" fillId="0" borderId="2" xfId="0" applyFont="1" applyBorder="1" applyAlignment="1">
      <alignment vertical="center" wrapText="1"/>
    </xf>
    <xf numFmtId="0" fontId="10" fillId="0" borderId="2" xfId="0" applyFont="1" applyBorder="1" applyAlignment="1">
      <alignment vertical="center"/>
    </xf>
    <xf numFmtId="0" fontId="0" fillId="0" borderId="2" xfId="0" applyBorder="1"/>
    <xf numFmtId="0" fontId="0" fillId="0" borderId="10" xfId="0" applyBorder="1"/>
    <xf numFmtId="0" fontId="0" fillId="6" borderId="0" xfId="0" applyFill="1" applyBorder="1"/>
    <xf numFmtId="0" fontId="5" fillId="5" borderId="6" xfId="0" applyFont="1" applyFill="1" applyBorder="1" applyAlignment="1">
      <alignment horizontal="center" vertical="top"/>
    </xf>
    <xf numFmtId="0" fontId="5" fillId="5" borderId="7" xfId="0" applyFont="1" applyFill="1" applyBorder="1" applyAlignment="1">
      <alignment horizontal="center" vertical="top"/>
    </xf>
    <xf numFmtId="0" fontId="5" fillId="8" borderId="7" xfId="0" applyFont="1" applyFill="1" applyBorder="1" applyAlignment="1">
      <alignment horizontal="center" vertical="top"/>
    </xf>
    <xf numFmtId="0" fontId="10" fillId="8" borderId="8" xfId="0" applyFont="1" applyFill="1" applyBorder="1" applyAlignment="1">
      <alignment horizontal="center" vertical="top"/>
    </xf>
    <xf numFmtId="0" fontId="11" fillId="0" borderId="0" xfId="0" applyFont="1"/>
    <xf numFmtId="0" fontId="11" fillId="0" borderId="14" xfId="0" applyFont="1" applyBorder="1"/>
    <xf numFmtId="0" fontId="11" fillId="0" borderId="15" xfId="0" applyFont="1" applyBorder="1"/>
    <xf numFmtId="0" fontId="11" fillId="0" borderId="16" xfId="0" applyFont="1" applyBorder="1"/>
    <xf numFmtId="164" fontId="11" fillId="0" borderId="0" xfId="0" applyNumberFormat="1" applyFont="1"/>
    <xf numFmtId="0" fontId="11" fillId="0" borderId="17" xfId="0" applyFont="1" applyBorder="1"/>
    <xf numFmtId="0" fontId="0" fillId="0" borderId="18" xfId="0" applyBorder="1" applyAlignment="1">
      <alignment wrapText="1"/>
    </xf>
    <xf numFmtId="0" fontId="2" fillId="0" borderId="18" xfId="0" applyFont="1" applyFill="1" applyBorder="1" applyAlignment="1">
      <alignment wrapText="1"/>
    </xf>
    <xf numFmtId="0" fontId="11" fillId="0" borderId="21" xfId="0" applyFont="1" applyBorder="1"/>
    <xf numFmtId="0" fontId="11" fillId="0" borderId="21" xfId="0" applyFont="1" applyBorder="1" applyAlignment="1">
      <alignment wrapText="1"/>
    </xf>
    <xf numFmtId="0" fontId="11" fillId="0" borderId="24" xfId="0" applyFont="1" applyBorder="1"/>
    <xf numFmtId="0" fontId="11" fillId="0" borderId="0" xfId="0" applyFont="1" applyFill="1" applyBorder="1"/>
    <xf numFmtId="0" fontId="12" fillId="0" borderId="0" xfId="0" applyFont="1"/>
    <xf numFmtId="0" fontId="11" fillId="0" borderId="0" xfId="0" applyFont="1" applyBorder="1"/>
    <xf numFmtId="165" fontId="11" fillId="0" borderId="0" xfId="0" applyNumberFormat="1" applyFont="1" applyBorder="1"/>
    <xf numFmtId="0" fontId="13" fillId="9" borderId="28" xfId="0" applyFont="1" applyFill="1" applyBorder="1" applyAlignment="1">
      <alignment vertical="center" wrapText="1"/>
    </xf>
    <xf numFmtId="0" fontId="13" fillId="9" borderId="29" xfId="0" applyFont="1" applyFill="1" applyBorder="1" applyAlignment="1">
      <alignment vertical="center" wrapText="1"/>
    </xf>
    <xf numFmtId="164" fontId="13" fillId="9" borderId="29" xfId="0" applyNumberFormat="1" applyFont="1" applyFill="1" applyBorder="1" applyAlignment="1">
      <alignment vertical="center" wrapText="1"/>
    </xf>
    <xf numFmtId="0" fontId="14" fillId="7" borderId="30" xfId="0" applyFont="1" applyFill="1" applyBorder="1" applyAlignment="1">
      <alignment vertical="center" wrapText="1"/>
    </xf>
    <xf numFmtId="0" fontId="14" fillId="7" borderId="31" xfId="0" applyFont="1" applyFill="1" applyBorder="1" applyAlignment="1">
      <alignment vertical="center" wrapText="1"/>
    </xf>
    <xf numFmtId="164" fontId="14" fillId="7" borderId="31" xfId="0" applyNumberFormat="1" applyFont="1" applyFill="1" applyBorder="1" applyAlignment="1">
      <alignment vertical="center" wrapText="1"/>
    </xf>
    <xf numFmtId="0" fontId="14" fillId="4" borderId="32" xfId="0" applyFont="1" applyFill="1" applyBorder="1" applyAlignment="1">
      <alignment vertical="center" wrapText="1"/>
    </xf>
    <xf numFmtId="0" fontId="11" fillId="0" borderId="33" xfId="0" applyFont="1" applyBorder="1" applyAlignment="1">
      <alignment vertical="center" wrapText="1"/>
    </xf>
    <xf numFmtId="0" fontId="11" fillId="0" borderId="34" xfId="0" applyFont="1" applyBorder="1" applyAlignment="1">
      <alignment vertical="center" wrapText="1"/>
    </xf>
    <xf numFmtId="7" fontId="11" fillId="0" borderId="35" xfId="1" applyNumberFormat="1" applyFont="1" applyBorder="1" applyAlignment="1">
      <alignment horizontal="center" vertical="center" wrapText="1"/>
    </xf>
    <xf numFmtId="166" fontId="11" fillId="4" borderId="34" xfId="0" applyNumberFormat="1" applyFont="1" applyFill="1" applyBorder="1" applyAlignment="1">
      <alignment horizontal="center" vertical="center" wrapText="1"/>
    </xf>
    <xf numFmtId="166" fontId="11" fillId="0" borderId="34" xfId="0" applyNumberFormat="1" applyFont="1" applyBorder="1" applyAlignment="1">
      <alignment horizontal="center" vertical="center" wrapText="1"/>
    </xf>
    <xf numFmtId="0" fontId="14" fillId="4" borderId="30" xfId="0" applyFont="1" applyFill="1" applyBorder="1" applyAlignment="1">
      <alignment vertical="center" wrapText="1"/>
    </xf>
    <xf numFmtId="7" fontId="11" fillId="0" borderId="34" xfId="1" applyNumberFormat="1" applyFont="1" applyBorder="1" applyAlignment="1">
      <alignment horizontal="center" vertical="center" wrapText="1"/>
    </xf>
    <xf numFmtId="167" fontId="11" fillId="0" borderId="0" xfId="3" applyNumberFormat="1" applyFont="1"/>
    <xf numFmtId="0" fontId="11" fillId="0" borderId="34" xfId="0" applyFont="1" applyFill="1" applyBorder="1" applyAlignment="1">
      <alignment vertical="center" wrapText="1"/>
    </xf>
    <xf numFmtId="0" fontId="14" fillId="4" borderId="37" xfId="0" applyFont="1" applyFill="1" applyBorder="1" applyAlignment="1">
      <alignment vertical="center" wrapText="1"/>
    </xf>
    <xf numFmtId="0" fontId="11" fillId="0" borderId="37" xfId="0" applyFont="1" applyBorder="1" applyAlignment="1">
      <alignment vertical="center" wrapText="1"/>
    </xf>
    <xf numFmtId="0" fontId="11" fillId="0" borderId="37" xfId="0" applyFont="1" applyFill="1" applyBorder="1" applyAlignment="1">
      <alignment vertical="center" wrapText="1"/>
    </xf>
    <xf numFmtId="7" fontId="11" fillId="0" borderId="34" xfId="1" applyNumberFormat="1" applyFont="1" applyFill="1" applyBorder="1" applyAlignment="1">
      <alignment horizontal="center" vertical="center" wrapText="1"/>
    </xf>
    <xf numFmtId="166" fontId="11" fillId="0" borderId="34" xfId="0" applyNumberFormat="1" applyFont="1" applyFill="1" applyBorder="1" applyAlignment="1">
      <alignment horizontal="center" vertical="center" wrapText="1"/>
    </xf>
    <xf numFmtId="0" fontId="0" fillId="2" borderId="0" xfId="0" applyFill="1"/>
    <xf numFmtId="44" fontId="11" fillId="0" borderId="34" xfId="1" applyNumberFormat="1" applyFont="1" applyBorder="1" applyAlignment="1">
      <alignment horizontal="center" vertical="center" wrapText="1"/>
    </xf>
    <xf numFmtId="0" fontId="14" fillId="0" borderId="32" xfId="0" applyFont="1" applyBorder="1" applyAlignment="1">
      <alignment vertical="center" wrapText="1"/>
    </xf>
    <xf numFmtId="0" fontId="11" fillId="4" borderId="34" xfId="0" applyFont="1" applyFill="1" applyBorder="1" applyAlignment="1">
      <alignment vertical="center" wrapText="1"/>
    </xf>
    <xf numFmtId="0" fontId="14" fillId="0" borderId="30" xfId="0" applyFont="1" applyBorder="1" applyAlignment="1">
      <alignment vertical="center" wrapText="1"/>
    </xf>
    <xf numFmtId="1" fontId="0" fillId="0" borderId="0" xfId="0" applyNumberFormat="1"/>
    <xf numFmtId="0" fontId="0" fillId="0" borderId="6" xfId="0" applyBorder="1"/>
    <xf numFmtId="0" fontId="0" fillId="0" borderId="8" xfId="0" applyBorder="1"/>
    <xf numFmtId="0" fontId="0" fillId="0" borderId="9" xfId="0" applyBorder="1"/>
    <xf numFmtId="0" fontId="5" fillId="3" borderId="7" xfId="0" applyFont="1" applyFill="1" applyBorder="1" applyAlignment="1">
      <alignment vertical="top"/>
    </xf>
    <xf numFmtId="0" fontId="10" fillId="0" borderId="0" xfId="0" applyFont="1" applyFill="1" applyBorder="1" applyAlignment="1">
      <alignment vertical="center" wrapText="1"/>
    </xf>
    <xf numFmtId="0" fontId="5" fillId="0" borderId="6" xfId="0" applyFont="1" applyBorder="1" applyAlignment="1">
      <alignment vertical="center"/>
    </xf>
    <xf numFmtId="0" fontId="10" fillId="0" borderId="7" xfId="0" applyFont="1" applyBorder="1" applyAlignment="1">
      <alignment vertical="center" wrapText="1"/>
    </xf>
    <xf numFmtId="0" fontId="10" fillId="0" borderId="7" xfId="0" applyFont="1" applyBorder="1" applyAlignment="1">
      <alignment vertical="center"/>
    </xf>
    <xf numFmtId="0" fontId="16" fillId="0" borderId="12" xfId="0" applyFont="1" applyBorder="1"/>
    <xf numFmtId="0" fontId="9" fillId="0" borderId="0" xfId="0" applyFont="1" applyBorder="1"/>
    <xf numFmtId="0" fontId="11" fillId="0" borderId="1" xfId="0" applyFont="1" applyFill="1" applyBorder="1"/>
    <xf numFmtId="0" fontId="11" fillId="0" borderId="25" xfId="0" applyFont="1" applyFill="1" applyBorder="1"/>
    <xf numFmtId="170" fontId="18" fillId="10" borderId="38" xfId="4" applyNumberFormat="1" applyFont="1" applyFill="1" applyBorder="1" applyAlignment="1">
      <alignment wrapText="1"/>
    </xf>
    <xf numFmtId="170" fontId="18" fillId="10" borderId="39" xfId="4" applyNumberFormat="1" applyFont="1" applyFill="1" applyBorder="1" applyAlignment="1">
      <alignment wrapText="1"/>
    </xf>
    <xf numFmtId="170" fontId="18" fillId="10" borderId="39" xfId="4" applyNumberFormat="1" applyFont="1" applyFill="1" applyBorder="1" applyAlignment="1">
      <alignment horizontal="center" wrapText="1"/>
    </xf>
    <xf numFmtId="170" fontId="18" fillId="10" borderId="40" xfId="4" applyNumberFormat="1" applyFont="1" applyFill="1" applyBorder="1" applyAlignment="1">
      <alignment horizontal="center" wrapText="1"/>
    </xf>
    <xf numFmtId="170" fontId="19" fillId="11" borderId="42" xfId="5" applyBorder="1" applyAlignment="1" applyProtection="1">
      <alignment shrinkToFit="1"/>
      <protection locked="0"/>
    </xf>
    <xf numFmtId="171" fontId="19" fillId="7" borderId="41" xfId="3" applyNumberFormat="1" applyFont="1" applyFill="1" applyBorder="1" applyAlignment="1" applyProtection="1">
      <alignment horizontal="center" shrinkToFit="1"/>
      <protection locked="0"/>
    </xf>
    <xf numFmtId="0" fontId="20" fillId="0" borderId="5" xfId="6" applyFont="1" applyBorder="1" applyAlignment="1">
      <alignment horizontal="center"/>
    </xf>
    <xf numFmtId="0" fontId="20" fillId="0" borderId="4" xfId="6" applyFont="1" applyBorder="1" applyAlignment="1">
      <alignment horizontal="center"/>
    </xf>
    <xf numFmtId="0" fontId="20" fillId="12" borderId="3" xfId="6" applyFont="1" applyFill="1" applyBorder="1"/>
    <xf numFmtId="0" fontId="21" fillId="12" borderId="5" xfId="6" applyFont="1" applyFill="1" applyBorder="1"/>
    <xf numFmtId="172" fontId="22" fillId="12" borderId="5" xfId="6" applyNumberFormat="1" applyFont="1" applyFill="1" applyBorder="1"/>
    <xf numFmtId="172" fontId="22" fillId="12" borderId="2" xfId="6" applyNumberFormat="1" applyFont="1" applyFill="1" applyBorder="1"/>
    <xf numFmtId="0" fontId="22" fillId="0" borderId="12" xfId="6" applyFont="1" applyBorder="1"/>
    <xf numFmtId="0" fontId="23" fillId="0" borderId="0" xfId="6" applyFont="1" applyBorder="1"/>
    <xf numFmtId="172" fontId="22" fillId="0" borderId="0" xfId="6" applyNumberFormat="1" applyFont="1" applyBorder="1" applyAlignment="1">
      <alignment horizontal="right"/>
    </xf>
    <xf numFmtId="172" fontId="22" fillId="0" borderId="0" xfId="7" applyNumberFormat="1" applyFont="1" applyBorder="1" applyAlignment="1">
      <alignment horizontal="right"/>
    </xf>
    <xf numFmtId="172" fontId="22" fillId="0" borderId="13" xfId="7" applyNumberFormat="1" applyFont="1" applyBorder="1" applyAlignment="1">
      <alignment horizontal="right"/>
    </xf>
    <xf numFmtId="0" fontId="22" fillId="0" borderId="9" xfId="6" applyFont="1" applyBorder="1"/>
    <xf numFmtId="172" fontId="22" fillId="0" borderId="2" xfId="7" applyNumberFormat="1" applyFont="1" applyBorder="1" applyAlignment="1">
      <alignment horizontal="right"/>
    </xf>
    <xf numFmtId="172" fontId="22" fillId="0" borderId="10" xfId="7" applyNumberFormat="1" applyFont="1" applyBorder="1" applyAlignment="1">
      <alignment horizontal="right"/>
    </xf>
    <xf numFmtId="172" fontId="22" fillId="0" borderId="2" xfId="2" applyNumberFormat="1" applyFont="1" applyBorder="1"/>
    <xf numFmtId="0" fontId="8" fillId="0" borderId="0" xfId="8"/>
    <xf numFmtId="0" fontId="11" fillId="4" borderId="37" xfId="0" applyFont="1" applyFill="1" applyBorder="1" applyAlignment="1">
      <alignment vertical="center" wrapText="1"/>
    </xf>
    <xf numFmtId="7" fontId="11" fillId="4" borderId="34" xfId="1" applyNumberFormat="1" applyFont="1" applyFill="1" applyBorder="1" applyAlignment="1">
      <alignment horizontal="center" vertical="center" wrapText="1"/>
    </xf>
    <xf numFmtId="0" fontId="0" fillId="0" borderId="44" xfId="0" applyBorder="1"/>
    <xf numFmtId="0" fontId="0" fillId="0" borderId="45" xfId="0" applyBorder="1"/>
    <xf numFmtId="0" fontId="0" fillId="0" borderId="46" xfId="0" applyBorder="1"/>
    <xf numFmtId="0" fontId="10" fillId="8" borderId="7" xfId="0" applyFont="1" applyFill="1" applyBorder="1" applyAlignment="1">
      <alignment horizontal="center" vertical="top" wrapText="1"/>
    </xf>
    <xf numFmtId="0" fontId="10" fillId="6" borderId="7" xfId="0" applyFont="1" applyFill="1" applyBorder="1" applyAlignment="1">
      <alignment horizontal="center" vertical="top" wrapText="1"/>
    </xf>
    <xf numFmtId="0" fontId="10" fillId="6" borderId="8" xfId="0" applyFont="1" applyFill="1" applyBorder="1" applyAlignment="1">
      <alignment horizontal="center" vertical="top" wrapText="1"/>
    </xf>
    <xf numFmtId="0" fontId="10" fillId="0" borderId="0" xfId="0" applyFont="1" applyBorder="1" applyAlignment="1">
      <alignment horizontal="center" vertical="center"/>
    </xf>
    <xf numFmtId="172" fontId="0" fillId="0" borderId="0" xfId="2" applyNumberFormat="1" applyFont="1"/>
    <xf numFmtId="9" fontId="11" fillId="0" borderId="0" xfId="2" applyFont="1"/>
    <xf numFmtId="0" fontId="27" fillId="0" borderId="0" xfId="0" applyFont="1"/>
    <xf numFmtId="0" fontId="0" fillId="0" borderId="0" xfId="0" applyAlignment="1">
      <alignment horizontal="center" wrapText="1"/>
    </xf>
    <xf numFmtId="0" fontId="11" fillId="0" borderId="37" xfId="0" applyFont="1" applyBorder="1" applyAlignment="1">
      <alignment horizontal="center" vertical="center" wrapText="1"/>
    </xf>
    <xf numFmtId="2" fontId="11" fillId="0" borderId="37" xfId="0" applyNumberFormat="1" applyFont="1" applyBorder="1" applyAlignment="1">
      <alignment horizontal="center" vertical="center" wrapText="1"/>
    </xf>
    <xf numFmtId="0" fontId="10" fillId="6" borderId="47" xfId="0" applyFont="1" applyFill="1" applyBorder="1" applyAlignment="1">
      <alignment horizontal="center" vertical="top" wrapText="1"/>
    </xf>
    <xf numFmtId="7" fontId="11" fillId="14" borderId="35" xfId="1" applyNumberFormat="1" applyFont="1" applyFill="1" applyBorder="1" applyAlignment="1">
      <alignment horizontal="center" vertical="center" wrapText="1"/>
    </xf>
    <xf numFmtId="7" fontId="11" fillId="14" borderId="34" xfId="1" applyNumberFormat="1" applyFont="1" applyFill="1" applyBorder="1" applyAlignment="1">
      <alignment horizontal="center" vertical="center" wrapText="1"/>
    </xf>
    <xf numFmtId="166" fontId="11" fillId="14" borderId="34" xfId="0" applyNumberFormat="1" applyFont="1" applyFill="1" applyBorder="1" applyAlignment="1">
      <alignment horizontal="center" vertical="center" wrapText="1"/>
    </xf>
    <xf numFmtId="0" fontId="11" fillId="7" borderId="37" xfId="0" applyFont="1" applyFill="1" applyBorder="1" applyAlignment="1">
      <alignment horizontal="center" vertical="center" wrapText="1"/>
    </xf>
    <xf numFmtId="7" fontId="11" fillId="16" borderId="34" xfId="1" applyNumberFormat="1" applyFont="1" applyFill="1" applyBorder="1" applyAlignment="1">
      <alignment horizontal="center" vertical="center" wrapText="1"/>
    </xf>
    <xf numFmtId="44" fontId="11" fillId="0" borderId="1" xfId="1" applyFont="1" applyFill="1" applyBorder="1"/>
    <xf numFmtId="171" fontId="19" fillId="15" borderId="43" xfId="3" applyNumberFormat="1" applyFont="1" applyFill="1" applyBorder="1" applyAlignment="1" applyProtection="1">
      <alignment horizontal="center" shrinkToFit="1"/>
      <protection locked="0"/>
    </xf>
    <xf numFmtId="171" fontId="19" fillId="15" borderId="41" xfId="3" applyNumberFormat="1" applyFont="1" applyFill="1" applyBorder="1" applyAlignment="1" applyProtection="1">
      <alignment horizontal="center" shrinkToFit="1"/>
      <protection locked="0"/>
    </xf>
    <xf numFmtId="44" fontId="11" fillId="0" borderId="22" xfId="1" applyFont="1" applyFill="1" applyBorder="1"/>
    <xf numFmtId="164" fontId="1" fillId="0" borderId="0" xfId="0" applyNumberFormat="1" applyFont="1" applyAlignment="1">
      <alignment horizontal="left"/>
    </xf>
    <xf numFmtId="0" fontId="28" fillId="17" borderId="50" xfId="9" applyFont="1" applyFill="1" applyBorder="1" applyAlignment="1">
      <alignment horizontal="center" vertical="center"/>
    </xf>
    <xf numFmtId="0" fontId="28" fillId="17" borderId="51" xfId="9" applyFont="1" applyFill="1" applyBorder="1" applyAlignment="1">
      <alignment horizontal="center" vertical="center"/>
    </xf>
    <xf numFmtId="0" fontId="29" fillId="0" borderId="0" xfId="9" applyFont="1"/>
    <xf numFmtId="0" fontId="8" fillId="0" borderId="0" xfId="9"/>
    <xf numFmtId="0" fontId="28" fillId="0" borderId="52" xfId="9" applyFont="1" applyBorder="1" applyAlignment="1">
      <alignment horizontal="right" vertical="center" wrapText="1"/>
    </xf>
    <xf numFmtId="0" fontId="28" fillId="0" borderId="53" xfId="9" applyFont="1" applyBorder="1" applyAlignment="1">
      <alignment vertical="center" wrapText="1"/>
    </xf>
    <xf numFmtId="173" fontId="28" fillId="0" borderId="53" xfId="10" applyFont="1" applyBorder="1" applyAlignment="1">
      <alignment horizontal="right" vertical="center" wrapText="1"/>
    </xf>
    <xf numFmtId="173" fontId="29" fillId="0" borderId="0" xfId="9" applyNumberFormat="1" applyFont="1"/>
    <xf numFmtId="0" fontId="28" fillId="0" borderId="53" xfId="9" applyFont="1" applyBorder="1" applyAlignment="1">
      <alignment horizontal="right" vertical="center" wrapText="1"/>
    </xf>
    <xf numFmtId="0" fontId="28" fillId="0" borderId="53" xfId="9" applyFont="1" applyFill="1" applyBorder="1" applyAlignment="1">
      <alignment vertical="center" wrapText="1"/>
    </xf>
    <xf numFmtId="173" fontId="28" fillId="0" borderId="53" xfId="10" applyFont="1" applyFill="1" applyBorder="1" applyAlignment="1">
      <alignment horizontal="right" vertical="center" wrapText="1"/>
    </xf>
    <xf numFmtId="0" fontId="8" fillId="0" borderId="0" xfId="9" applyAlignment="1">
      <alignment vertical="center"/>
    </xf>
    <xf numFmtId="164" fontId="1" fillId="0" borderId="0" xfId="0" applyNumberFormat="1" applyFont="1" applyBorder="1"/>
    <xf numFmtId="0" fontId="17" fillId="13" borderId="1" xfId="0" applyFont="1" applyFill="1" applyBorder="1"/>
    <xf numFmtId="0" fontId="0" fillId="13" borderId="1" xfId="0" applyFill="1" applyBorder="1"/>
    <xf numFmtId="174" fontId="0" fillId="13" borderId="1" xfId="10" applyNumberFormat="1" applyFont="1" applyFill="1" applyBorder="1" applyAlignment="1">
      <alignment horizontal="right"/>
    </xf>
    <xf numFmtId="175" fontId="0" fillId="13" borderId="1" xfId="14" applyNumberFormat="1" applyFont="1" applyFill="1" applyBorder="1"/>
    <xf numFmtId="174" fontId="0" fillId="13" borderId="1" xfId="10" applyNumberFormat="1" applyFont="1" applyFill="1" applyBorder="1"/>
    <xf numFmtId="174" fontId="0" fillId="13" borderId="1" xfId="0" applyNumberFormat="1" applyFill="1" applyBorder="1"/>
    <xf numFmtId="176" fontId="0" fillId="13" borderId="1" xfId="10" applyNumberFormat="1" applyFont="1" applyFill="1" applyBorder="1"/>
    <xf numFmtId="0" fontId="0" fillId="2" borderId="1" xfId="0" applyFill="1" applyBorder="1"/>
    <xf numFmtId="174" fontId="0" fillId="2" borderId="1" xfId="10" applyNumberFormat="1" applyFont="1" applyFill="1" applyBorder="1" applyAlignment="1">
      <alignment horizontal="right"/>
    </xf>
    <xf numFmtId="175" fontId="0" fillId="2" borderId="1" xfId="14" applyNumberFormat="1" applyFont="1" applyFill="1" applyBorder="1"/>
    <xf numFmtId="174" fontId="0" fillId="2" borderId="1" xfId="10" applyNumberFormat="1" applyFont="1" applyFill="1" applyBorder="1"/>
    <xf numFmtId="174" fontId="0" fillId="2" borderId="1" xfId="0" applyNumberFormat="1" applyFill="1" applyBorder="1"/>
    <xf numFmtId="176" fontId="0" fillId="2" borderId="1" xfId="10" applyNumberFormat="1" applyFont="1" applyFill="1" applyBorder="1"/>
    <xf numFmtId="0" fontId="0" fillId="19" borderId="1" xfId="0" applyFill="1" applyBorder="1"/>
    <xf numFmtId="174" fontId="0" fillId="19" borderId="1" xfId="10" applyNumberFormat="1" applyFont="1" applyFill="1" applyBorder="1" applyAlignment="1">
      <alignment horizontal="right"/>
    </xf>
    <xf numFmtId="175" fontId="0" fillId="19" borderId="1" xfId="14" applyNumberFormat="1" applyFont="1" applyFill="1" applyBorder="1"/>
    <xf numFmtId="174" fontId="0" fillId="19" borderId="1" xfId="10" applyNumberFormat="1" applyFont="1" applyFill="1" applyBorder="1"/>
    <xf numFmtId="176" fontId="0" fillId="19" borderId="1" xfId="10" applyNumberFormat="1" applyFont="1" applyFill="1" applyBorder="1"/>
    <xf numFmtId="0" fontId="0" fillId="20" borderId="1" xfId="0" applyFill="1" applyBorder="1"/>
    <xf numFmtId="174" fontId="0" fillId="20" borderId="1" xfId="10" applyNumberFormat="1" applyFont="1" applyFill="1" applyBorder="1" applyAlignment="1">
      <alignment horizontal="right"/>
    </xf>
    <xf numFmtId="175" fontId="0" fillId="20" borderId="1" xfId="14" applyNumberFormat="1" applyFont="1" applyFill="1" applyBorder="1"/>
    <xf numFmtId="174" fontId="0" fillId="20" borderId="1" xfId="10" applyNumberFormat="1" applyFont="1" applyFill="1" applyBorder="1"/>
    <xf numFmtId="176" fontId="0" fillId="20" borderId="1" xfId="10" applyNumberFormat="1" applyFont="1" applyFill="1" applyBorder="1"/>
    <xf numFmtId="0" fontId="0" fillId="0" borderId="0" xfId="0" applyAlignment="1">
      <alignment horizontal="right"/>
    </xf>
    <xf numFmtId="171" fontId="0" fillId="0" borderId="0" xfId="14" applyFont="1"/>
    <xf numFmtId="176" fontId="0" fillId="13" borderId="1" xfId="10" applyNumberFormat="1" applyFont="1" applyFill="1" applyBorder="1" applyAlignment="1">
      <alignment horizontal="right"/>
    </xf>
    <xf numFmtId="164" fontId="0" fillId="15" borderId="1" xfId="0" applyNumberFormat="1" applyFill="1" applyBorder="1"/>
    <xf numFmtId="10" fontId="36" fillId="21" borderId="54" xfId="49" applyNumberFormat="1"/>
    <xf numFmtId="9" fontId="36" fillId="21" borderId="54" xfId="49" applyNumberFormat="1"/>
    <xf numFmtId="0" fontId="36" fillId="21" borderId="54" xfId="49" applyAlignment="1">
      <alignment horizontal="left" wrapText="1"/>
    </xf>
    <xf numFmtId="0" fontId="36" fillId="21" borderId="54" xfId="49" applyAlignment="1">
      <alignment wrapText="1"/>
    </xf>
    <xf numFmtId="0" fontId="0" fillId="0" borderId="0" xfId="0" applyFill="1" applyAlignment="1">
      <alignment horizontal="center"/>
    </xf>
    <xf numFmtId="0" fontId="10" fillId="0" borderId="0" xfId="0" applyFont="1" applyBorder="1" applyAlignment="1">
      <alignment horizontal="center" vertical="center" wrapText="1"/>
    </xf>
    <xf numFmtId="44" fontId="11" fillId="4" borderId="22" xfId="1" applyFont="1" applyFill="1" applyBorder="1"/>
    <xf numFmtId="164" fontId="4" fillId="0" borderId="3" xfId="0" applyNumberFormat="1" applyFont="1" applyFill="1" applyBorder="1"/>
    <xf numFmtId="0" fontId="3" fillId="0" borderId="63" xfId="0" applyFont="1" applyFill="1" applyBorder="1" applyAlignment="1">
      <alignment horizontal="center" wrapText="1"/>
    </xf>
    <xf numFmtId="0" fontId="3" fillId="0" borderId="0" xfId="0" applyFont="1" applyFill="1" applyBorder="1" applyAlignment="1">
      <alignment horizontal="center" wrapText="1"/>
    </xf>
    <xf numFmtId="0" fontId="3" fillId="0" borderId="64" xfId="0" applyFont="1" applyFill="1" applyBorder="1" applyAlignment="1">
      <alignment horizontal="center" wrapText="1"/>
    </xf>
    <xf numFmtId="0" fontId="3" fillId="0" borderId="0" xfId="0" applyFont="1" applyFill="1" applyBorder="1"/>
    <xf numFmtId="0" fontId="3" fillId="0" borderId="0" xfId="0" applyFont="1" applyFill="1" applyBorder="1" applyAlignment="1">
      <alignment horizontal="right"/>
    </xf>
    <xf numFmtId="0" fontId="2" fillId="0" borderId="0" xfId="0" applyFont="1" applyFill="1" applyBorder="1"/>
    <xf numFmtId="164" fontId="2" fillId="0" borderId="0" xfId="0" applyNumberFormat="1" applyFont="1" applyFill="1" applyBorder="1"/>
    <xf numFmtId="0" fontId="4" fillId="0" borderId="0" xfId="0" applyFont="1" applyFill="1" applyBorder="1"/>
    <xf numFmtId="44" fontId="4" fillId="0" borderId="0" xfId="1" applyFont="1" applyFill="1" applyBorder="1"/>
    <xf numFmtId="0" fontId="3" fillId="0" borderId="63" xfId="0" applyFont="1" applyFill="1" applyBorder="1"/>
    <xf numFmtId="0" fontId="3" fillId="0" borderId="64" xfId="0" applyFont="1" applyFill="1" applyBorder="1" applyAlignment="1">
      <alignment horizontal="right"/>
    </xf>
    <xf numFmtId="0" fontId="2" fillId="0" borderId="63" xfId="0" applyFont="1" applyFill="1" applyBorder="1"/>
    <xf numFmtId="164" fontId="2" fillId="0" borderId="64" xfId="0" applyNumberFormat="1" applyFont="1" applyFill="1" applyBorder="1"/>
    <xf numFmtId="0" fontId="4" fillId="0" borderId="63" xfId="0" applyFont="1" applyFill="1" applyBorder="1"/>
    <xf numFmtId="0" fontId="4" fillId="0" borderId="64" xfId="0" applyFont="1" applyFill="1" applyBorder="1"/>
    <xf numFmtId="0" fontId="4" fillId="0" borderId="63" xfId="0" applyFont="1" applyFill="1" applyBorder="1" applyAlignment="1">
      <alignment horizontal="center"/>
    </xf>
    <xf numFmtId="44" fontId="4" fillId="0" borderId="64" xfId="1" applyFont="1" applyFill="1" applyBorder="1"/>
    <xf numFmtId="0" fontId="4" fillId="0" borderId="65" xfId="0" applyFont="1" applyFill="1" applyBorder="1"/>
    <xf numFmtId="0" fontId="2" fillId="0" borderId="64" xfId="0" applyFont="1" applyFill="1" applyBorder="1"/>
    <xf numFmtId="9" fontId="11" fillId="0" borderId="1" xfId="2" applyFont="1" applyFill="1" applyBorder="1"/>
    <xf numFmtId="9" fontId="11" fillId="0" borderId="22" xfId="2" applyFont="1" applyFill="1" applyBorder="1"/>
    <xf numFmtId="9" fontId="11" fillId="0" borderId="25" xfId="2" applyFont="1" applyFill="1" applyBorder="1"/>
    <xf numFmtId="9" fontId="11" fillId="0" borderId="26" xfId="2" applyFont="1" applyFill="1" applyBorder="1"/>
    <xf numFmtId="164" fontId="2" fillId="0" borderId="0" xfId="0" applyNumberFormat="1" applyFont="1" applyFill="1" applyBorder="1" applyAlignment="1">
      <alignment horizontal="right"/>
    </xf>
    <xf numFmtId="172" fontId="0" fillId="0" borderId="0" xfId="2" applyNumberFormat="1" applyFont="1" applyAlignment="1">
      <alignment horizontal="right"/>
    </xf>
    <xf numFmtId="164" fontId="4" fillId="15" borderId="0" xfId="0" applyNumberFormat="1" applyFont="1" applyFill="1" applyBorder="1"/>
    <xf numFmtId="164" fontId="4" fillId="15" borderId="66" xfId="0" applyNumberFormat="1" applyFont="1" applyFill="1" applyBorder="1"/>
    <xf numFmtId="164" fontId="2" fillId="15" borderId="0" xfId="0" applyNumberFormat="1" applyFont="1" applyFill="1" applyBorder="1" applyAlignment="1">
      <alignment horizontal="right"/>
    </xf>
    <xf numFmtId="164" fontId="3" fillId="15" borderId="66" xfId="0" applyNumberFormat="1" applyFont="1" applyFill="1" applyBorder="1" applyAlignment="1">
      <alignment horizontal="right"/>
    </xf>
    <xf numFmtId="164" fontId="4" fillId="15" borderId="64" xfId="0" applyNumberFormat="1" applyFont="1" applyFill="1" applyBorder="1"/>
    <xf numFmtId="164" fontId="4" fillId="15" borderId="55" xfId="0" applyNumberFormat="1" applyFont="1" applyFill="1" applyBorder="1"/>
    <xf numFmtId="0" fontId="0" fillId="14" borderId="0" xfId="0" applyFill="1"/>
    <xf numFmtId="0" fontId="37" fillId="14" borderId="0" xfId="0" applyFont="1" applyFill="1"/>
    <xf numFmtId="170" fontId="19" fillId="15" borderId="42" xfId="5" applyFill="1" applyBorder="1" applyAlignment="1" applyProtection="1">
      <alignment shrinkToFit="1"/>
      <protection locked="0"/>
    </xf>
    <xf numFmtId="7" fontId="10" fillId="0" borderId="0" xfId="1" applyNumberFormat="1" applyFont="1" applyBorder="1" applyAlignment="1">
      <alignment horizontal="center" vertical="center"/>
    </xf>
    <xf numFmtId="7" fontId="0" fillId="6" borderId="11" xfId="0" applyNumberFormat="1" applyFill="1" applyBorder="1" applyAlignment="1">
      <alignment horizontal="center"/>
    </xf>
    <xf numFmtId="0" fontId="0" fillId="0" borderId="48" xfId="0" applyBorder="1" applyAlignment="1">
      <alignment horizontal="center"/>
    </xf>
    <xf numFmtId="44" fontId="0" fillId="6" borderId="0" xfId="1" applyFont="1" applyFill="1" applyBorder="1" applyAlignment="1">
      <alignment horizontal="center"/>
    </xf>
    <xf numFmtId="0" fontId="0" fillId="6" borderId="13" xfId="0" applyFill="1" applyBorder="1" applyAlignment="1">
      <alignment horizontal="center"/>
    </xf>
    <xf numFmtId="0" fontId="0" fillId="6" borderId="0" xfId="0" applyFill="1" applyBorder="1" applyAlignment="1">
      <alignment horizontal="center"/>
    </xf>
    <xf numFmtId="9" fontId="10" fillId="0" borderId="0" xfId="2" applyFont="1" applyBorder="1" applyAlignment="1">
      <alignment horizontal="center" vertical="center"/>
    </xf>
    <xf numFmtId="44" fontId="10" fillId="0" borderId="0" xfId="1" applyFont="1" applyBorder="1" applyAlignment="1">
      <alignment horizontal="center" vertical="center"/>
    </xf>
    <xf numFmtId="0" fontId="0" fillId="0" borderId="2" xfId="1" applyNumberFormat="1" applyFont="1" applyBorder="1" applyAlignment="1">
      <alignment horizontal="center"/>
    </xf>
    <xf numFmtId="0" fontId="0" fillId="0" borderId="10" xfId="1" applyNumberFormat="1" applyFont="1" applyBorder="1" applyAlignment="1">
      <alignment horizontal="center"/>
    </xf>
    <xf numFmtId="0" fontId="0" fillId="0" borderId="0" xfId="0" applyBorder="1" applyAlignment="1">
      <alignment horizontal="center" wrapText="1"/>
    </xf>
    <xf numFmtId="0" fontId="17" fillId="0" borderId="33" xfId="0" applyFont="1" applyBorder="1" applyAlignment="1">
      <alignment vertical="center" wrapText="1"/>
    </xf>
    <xf numFmtId="0" fontId="17" fillId="0" borderId="34" xfId="0" applyFont="1" applyBorder="1" applyAlignment="1">
      <alignment vertical="center" wrapText="1"/>
    </xf>
    <xf numFmtId="0" fontId="17" fillId="0" borderId="37" xfId="0" applyFont="1" applyBorder="1" applyAlignment="1">
      <alignment vertical="center" wrapText="1"/>
    </xf>
    <xf numFmtId="7" fontId="17" fillId="0" borderId="35" xfId="1" applyNumberFormat="1" applyFont="1" applyBorder="1" applyAlignment="1">
      <alignment horizontal="center" vertical="center" wrapText="1"/>
    </xf>
    <xf numFmtId="166" fontId="17" fillId="4" borderId="34" xfId="0" applyNumberFormat="1" applyFont="1" applyFill="1" applyBorder="1" applyAlignment="1">
      <alignment horizontal="center" vertical="center" wrapText="1"/>
    </xf>
    <xf numFmtId="7" fontId="17" fillId="0" borderId="34" xfId="1" applyNumberFormat="1" applyFont="1" applyBorder="1" applyAlignment="1">
      <alignment horizontal="center" vertical="center" wrapText="1"/>
    </xf>
    <xf numFmtId="164" fontId="11" fillId="0" borderId="30" xfId="0" applyNumberFormat="1" applyFont="1" applyFill="1" applyBorder="1" applyAlignment="1">
      <alignment horizontal="center" vertical="center" wrapText="1"/>
    </xf>
    <xf numFmtId="168" fontId="11" fillId="4" borderId="37" xfId="0" applyNumberFormat="1" applyFont="1" applyFill="1" applyBorder="1" applyAlignment="1">
      <alignment horizontal="center" vertical="center" wrapText="1"/>
    </xf>
    <xf numFmtId="164" fontId="11" fillId="0" borderId="37" xfId="0" applyNumberFormat="1" applyFont="1" applyBorder="1" applyAlignment="1">
      <alignment horizontal="center" vertical="center" wrapText="1"/>
    </xf>
    <xf numFmtId="168" fontId="11" fillId="4" borderId="34" xfId="0" applyNumberFormat="1" applyFont="1" applyFill="1" applyBorder="1" applyAlignment="1">
      <alignment horizontal="center" vertical="center" wrapText="1"/>
    </xf>
    <xf numFmtId="164" fontId="11" fillId="0" borderId="34" xfId="0" applyNumberFormat="1" applyFont="1" applyBorder="1" applyAlignment="1">
      <alignment horizontal="center" vertical="center" wrapText="1"/>
    </xf>
    <xf numFmtId="164" fontId="11" fillId="0" borderId="36" xfId="0" applyNumberFormat="1" applyFont="1" applyBorder="1" applyAlignment="1">
      <alignment horizontal="center" vertical="center" wrapText="1"/>
    </xf>
    <xf numFmtId="0" fontId="11" fillId="0" borderId="0" xfId="0" applyFont="1" applyAlignment="1">
      <alignment horizontal="center"/>
    </xf>
    <xf numFmtId="167" fontId="11" fillId="0" borderId="0" xfId="3" applyNumberFormat="1" applyFont="1" applyAlignment="1">
      <alignment horizontal="center"/>
    </xf>
    <xf numFmtId="0" fontId="0" fillId="0" borderId="0" xfId="0" applyAlignment="1">
      <alignment horizontal="center"/>
    </xf>
    <xf numFmtId="0" fontId="0" fillId="0" borderId="20" xfId="0" applyBorder="1" applyAlignment="1">
      <alignment horizontal="center" wrapText="1"/>
    </xf>
    <xf numFmtId="9" fontId="11" fillId="0" borderId="23" xfId="2" applyFont="1" applyBorder="1" applyAlignment="1">
      <alignment horizontal="center"/>
    </xf>
    <xf numFmtId="9" fontId="11" fillId="0" borderId="27" xfId="2" applyFont="1" applyBorder="1" applyAlignment="1">
      <alignment horizontal="center"/>
    </xf>
    <xf numFmtId="0" fontId="11" fillId="0" borderId="0" xfId="0" applyFont="1" applyBorder="1" applyAlignment="1">
      <alignment horizontal="center"/>
    </xf>
    <xf numFmtId="0" fontId="13" fillId="9" borderId="29" xfId="0" applyFont="1" applyFill="1" applyBorder="1" applyAlignment="1">
      <alignment horizontal="center" vertical="center" wrapText="1"/>
    </xf>
    <xf numFmtId="0" fontId="14" fillId="7" borderId="31" xfId="0" applyFont="1" applyFill="1" applyBorder="1" applyAlignment="1">
      <alignment horizontal="center" vertical="center" wrapText="1"/>
    </xf>
    <xf numFmtId="164" fontId="11" fillId="0" borderId="35" xfId="0" applyNumberFormat="1" applyFont="1" applyBorder="1" applyAlignment="1">
      <alignment horizontal="center" vertical="center" wrapText="1"/>
    </xf>
    <xf numFmtId="164" fontId="11" fillId="0" borderId="36" xfId="0" applyNumberFormat="1" applyFont="1" applyFill="1" applyBorder="1" applyAlignment="1">
      <alignment horizontal="center" vertical="center" wrapText="1"/>
    </xf>
    <xf numFmtId="164" fontId="11" fillId="4" borderId="36" xfId="0" applyNumberFormat="1" applyFont="1" applyFill="1" applyBorder="1" applyAlignment="1">
      <alignment horizontal="center" vertical="center" wrapText="1"/>
    </xf>
    <xf numFmtId="164" fontId="11" fillId="14" borderId="35" xfId="0" applyNumberFormat="1" applyFont="1" applyFill="1" applyBorder="1" applyAlignment="1">
      <alignment horizontal="center" vertical="center" wrapText="1"/>
    </xf>
    <xf numFmtId="164" fontId="11" fillId="14" borderId="36" xfId="0" applyNumberFormat="1" applyFont="1" applyFill="1" applyBorder="1" applyAlignment="1">
      <alignment horizontal="center" vertical="center" wrapText="1"/>
    </xf>
    <xf numFmtId="164" fontId="11" fillId="0" borderId="0" xfId="0" applyNumberFormat="1" applyFont="1" applyAlignment="1">
      <alignment horizontal="center"/>
    </xf>
    <xf numFmtId="0" fontId="11" fillId="0" borderId="17" xfId="0" applyFont="1" applyBorder="1" applyAlignment="1">
      <alignment horizontal="center"/>
    </xf>
    <xf numFmtId="0" fontId="0" fillId="0" borderId="18" xfId="0" applyBorder="1" applyAlignment="1">
      <alignment horizontal="center" wrapText="1"/>
    </xf>
    <xf numFmtId="0" fontId="2" fillId="0" borderId="18" xfId="0" applyFont="1" applyFill="1" applyBorder="1" applyAlignment="1">
      <alignment horizontal="center" wrapText="1"/>
    </xf>
    <xf numFmtId="0" fontId="0" fillId="0" borderId="19" xfId="0" applyBorder="1" applyAlignment="1">
      <alignment horizontal="center" wrapText="1"/>
    </xf>
    <xf numFmtId="0" fontId="11" fillId="0" borderId="21" xfId="0" applyFont="1" applyBorder="1" applyAlignment="1">
      <alignment horizontal="center"/>
    </xf>
    <xf numFmtId="0" fontId="11" fillId="0" borderId="1" xfId="0" applyFont="1" applyFill="1" applyBorder="1" applyAlignment="1">
      <alignment horizontal="center"/>
    </xf>
    <xf numFmtId="164" fontId="11" fillId="0" borderId="22" xfId="0" applyNumberFormat="1" applyFont="1" applyBorder="1" applyAlignment="1">
      <alignment horizontal="center"/>
    </xf>
    <xf numFmtId="2" fontId="11" fillId="0" borderId="1" xfId="0" applyNumberFormat="1" applyFont="1" applyFill="1" applyBorder="1" applyAlignment="1">
      <alignment horizontal="center"/>
    </xf>
    <xf numFmtId="9" fontId="11" fillId="0" borderId="0" xfId="2" applyNumberFormat="1" applyFont="1" applyAlignment="1">
      <alignment horizontal="center"/>
    </xf>
    <xf numFmtId="0" fontId="11" fillId="0" borderId="24" xfId="0" applyFont="1" applyBorder="1" applyAlignment="1">
      <alignment horizontal="center"/>
    </xf>
    <xf numFmtId="0" fontId="11" fillId="0" borderId="25" xfId="0" applyFont="1" applyFill="1" applyBorder="1" applyAlignment="1">
      <alignment horizontal="center"/>
    </xf>
    <xf numFmtId="164" fontId="11" fillId="0" borderId="26" xfId="0" applyNumberFormat="1" applyFont="1" applyBorder="1" applyAlignment="1">
      <alignment horizontal="center"/>
    </xf>
    <xf numFmtId="2" fontId="11" fillId="0" borderId="25" xfId="0" applyNumberFormat="1" applyFont="1" applyFill="1" applyBorder="1" applyAlignment="1">
      <alignment horizontal="center"/>
    </xf>
    <xf numFmtId="0" fontId="11" fillId="0" borderId="0" xfId="0" applyFont="1" applyFill="1" applyBorder="1" applyAlignment="1">
      <alignment horizontal="center"/>
    </xf>
    <xf numFmtId="7" fontId="11" fillId="0" borderId="0" xfId="0" applyNumberFormat="1" applyFont="1" applyAlignment="1">
      <alignment horizontal="center"/>
    </xf>
    <xf numFmtId="164" fontId="13" fillId="9" borderId="29" xfId="0" applyNumberFormat="1" applyFont="1" applyFill="1" applyBorder="1" applyAlignment="1">
      <alignment horizontal="center" vertical="center" wrapText="1"/>
    </xf>
    <xf numFmtId="164" fontId="14" fillId="7" borderId="31" xfId="0" applyNumberFormat="1" applyFont="1" applyFill="1" applyBorder="1" applyAlignment="1">
      <alignment horizontal="center" vertical="center" wrapText="1"/>
    </xf>
    <xf numFmtId="164" fontId="11" fillId="4" borderId="35" xfId="0" applyNumberFormat="1" applyFont="1" applyFill="1" applyBorder="1" applyAlignment="1">
      <alignment horizontal="center" vertical="center" wrapText="1"/>
    </xf>
    <xf numFmtId="164" fontId="11" fillId="4" borderId="37" xfId="0" applyNumberFormat="1" applyFont="1" applyFill="1" applyBorder="1" applyAlignment="1">
      <alignment horizontal="center" vertical="center" wrapText="1"/>
    </xf>
    <xf numFmtId="164" fontId="11" fillId="0" borderId="33" xfId="0" applyNumberFormat="1" applyFont="1" applyBorder="1" applyAlignment="1">
      <alignment horizontal="center" vertical="center" wrapText="1"/>
    </xf>
    <xf numFmtId="168" fontId="11" fillId="0" borderId="37" xfId="0" applyNumberFormat="1" applyFont="1" applyBorder="1" applyAlignment="1">
      <alignment horizontal="center" vertical="center" wrapText="1"/>
    </xf>
    <xf numFmtId="168" fontId="11" fillId="0" borderId="34" xfId="0" applyNumberFormat="1" applyFont="1" applyBorder="1" applyAlignment="1">
      <alignment horizontal="center" vertical="center" wrapText="1"/>
    </xf>
    <xf numFmtId="1" fontId="0" fillId="0" borderId="0" xfId="0" applyNumberFormat="1" applyAlignment="1">
      <alignment horizontal="center"/>
    </xf>
    <xf numFmtId="9" fontId="11" fillId="0" borderId="0" xfId="2" applyFont="1" applyAlignment="1">
      <alignment horizontal="center"/>
    </xf>
    <xf numFmtId="0" fontId="10" fillId="6" borderId="3" xfId="0" applyFont="1" applyFill="1" applyBorder="1" applyAlignment="1">
      <alignment horizontal="center" vertical="top" wrapText="1"/>
    </xf>
    <xf numFmtId="0" fontId="10" fillId="6" borderId="5" xfId="0" applyFont="1" applyFill="1" applyBorder="1" applyAlignment="1">
      <alignment horizontal="center" vertical="top" wrapText="1"/>
    </xf>
    <xf numFmtId="0" fontId="10" fillId="6" borderId="4" xfId="0" applyFont="1" applyFill="1" applyBorder="1" applyAlignment="1">
      <alignment horizontal="center" vertical="top" wrapText="1"/>
    </xf>
    <xf numFmtId="2" fontId="0" fillId="6" borderId="12" xfId="1" applyNumberFormat="1" applyFont="1" applyFill="1" applyBorder="1" applyAlignment="1">
      <alignment horizontal="center"/>
    </xf>
    <xf numFmtId="176" fontId="0" fillId="6" borderId="0" xfId="1" applyNumberFormat="1" applyFont="1" applyFill="1" applyBorder="1" applyAlignment="1">
      <alignment horizontal="center"/>
    </xf>
    <xf numFmtId="176" fontId="0" fillId="6" borderId="13" xfId="1" applyNumberFormat="1" applyFont="1" applyFill="1" applyBorder="1" applyAlignment="1">
      <alignment horizontal="center"/>
    </xf>
    <xf numFmtId="2" fontId="0" fillId="0" borderId="0" xfId="0" applyNumberFormat="1"/>
    <xf numFmtId="8" fontId="11" fillId="0" borderId="0" xfId="0" applyNumberFormat="1" applyFont="1" applyBorder="1"/>
    <xf numFmtId="44" fontId="11" fillId="23" borderId="1" xfId="1" applyFont="1" applyFill="1" applyBorder="1"/>
    <xf numFmtId="171" fontId="19" fillId="23" borderId="41" xfId="3" applyNumberFormat="1" applyFont="1" applyFill="1" applyBorder="1" applyAlignment="1" applyProtection="1">
      <alignment horizontal="center" shrinkToFit="1"/>
      <protection locked="0"/>
    </xf>
    <xf numFmtId="10" fontId="25" fillId="0" borderId="0" xfId="2" applyNumberFormat="1" applyFont="1" applyBorder="1"/>
    <xf numFmtId="10" fontId="25" fillId="0" borderId="13" xfId="2" applyNumberFormat="1" applyFont="1" applyBorder="1"/>
    <xf numFmtId="2" fontId="0" fillId="0" borderId="0" xfId="0" applyNumberFormat="1" applyAlignment="1">
      <alignment horizontal="center"/>
    </xf>
    <xf numFmtId="44" fontId="10" fillId="0" borderId="0" xfId="1" applyNumberFormat="1" applyFont="1" applyBorder="1" applyAlignment="1">
      <alignment horizontal="center" vertical="center"/>
    </xf>
    <xf numFmtId="44" fontId="10" fillId="0" borderId="13" xfId="1" applyNumberFormat="1" applyFont="1" applyBorder="1" applyAlignment="1">
      <alignment horizontal="center" vertical="center"/>
    </xf>
    <xf numFmtId="0" fontId="5" fillId="3" borderId="6" xfId="0" applyFont="1" applyFill="1" applyBorder="1" applyAlignment="1">
      <alignment vertical="top"/>
    </xf>
    <xf numFmtId="0" fontId="5" fillId="3" borderId="7" xfId="0" applyFont="1" applyFill="1" applyBorder="1" applyAlignment="1">
      <alignment vertical="top" wrapText="1"/>
    </xf>
    <xf numFmtId="0" fontId="5" fillId="3" borderId="8" xfId="0" applyFont="1" applyFill="1" applyBorder="1" applyAlignment="1">
      <alignment vertical="top"/>
    </xf>
    <xf numFmtId="0" fontId="5" fillId="3" borderId="13" xfId="0" applyFont="1" applyFill="1" applyBorder="1" applyAlignment="1">
      <alignment vertical="top"/>
    </xf>
    <xf numFmtId="0" fontId="10" fillId="0" borderId="2" xfId="0" applyFont="1" applyBorder="1" applyAlignment="1">
      <alignment horizontal="center" vertical="center"/>
    </xf>
    <xf numFmtId="0" fontId="38" fillId="0" borderId="0" xfId="0" applyFont="1"/>
    <xf numFmtId="0" fontId="5" fillId="5" borderId="3" xfId="0" applyFont="1" applyFill="1" applyBorder="1" applyAlignment="1">
      <alignment horizontal="center" vertical="top"/>
    </xf>
    <xf numFmtId="0" fontId="5" fillId="5" borderId="5" xfId="0" applyFont="1" applyFill="1" applyBorder="1" applyAlignment="1">
      <alignment horizontal="center" vertical="top"/>
    </xf>
    <xf numFmtId="0" fontId="5" fillId="8" borderId="5" xfId="0" applyFont="1" applyFill="1" applyBorder="1" applyAlignment="1">
      <alignment horizontal="center" vertical="top"/>
    </xf>
    <xf numFmtId="0" fontId="5" fillId="8" borderId="4" xfId="0" applyFont="1" applyFill="1" applyBorder="1" applyAlignment="1">
      <alignment horizontal="center" vertical="top"/>
    </xf>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0" fillId="0" borderId="10" xfId="0" applyFont="1" applyBorder="1" applyAlignment="1">
      <alignment horizontal="center" vertical="center" wrapText="1"/>
    </xf>
    <xf numFmtId="0" fontId="0" fillId="6" borderId="8" xfId="0" applyFill="1" applyBorder="1" applyAlignment="1">
      <alignment horizontal="center"/>
    </xf>
    <xf numFmtId="10" fontId="15" fillId="0" borderId="12" xfId="0" applyNumberFormat="1" applyFont="1" applyBorder="1"/>
    <xf numFmtId="10" fontId="15" fillId="0" borderId="0" xfId="0" applyNumberFormat="1" applyFont="1" applyBorder="1"/>
    <xf numFmtId="10" fontId="15" fillId="0" borderId="13" xfId="0" applyNumberFormat="1" applyFont="1" applyBorder="1"/>
    <xf numFmtId="10" fontId="15" fillId="0" borderId="12" xfId="0" applyNumberFormat="1" applyFont="1" applyBorder="1" applyAlignment="1">
      <alignment horizontal="right"/>
    </xf>
    <xf numFmtId="10" fontId="15" fillId="0" borderId="0" xfId="0" applyNumberFormat="1" applyFont="1" applyBorder="1" applyAlignment="1">
      <alignment horizontal="right"/>
    </xf>
    <xf numFmtId="10" fontId="15" fillId="0" borderId="13" xfId="0" applyNumberFormat="1" applyFont="1" applyBorder="1" applyAlignment="1">
      <alignment horizontal="right"/>
    </xf>
    <xf numFmtId="10" fontId="15" fillId="0" borderId="9" xfId="0" applyNumberFormat="1" applyFont="1" applyBorder="1"/>
    <xf numFmtId="10" fontId="15" fillId="0" borderId="2" xfId="0" applyNumberFormat="1" applyFont="1" applyBorder="1"/>
    <xf numFmtId="10" fontId="15" fillId="0" borderId="10" xfId="0" applyNumberFormat="1" applyFont="1" applyBorder="1"/>
    <xf numFmtId="0" fontId="0" fillId="25" borderId="0" xfId="0" applyFill="1"/>
    <xf numFmtId="2" fontId="0" fillId="24" borderId="0" xfId="0" applyNumberFormat="1" applyFill="1" applyBorder="1" applyAlignment="1">
      <alignment horizontal="center"/>
    </xf>
    <xf numFmtId="0" fontId="15" fillId="0" borderId="0" xfId="0" applyFont="1"/>
    <xf numFmtId="44" fontId="15" fillId="0" borderId="0" xfId="0" applyNumberFormat="1" applyFont="1" applyBorder="1"/>
    <xf numFmtId="44" fontId="15" fillId="0" borderId="13" xfId="0" applyNumberFormat="1" applyFont="1" applyBorder="1"/>
    <xf numFmtId="44" fontId="15" fillId="0" borderId="12" xfId="0" applyNumberFormat="1" applyFont="1" applyBorder="1"/>
    <xf numFmtId="44" fontId="15" fillId="0" borderId="2" xfId="0" applyNumberFormat="1" applyFont="1" applyBorder="1"/>
    <xf numFmtId="44" fontId="15" fillId="0" borderId="10" xfId="0" applyNumberFormat="1" applyFont="1" applyBorder="1"/>
    <xf numFmtId="0" fontId="15" fillId="6" borderId="3" xfId="0" applyFont="1" applyFill="1" applyBorder="1" applyAlignment="1">
      <alignment horizontal="right"/>
    </xf>
    <xf numFmtId="0" fontId="15" fillId="6" borderId="5" xfId="0" applyFont="1" applyFill="1" applyBorder="1" applyAlignment="1">
      <alignment horizontal="right"/>
    </xf>
    <xf numFmtId="0" fontId="15" fillId="6" borderId="4" xfId="0" applyFont="1" applyFill="1" applyBorder="1" applyAlignment="1">
      <alignment horizontal="right"/>
    </xf>
    <xf numFmtId="0" fontId="5" fillId="0" borderId="0" xfId="0" applyFont="1" applyFill="1" applyBorder="1" applyAlignment="1">
      <alignment vertical="top"/>
    </xf>
    <xf numFmtId="172" fontId="5" fillId="3" borderId="12" xfId="0" applyNumberFormat="1" applyFont="1" applyFill="1" applyBorder="1" applyAlignment="1">
      <alignment vertical="top"/>
    </xf>
    <xf numFmtId="172" fontId="5" fillId="3" borderId="0" xfId="0" applyNumberFormat="1" applyFont="1" applyFill="1" applyBorder="1" applyAlignment="1">
      <alignment vertical="top"/>
    </xf>
    <xf numFmtId="172" fontId="5" fillId="3" borderId="13" xfId="0" applyNumberFormat="1" applyFont="1" applyFill="1" applyBorder="1" applyAlignment="1">
      <alignment vertical="top"/>
    </xf>
    <xf numFmtId="172" fontId="15" fillId="0" borderId="12" xfId="0" applyNumberFormat="1" applyFont="1" applyBorder="1" applyAlignment="1">
      <alignment horizontal="right"/>
    </xf>
    <xf numFmtId="172" fontId="15" fillId="0" borderId="0" xfId="0" applyNumberFormat="1" applyFont="1" applyBorder="1" applyAlignment="1">
      <alignment horizontal="right"/>
    </xf>
    <xf numFmtId="172" fontId="15" fillId="0" borderId="13" xfId="0" applyNumberFormat="1" applyFont="1" applyBorder="1" applyAlignment="1">
      <alignment horizontal="right"/>
    </xf>
    <xf numFmtId="10" fontId="15" fillId="0" borderId="0" xfId="2" applyNumberFormat="1" applyFont="1"/>
    <xf numFmtId="0" fontId="5" fillId="3" borderId="47" xfId="0" applyFont="1" applyFill="1" applyBorder="1" applyAlignment="1">
      <alignment vertical="top"/>
    </xf>
    <xf numFmtId="0" fontId="10" fillId="0" borderId="11" xfId="0" applyFont="1" applyBorder="1" applyAlignment="1">
      <alignment horizontal="center" vertical="center"/>
    </xf>
    <xf numFmtId="0" fontId="5" fillId="3" borderId="11" xfId="0" applyFont="1" applyFill="1" applyBorder="1" applyAlignment="1">
      <alignment vertical="top"/>
    </xf>
    <xf numFmtId="0" fontId="10" fillId="0" borderId="48" xfId="0" applyFont="1" applyBorder="1" applyAlignment="1">
      <alignment horizontal="center" vertical="center"/>
    </xf>
    <xf numFmtId="44" fontId="15" fillId="0" borderId="9" xfId="0" applyNumberFormat="1" applyFont="1" applyBorder="1"/>
    <xf numFmtId="0" fontId="23" fillId="0" borderId="7" xfId="6" applyFont="1" applyBorder="1"/>
    <xf numFmtId="10" fontId="24" fillId="0" borderId="7" xfId="2" applyNumberFormat="1" applyFont="1" applyBorder="1"/>
    <xf numFmtId="10" fontId="24" fillId="0" borderId="8" xfId="2" applyNumberFormat="1" applyFont="1" applyBorder="1"/>
    <xf numFmtId="0" fontId="23" fillId="0" borderId="2" xfId="6" applyFont="1" applyBorder="1"/>
    <xf numFmtId="172" fontId="22" fillId="12" borderId="10" xfId="6" applyNumberFormat="1" applyFont="1" applyFill="1" applyBorder="1"/>
    <xf numFmtId="178" fontId="0" fillId="23" borderId="68" xfId="0" applyNumberFormat="1" applyFill="1" applyBorder="1" applyAlignment="1">
      <alignment horizontal="center"/>
    </xf>
    <xf numFmtId="44" fontId="15" fillId="0" borderId="0" xfId="0" applyNumberFormat="1" applyFont="1" applyFill="1" applyBorder="1"/>
    <xf numFmtId="44" fontId="15" fillId="0" borderId="13" xfId="0" applyNumberFormat="1" applyFont="1" applyFill="1" applyBorder="1"/>
    <xf numFmtId="44" fontId="11" fillId="4" borderId="1" xfId="1" applyFont="1" applyFill="1" applyBorder="1"/>
    <xf numFmtId="164" fontId="11" fillId="0" borderId="35" xfId="0" applyNumberFormat="1" applyFont="1" applyFill="1" applyBorder="1" applyAlignment="1">
      <alignment horizontal="center" vertical="center" wrapText="1"/>
    </xf>
    <xf numFmtId="0" fontId="10" fillId="0" borderId="8" xfId="0" applyFont="1" applyBorder="1" applyAlignment="1">
      <alignment vertical="center"/>
    </xf>
    <xf numFmtId="0" fontId="10" fillId="0" borderId="13" xfId="0" applyFont="1" applyBorder="1" applyAlignment="1">
      <alignment vertical="center"/>
    </xf>
    <xf numFmtId="0" fontId="10" fillId="0" borderId="10" xfId="0" applyFont="1" applyBorder="1" applyAlignment="1">
      <alignment vertical="center"/>
    </xf>
    <xf numFmtId="9" fontId="15" fillId="0" borderId="0" xfId="0" applyNumberFormat="1" applyFont="1" applyBorder="1"/>
    <xf numFmtId="9" fontId="15" fillId="0" borderId="13" xfId="0" applyNumberFormat="1" applyFont="1" applyBorder="1"/>
    <xf numFmtId="44" fontId="0" fillId="6" borderId="7" xfId="1" applyFont="1" applyFill="1" applyBorder="1" applyAlignment="1">
      <alignment horizontal="center"/>
    </xf>
    <xf numFmtId="7" fontId="0" fillId="6" borderId="47" xfId="0" applyNumberFormat="1" applyFill="1" applyBorder="1" applyAlignment="1">
      <alignment horizontal="center"/>
    </xf>
    <xf numFmtId="176" fontId="0" fillId="6" borderId="7" xfId="1" applyNumberFormat="1" applyFont="1" applyFill="1" applyBorder="1" applyAlignment="1">
      <alignment horizontal="center"/>
    </xf>
    <xf numFmtId="176" fontId="0" fillId="6" borderId="8" xfId="1" applyNumberFormat="1" applyFont="1" applyFill="1" applyBorder="1" applyAlignment="1">
      <alignment horizontal="center"/>
    </xf>
    <xf numFmtId="7" fontId="10" fillId="0" borderId="2" xfId="1" applyNumberFormat="1" applyFont="1" applyBorder="1" applyAlignment="1">
      <alignment horizontal="center" vertical="center"/>
    </xf>
    <xf numFmtId="0" fontId="16" fillId="0" borderId="6" xfId="0" applyFont="1" applyBorder="1"/>
    <xf numFmtId="2" fontId="0" fillId="0" borderId="9" xfId="1" applyNumberFormat="1" applyFont="1" applyBorder="1" applyAlignment="1">
      <alignment horizontal="center"/>
    </xf>
    <xf numFmtId="2" fontId="0" fillId="6" borderId="6" xfId="1" applyNumberFormat="1" applyFont="1" applyFill="1" applyBorder="1" applyAlignment="1">
      <alignment horizontal="center"/>
    </xf>
    <xf numFmtId="2" fontId="5" fillId="3" borderId="12" xfId="0" applyNumberFormat="1" applyFont="1" applyFill="1" applyBorder="1" applyAlignment="1">
      <alignment vertical="top"/>
    </xf>
    <xf numFmtId="44" fontId="11" fillId="26" borderId="1" xfId="1" applyFont="1" applyFill="1" applyBorder="1"/>
    <xf numFmtId="178" fontId="0" fillId="26" borderId="68" xfId="0" applyNumberFormat="1" applyFill="1" applyBorder="1" applyAlignment="1">
      <alignment horizontal="center"/>
    </xf>
    <xf numFmtId="173" fontId="0" fillId="13" borderId="1" xfId="0" applyNumberFormat="1" applyFill="1" applyBorder="1"/>
    <xf numFmtId="164" fontId="11" fillId="26" borderId="36" xfId="0" applyNumberFormat="1" applyFont="1" applyFill="1" applyBorder="1" applyAlignment="1">
      <alignment horizontal="center" vertical="center" wrapText="1"/>
    </xf>
    <xf numFmtId="10" fontId="15" fillId="0" borderId="0" xfId="0" applyNumberFormat="1" applyFont="1" applyFill="1" applyBorder="1" applyAlignment="1">
      <alignment horizontal="center"/>
    </xf>
    <xf numFmtId="2" fontId="15" fillId="0" borderId="0" xfId="0" applyNumberFormat="1" applyFont="1" applyFill="1" applyBorder="1" applyAlignment="1">
      <alignment horizontal="center"/>
    </xf>
    <xf numFmtId="164" fontId="11" fillId="26" borderId="35" xfId="0" applyNumberFormat="1" applyFont="1" applyFill="1" applyBorder="1" applyAlignment="1">
      <alignment horizontal="center" vertical="center" wrapText="1"/>
    </xf>
    <xf numFmtId="9" fontId="15" fillId="25" borderId="12" xfId="0" applyNumberFormat="1" applyFont="1" applyFill="1" applyBorder="1"/>
    <xf numFmtId="178" fontId="1" fillId="0" borderId="0" xfId="0" applyNumberFormat="1" applyFont="1" applyFill="1" applyAlignment="1"/>
    <xf numFmtId="10" fontId="15" fillId="0" borderId="12" xfId="2" applyNumberFormat="1" applyFont="1" applyBorder="1"/>
    <xf numFmtId="10" fontId="15" fillId="0" borderId="0" xfId="2" applyNumberFormat="1" applyFont="1" applyBorder="1"/>
    <xf numFmtId="10" fontId="15" fillId="0" borderId="13" xfId="2" applyNumberFormat="1" applyFont="1" applyBorder="1"/>
    <xf numFmtId="10" fontId="15" fillId="0" borderId="9" xfId="2" applyNumberFormat="1" applyFont="1" applyBorder="1"/>
    <xf numFmtId="10" fontId="15" fillId="0" borderId="2" xfId="2" applyNumberFormat="1" applyFont="1" applyBorder="1"/>
    <xf numFmtId="10" fontId="15" fillId="0" borderId="10" xfId="2" applyNumberFormat="1" applyFont="1" applyBorder="1"/>
    <xf numFmtId="164" fontId="15" fillId="24" borderId="12" xfId="0" applyNumberFormat="1" applyFont="1" applyFill="1" applyBorder="1"/>
    <xf numFmtId="164" fontId="15" fillId="25" borderId="12" xfId="0" applyNumberFormat="1" applyFont="1" applyFill="1" applyBorder="1"/>
    <xf numFmtId="164" fontId="15" fillId="25" borderId="9" xfId="0" applyNumberFormat="1" applyFont="1" applyFill="1" applyBorder="1"/>
    <xf numFmtId="176" fontId="10" fillId="0" borderId="0" xfId="1" applyNumberFormat="1" applyFont="1" applyFill="1" applyBorder="1" applyAlignment="1">
      <alignment horizontal="center" vertical="center"/>
    </xf>
    <xf numFmtId="176" fontId="10" fillId="0" borderId="13" xfId="1" applyNumberFormat="1" applyFont="1" applyFill="1" applyBorder="1" applyAlignment="1">
      <alignment horizontal="center" vertical="center"/>
    </xf>
    <xf numFmtId="44" fontId="10" fillId="0" borderId="12" xfId="1" applyFont="1" applyBorder="1" applyAlignment="1">
      <alignment horizontal="center" vertical="center"/>
    </xf>
    <xf numFmtId="9" fontId="10" fillId="0" borderId="12" xfId="2" applyFont="1" applyBorder="1" applyAlignment="1">
      <alignment horizontal="center" vertical="center"/>
    </xf>
    <xf numFmtId="9" fontId="10" fillId="0" borderId="13" xfId="2" applyFont="1" applyBorder="1" applyAlignment="1">
      <alignment horizontal="center" vertical="center"/>
    </xf>
    <xf numFmtId="44" fontId="10" fillId="0" borderId="13" xfId="1" applyFont="1" applyBorder="1" applyAlignment="1">
      <alignment horizontal="center" vertical="center"/>
    </xf>
    <xf numFmtId="44" fontId="0" fillId="6" borderId="12" xfId="1" applyFont="1" applyFill="1" applyBorder="1" applyAlignment="1">
      <alignment horizontal="center"/>
    </xf>
    <xf numFmtId="44" fontId="0" fillId="6" borderId="13" xfId="1" applyFont="1" applyFill="1" applyBorder="1" applyAlignment="1">
      <alignment horizontal="center"/>
    </xf>
    <xf numFmtId="44" fontId="10" fillId="0" borderId="12" xfId="1" applyFont="1" applyFill="1" applyBorder="1" applyAlignment="1">
      <alignment horizontal="center" vertical="center"/>
    </xf>
    <xf numFmtId="7" fontId="11" fillId="0" borderId="35" xfId="1" applyNumberFormat="1" applyFont="1" applyFill="1" applyBorder="1" applyAlignment="1">
      <alignment horizontal="center" vertical="center" wrapText="1"/>
    </xf>
    <xf numFmtId="2" fontId="11" fillId="0" borderId="37" xfId="0" applyNumberFormat="1" applyFont="1" applyFill="1" applyBorder="1" applyAlignment="1">
      <alignment horizontal="center" vertical="center" wrapText="1"/>
    </xf>
    <xf numFmtId="166" fontId="17" fillId="0" borderId="34" xfId="0" applyNumberFormat="1" applyFont="1" applyFill="1" applyBorder="1" applyAlignment="1">
      <alignment horizontal="center" vertical="center" wrapText="1"/>
    </xf>
    <xf numFmtId="7" fontId="10" fillId="0" borderId="0" xfId="1" applyNumberFormat="1" applyFont="1" applyFill="1" applyBorder="1" applyAlignment="1">
      <alignment horizontal="right" vertical="center"/>
    </xf>
    <xf numFmtId="9" fontId="10" fillId="0" borderId="0" xfId="2" applyFont="1" applyBorder="1" applyAlignment="1">
      <alignment horizontal="right" vertical="center"/>
    </xf>
    <xf numFmtId="44" fontId="10" fillId="0" borderId="0" xfId="1" applyFont="1" applyBorder="1" applyAlignment="1">
      <alignment horizontal="right" vertical="center"/>
    </xf>
    <xf numFmtId="7" fontId="10" fillId="0" borderId="0" xfId="1" applyNumberFormat="1" applyFont="1" applyBorder="1" applyAlignment="1">
      <alignment horizontal="right" vertical="center"/>
    </xf>
    <xf numFmtId="9" fontId="15" fillId="0" borderId="0" xfId="2" applyFont="1" applyBorder="1" applyAlignment="1">
      <alignment horizontal="right" vertical="center"/>
    </xf>
    <xf numFmtId="0" fontId="0" fillId="6" borderId="0" xfId="0" applyFill="1" applyBorder="1" applyAlignment="1">
      <alignment horizontal="right"/>
    </xf>
    <xf numFmtId="9" fontId="15" fillId="0" borderId="13" xfId="2" applyFont="1" applyBorder="1" applyAlignment="1">
      <alignment horizontal="right" vertical="center"/>
    </xf>
    <xf numFmtId="0" fontId="0" fillId="6" borderId="13" xfId="0" applyFill="1" applyBorder="1" applyAlignment="1">
      <alignment horizontal="right"/>
    </xf>
    <xf numFmtId="0" fontId="0" fillId="0" borderId="9" xfId="0" applyBorder="1" applyAlignment="1">
      <alignment horizontal="center" wrapText="1"/>
    </xf>
    <xf numFmtId="0" fontId="0" fillId="0" borderId="2" xfId="0" applyBorder="1" applyAlignment="1">
      <alignment horizontal="center" wrapText="1"/>
    </xf>
    <xf numFmtId="0" fontId="0" fillId="0" borderId="10" xfId="0" applyBorder="1" applyAlignment="1">
      <alignment horizontal="center" wrapText="1"/>
    </xf>
    <xf numFmtId="10" fontId="0" fillId="0" borderId="0" xfId="2" applyNumberFormat="1" applyFont="1" applyAlignment="1">
      <alignment horizontal="center"/>
    </xf>
    <xf numFmtId="44" fontId="10" fillId="0" borderId="11" xfId="1" applyFont="1" applyFill="1" applyBorder="1" applyAlignment="1">
      <alignment horizontal="center" vertical="center"/>
    </xf>
    <xf numFmtId="44" fontId="0" fillId="6" borderId="11" xfId="1" applyFont="1" applyFill="1" applyBorder="1" applyAlignment="1">
      <alignment horizontal="center"/>
    </xf>
    <xf numFmtId="9" fontId="10" fillId="0" borderId="11" xfId="1" applyNumberFormat="1" applyFont="1" applyBorder="1" applyAlignment="1">
      <alignment horizontal="right" vertical="center"/>
    </xf>
    <xf numFmtId="44" fontId="10" fillId="0" borderId="48" xfId="1" applyFont="1" applyFill="1" applyBorder="1" applyAlignment="1">
      <alignment horizontal="center" vertical="center"/>
    </xf>
    <xf numFmtId="44" fontId="10" fillId="0" borderId="0" xfId="1" applyFont="1" applyFill="1" applyBorder="1" applyAlignment="1">
      <alignment horizontal="center" vertical="center"/>
    </xf>
    <xf numFmtId="44" fontId="10" fillId="0" borderId="13" xfId="1" applyFont="1" applyFill="1" applyBorder="1" applyAlignment="1">
      <alignment horizontal="center" vertical="center"/>
    </xf>
    <xf numFmtId="44" fontId="10" fillId="0" borderId="9" xfId="1" applyFont="1" applyFill="1" applyBorder="1" applyAlignment="1">
      <alignment horizontal="center" vertical="center"/>
    </xf>
    <xf numFmtId="44" fontId="10" fillId="0" borderId="2" xfId="1" applyFont="1" applyFill="1" applyBorder="1" applyAlignment="1">
      <alignment horizontal="center" vertical="center"/>
    </xf>
    <xf numFmtId="44" fontId="10" fillId="0" borderId="10" xfId="1" applyFont="1" applyFill="1" applyBorder="1" applyAlignment="1">
      <alignment horizontal="center" vertical="center"/>
    </xf>
    <xf numFmtId="44" fontId="10" fillId="0" borderId="11" xfId="1" applyFont="1" applyFill="1" applyBorder="1" applyAlignment="1">
      <alignment horizontal="right" vertical="center"/>
    </xf>
    <xf numFmtId="7" fontId="10" fillId="0" borderId="11" xfId="1" applyNumberFormat="1" applyFont="1" applyBorder="1" applyAlignment="1">
      <alignment horizontal="right" vertical="center"/>
    </xf>
    <xf numFmtId="0" fontId="0" fillId="6" borderId="11" xfId="0" applyFill="1" applyBorder="1" applyAlignment="1">
      <alignment horizontal="right"/>
    </xf>
    <xf numFmtId="9" fontId="15" fillId="0" borderId="11" xfId="2" applyFont="1" applyBorder="1" applyAlignment="1">
      <alignment horizontal="right" vertical="center"/>
    </xf>
    <xf numFmtId="7" fontId="10" fillId="0" borderId="2" xfId="1" applyNumberFormat="1" applyFont="1" applyBorder="1" applyAlignment="1">
      <alignment horizontal="right" vertical="center"/>
    </xf>
    <xf numFmtId="9" fontId="15" fillId="0" borderId="10" xfId="2" applyFont="1" applyBorder="1" applyAlignment="1">
      <alignment horizontal="right" vertical="center"/>
    </xf>
    <xf numFmtId="0" fontId="1" fillId="26" borderId="47" xfId="0" applyFont="1" applyFill="1" applyBorder="1" applyAlignment="1">
      <alignment wrapText="1"/>
    </xf>
    <xf numFmtId="0" fontId="0" fillId="0" borderId="11" xfId="0" applyBorder="1"/>
    <xf numFmtId="0" fontId="0" fillId="0" borderId="12" xfId="0" applyBorder="1"/>
    <xf numFmtId="44" fontId="0" fillId="0" borderId="0" xfId="1" applyFont="1" applyBorder="1"/>
    <xf numFmtId="0" fontId="0" fillId="6" borderId="11" xfId="0" applyFill="1" applyBorder="1"/>
    <xf numFmtId="7" fontId="11" fillId="4" borderId="35" xfId="1" applyNumberFormat="1" applyFont="1" applyFill="1" applyBorder="1" applyAlignment="1">
      <alignment horizontal="center" vertical="center" wrapText="1"/>
    </xf>
    <xf numFmtId="2" fontId="11" fillId="4" borderId="37" xfId="0" applyNumberFormat="1" applyFont="1" applyFill="1" applyBorder="1" applyAlignment="1">
      <alignment horizontal="center" vertical="center" wrapText="1"/>
    </xf>
    <xf numFmtId="0" fontId="11" fillId="4" borderId="37" xfId="0" applyFont="1" applyFill="1" applyBorder="1" applyAlignment="1">
      <alignment horizontal="center" vertical="center" wrapText="1"/>
    </xf>
    <xf numFmtId="164" fontId="11" fillId="4" borderId="30" xfId="0" applyNumberFormat="1" applyFont="1" applyFill="1" applyBorder="1" applyAlignment="1">
      <alignment horizontal="center" vertical="center" wrapText="1"/>
    </xf>
    <xf numFmtId="7" fontId="17" fillId="4" borderId="35" xfId="1" applyNumberFormat="1" applyFont="1" applyFill="1" applyBorder="1" applyAlignment="1">
      <alignment horizontal="center" vertical="center" wrapText="1"/>
    </xf>
    <xf numFmtId="7" fontId="17" fillId="4" borderId="34" xfId="1" applyNumberFormat="1" applyFont="1" applyFill="1" applyBorder="1" applyAlignment="1">
      <alignment horizontal="center" vertical="center" wrapText="1"/>
    </xf>
    <xf numFmtId="164" fontId="11" fillId="4" borderId="33" xfId="0" applyNumberFormat="1" applyFont="1" applyFill="1" applyBorder="1" applyAlignment="1">
      <alignment horizontal="center" vertical="center" wrapText="1"/>
    </xf>
    <xf numFmtId="164" fontId="11" fillId="4" borderId="34" xfId="0" applyNumberFormat="1" applyFont="1" applyFill="1" applyBorder="1" applyAlignment="1">
      <alignment horizontal="center" vertical="center" wrapText="1"/>
    </xf>
    <xf numFmtId="0" fontId="40" fillId="0" borderId="0" xfId="0" applyFont="1" applyAlignment="1">
      <alignment wrapText="1"/>
    </xf>
    <xf numFmtId="43" fontId="0" fillId="0" borderId="0" xfId="3" applyFont="1"/>
    <xf numFmtId="171" fontId="19" fillId="13" borderId="41" xfId="3" applyNumberFormat="1" applyFont="1" applyFill="1" applyBorder="1" applyAlignment="1" applyProtection="1">
      <alignment horizontal="center" shrinkToFit="1"/>
      <protection locked="0"/>
    </xf>
    <xf numFmtId="0" fontId="0" fillId="0" borderId="0" xfId="0" applyAlignment="1">
      <alignment wrapText="1"/>
    </xf>
    <xf numFmtId="10" fontId="25" fillId="13" borderId="0" xfId="2" applyNumberFormat="1" applyFont="1" applyFill="1" applyBorder="1"/>
    <xf numFmtId="0" fontId="41" fillId="0" borderId="0" xfId="0" applyFont="1"/>
    <xf numFmtId="0" fontId="41" fillId="0" borderId="2" xfId="0" applyFont="1" applyBorder="1" applyAlignment="1">
      <alignment horizontal="center" wrapText="1"/>
    </xf>
    <xf numFmtId="0" fontId="41" fillId="0" borderId="10" xfId="0" applyFont="1" applyBorder="1" applyAlignment="1">
      <alignment horizontal="center" wrapText="1"/>
    </xf>
    <xf numFmtId="0" fontId="42" fillId="6" borderId="5" xfId="0" applyFont="1" applyFill="1" applyBorder="1" applyAlignment="1">
      <alignment horizontal="center" vertical="top" wrapText="1"/>
    </xf>
    <xf numFmtId="0" fontId="42" fillId="6" borderId="4" xfId="0" applyFont="1" applyFill="1" applyBorder="1" applyAlignment="1">
      <alignment horizontal="center" vertical="top" wrapText="1"/>
    </xf>
    <xf numFmtId="44" fontId="42" fillId="0" borderId="0" xfId="1" applyFont="1" applyBorder="1" applyAlignment="1">
      <alignment horizontal="center" vertical="center"/>
    </xf>
    <xf numFmtId="44" fontId="42" fillId="0" borderId="13" xfId="1" applyFont="1" applyBorder="1" applyAlignment="1">
      <alignment horizontal="center" vertical="center"/>
    </xf>
    <xf numFmtId="176" fontId="41" fillId="6" borderId="0" xfId="1" applyNumberFormat="1" applyFont="1" applyFill="1" applyBorder="1" applyAlignment="1">
      <alignment horizontal="center"/>
    </xf>
    <xf numFmtId="176" fontId="41" fillId="6" borderId="13" xfId="1" applyNumberFormat="1" applyFont="1" applyFill="1" applyBorder="1" applyAlignment="1">
      <alignment horizontal="center"/>
    </xf>
    <xf numFmtId="44" fontId="42" fillId="0" borderId="0" xfId="1" applyNumberFormat="1" applyFont="1" applyBorder="1" applyAlignment="1">
      <alignment horizontal="center" vertical="center"/>
    </xf>
    <xf numFmtId="44" fontId="42" fillId="0" borderId="13" xfId="1" applyNumberFormat="1" applyFont="1" applyBorder="1" applyAlignment="1">
      <alignment horizontal="center" vertical="center"/>
    </xf>
    <xf numFmtId="9" fontId="42" fillId="0" borderId="0" xfId="2" applyFont="1" applyBorder="1" applyAlignment="1">
      <alignment horizontal="center" vertical="center"/>
    </xf>
    <xf numFmtId="9" fontId="42" fillId="0" borderId="13" xfId="2" applyFont="1" applyBorder="1" applyAlignment="1">
      <alignment horizontal="center" vertical="center"/>
    </xf>
    <xf numFmtId="44" fontId="41" fillId="6" borderId="0" xfId="1" applyFont="1" applyFill="1" applyBorder="1" applyAlignment="1">
      <alignment horizontal="center"/>
    </xf>
    <xf numFmtId="44" fontId="41" fillId="6" borderId="13" xfId="1" applyFont="1" applyFill="1" applyBorder="1" applyAlignment="1">
      <alignment horizontal="center"/>
    </xf>
    <xf numFmtId="0" fontId="41" fillId="0" borderId="2" xfId="1" applyNumberFormat="1" applyFont="1" applyBorder="1" applyAlignment="1">
      <alignment horizontal="center"/>
    </xf>
    <xf numFmtId="0" fontId="41" fillId="0" borderId="10" xfId="1" applyNumberFormat="1" applyFont="1" applyBorder="1" applyAlignment="1">
      <alignment horizontal="center"/>
    </xf>
    <xf numFmtId="176" fontId="41" fillId="6" borderId="7" xfId="1" applyNumberFormat="1" applyFont="1" applyFill="1" applyBorder="1" applyAlignment="1">
      <alignment horizontal="center"/>
    </xf>
    <xf numFmtId="176" fontId="41" fillId="6" borderId="8" xfId="1" applyNumberFormat="1" applyFont="1" applyFill="1" applyBorder="1" applyAlignment="1">
      <alignment horizontal="center"/>
    </xf>
    <xf numFmtId="176" fontId="42" fillId="0" borderId="0" xfId="1" applyNumberFormat="1" applyFont="1" applyFill="1" applyBorder="1" applyAlignment="1">
      <alignment horizontal="center" vertical="center"/>
    </xf>
    <xf numFmtId="176" fontId="42" fillId="0" borderId="13" xfId="1" applyNumberFormat="1" applyFont="1" applyFill="1" applyBorder="1" applyAlignment="1">
      <alignment horizontal="center" vertical="center"/>
    </xf>
    <xf numFmtId="44" fontId="42" fillId="0" borderId="0" xfId="1" applyFont="1" applyFill="1" applyBorder="1" applyAlignment="1">
      <alignment horizontal="center" vertical="center"/>
    </xf>
    <xf numFmtId="44" fontId="42" fillId="0" borderId="13" xfId="1" applyFont="1" applyFill="1" applyBorder="1" applyAlignment="1">
      <alignment horizontal="center" vertical="center"/>
    </xf>
    <xf numFmtId="44" fontId="42" fillId="0" borderId="2" xfId="1" applyFont="1" applyFill="1" applyBorder="1" applyAlignment="1">
      <alignment horizontal="center" vertical="center"/>
    </xf>
    <xf numFmtId="44" fontId="42" fillId="0" borderId="10" xfId="1" applyFont="1" applyFill="1" applyBorder="1" applyAlignment="1">
      <alignment horizontal="center" vertical="center"/>
    </xf>
    <xf numFmtId="44" fontId="0" fillId="0" borderId="0" xfId="0" applyNumberFormat="1"/>
    <xf numFmtId="0" fontId="1" fillId="13" borderId="0" xfId="0" applyFont="1" applyFill="1"/>
    <xf numFmtId="0" fontId="0" fillId="13" borderId="0" xfId="0" applyFill="1"/>
    <xf numFmtId="44" fontId="0" fillId="13" borderId="0" xfId="0" applyNumberFormat="1" applyFill="1"/>
    <xf numFmtId="0" fontId="43" fillId="0" borderId="0" xfId="0" applyFont="1"/>
    <xf numFmtId="10" fontId="0" fillId="0" borderId="0" xfId="2" applyNumberFormat="1" applyFont="1"/>
    <xf numFmtId="9" fontId="0" fillId="13" borderId="0" xfId="2" applyFont="1" applyFill="1"/>
    <xf numFmtId="170" fontId="44" fillId="10" borderId="39" xfId="4" applyNumberFormat="1" applyFont="1" applyFill="1" applyBorder="1" applyAlignment="1">
      <alignment horizontal="center" wrapText="1"/>
    </xf>
    <xf numFmtId="170" fontId="44" fillId="10" borderId="40" xfId="4" applyNumberFormat="1" applyFont="1" applyFill="1" applyBorder="1" applyAlignment="1">
      <alignment horizontal="center" wrapText="1"/>
    </xf>
    <xf numFmtId="171" fontId="45" fillId="7" borderId="41" xfId="3" applyNumberFormat="1" applyFont="1" applyFill="1" applyBorder="1" applyAlignment="1" applyProtection="1">
      <alignment horizontal="center" shrinkToFit="1"/>
      <protection locked="0"/>
    </xf>
    <xf numFmtId="171" fontId="45" fillId="15" borderId="41" xfId="3" applyNumberFormat="1" applyFont="1" applyFill="1" applyBorder="1" applyAlignment="1" applyProtection="1">
      <alignment horizontal="center" shrinkToFit="1"/>
      <protection locked="0"/>
    </xf>
    <xf numFmtId="0" fontId="46" fillId="0" borderId="5" xfId="6" applyFont="1" applyBorder="1" applyAlignment="1">
      <alignment horizontal="center"/>
    </xf>
    <xf numFmtId="0" fontId="46" fillId="0" borderId="4" xfId="6" applyFont="1" applyBorder="1" applyAlignment="1">
      <alignment horizontal="center"/>
    </xf>
    <xf numFmtId="172" fontId="47" fillId="12" borderId="5" xfId="6" applyNumberFormat="1" applyFont="1" applyFill="1" applyBorder="1"/>
    <xf numFmtId="172" fontId="47" fillId="12" borderId="2" xfId="6" applyNumberFormat="1" applyFont="1" applyFill="1" applyBorder="1"/>
    <xf numFmtId="172" fontId="47" fillId="12" borderId="10" xfId="6" applyNumberFormat="1" applyFont="1" applyFill="1" applyBorder="1"/>
    <xf numFmtId="10" fontId="47" fillId="0" borderId="7" xfId="2" applyNumberFormat="1" applyFont="1" applyBorder="1"/>
    <xf numFmtId="10" fontId="47" fillId="0" borderId="8" xfId="2" applyNumberFormat="1" applyFont="1" applyBorder="1"/>
    <xf numFmtId="172" fontId="47" fillId="0" borderId="0" xfId="7" applyNumberFormat="1" applyFont="1" applyBorder="1" applyAlignment="1">
      <alignment horizontal="right"/>
    </xf>
    <xf numFmtId="172" fontId="47" fillId="0" borderId="13" xfId="7" applyNumberFormat="1" applyFont="1" applyBorder="1" applyAlignment="1">
      <alignment horizontal="right"/>
    </xf>
    <xf numFmtId="10" fontId="48" fillId="0" borderId="0" xfId="2" applyNumberFormat="1" applyFont="1" applyBorder="1"/>
    <xf numFmtId="10" fontId="48" fillId="0" borderId="13" xfId="2" applyNumberFormat="1" applyFont="1" applyBorder="1"/>
    <xf numFmtId="172" fontId="47" fillId="0" borderId="2" xfId="7" applyNumberFormat="1" applyFont="1" applyBorder="1" applyAlignment="1">
      <alignment horizontal="right"/>
    </xf>
    <xf numFmtId="172" fontId="47" fillId="0" borderId="10" xfId="7" applyNumberFormat="1" applyFont="1" applyBorder="1" applyAlignment="1">
      <alignment horizontal="right"/>
    </xf>
    <xf numFmtId="0" fontId="41" fillId="0" borderId="0" xfId="8" applyFont="1"/>
    <xf numFmtId="171" fontId="45" fillId="15" borderId="43" xfId="3" applyNumberFormat="1" applyFont="1" applyFill="1" applyBorder="1" applyAlignment="1" applyProtection="1">
      <alignment horizontal="center" shrinkToFit="1"/>
      <protection locked="0"/>
    </xf>
    <xf numFmtId="0" fontId="41" fillId="14" borderId="0" xfId="0" applyFont="1" applyFill="1"/>
    <xf numFmtId="0" fontId="49" fillId="0" borderId="0" xfId="0" applyFont="1" applyFill="1" applyAlignment="1"/>
    <xf numFmtId="0" fontId="49" fillId="0" borderId="2" xfId="0" applyFont="1" applyFill="1" applyBorder="1" applyAlignment="1"/>
    <xf numFmtId="0" fontId="49" fillId="0" borderId="0" xfId="0" applyFont="1" applyFill="1" applyBorder="1" applyAlignment="1">
      <alignment horizontal="center" wrapText="1"/>
    </xf>
    <xf numFmtId="0" fontId="49" fillId="0" borderId="64" xfId="0" applyFont="1" applyFill="1" applyBorder="1" applyAlignment="1">
      <alignment horizontal="center" wrapText="1"/>
    </xf>
    <xf numFmtId="0" fontId="49" fillId="0" borderId="0" xfId="0" applyFont="1" applyFill="1" applyBorder="1" applyAlignment="1">
      <alignment horizontal="right"/>
    </xf>
    <xf numFmtId="0" fontId="49" fillId="0" borderId="64" xfId="0" applyFont="1" applyFill="1" applyBorder="1" applyAlignment="1">
      <alignment horizontal="right"/>
    </xf>
    <xf numFmtId="164" fontId="41" fillId="0" borderId="0" xfId="0" applyNumberFormat="1" applyFont="1" applyFill="1" applyBorder="1"/>
    <xf numFmtId="0" fontId="49" fillId="0" borderId="0" xfId="0" applyFont="1" applyFill="1" applyBorder="1"/>
    <xf numFmtId="0" fontId="49" fillId="0" borderId="64" xfId="0" applyFont="1" applyFill="1" applyBorder="1"/>
    <xf numFmtId="164" fontId="41" fillId="0" borderId="64" xfId="0" applyNumberFormat="1" applyFont="1" applyFill="1" applyBorder="1"/>
    <xf numFmtId="164" fontId="49" fillId="15" borderId="0" xfId="0" applyNumberFormat="1" applyFont="1" applyFill="1" applyBorder="1"/>
    <xf numFmtId="44" fontId="49" fillId="0" borderId="0" xfId="1" applyFont="1" applyFill="1" applyBorder="1"/>
    <xf numFmtId="44" fontId="49" fillId="0" borderId="64" xfId="1" applyFont="1" applyFill="1" applyBorder="1"/>
    <xf numFmtId="164" fontId="49" fillId="15" borderId="66" xfId="0" applyNumberFormat="1" applyFont="1" applyFill="1" applyBorder="1"/>
    <xf numFmtId="172" fontId="41" fillId="0" borderId="0" xfId="2" applyNumberFormat="1" applyFont="1"/>
    <xf numFmtId="0" fontId="41" fillId="0" borderId="0" xfId="0" applyFont="1" applyFill="1" applyBorder="1"/>
    <xf numFmtId="0" fontId="41" fillId="0" borderId="64" xfId="0" applyFont="1" applyFill="1" applyBorder="1"/>
    <xf numFmtId="178" fontId="49" fillId="0" borderId="0" xfId="0" applyNumberFormat="1" applyFont="1" applyFill="1" applyAlignment="1"/>
    <xf numFmtId="164" fontId="49" fillId="15" borderId="64" xfId="0" applyNumberFormat="1" applyFont="1" applyFill="1" applyBorder="1"/>
    <xf numFmtId="164" fontId="49" fillId="15" borderId="55" xfId="0" applyNumberFormat="1" applyFont="1" applyFill="1" applyBorder="1"/>
    <xf numFmtId="0" fontId="0" fillId="0" borderId="67" xfId="0" applyBorder="1" applyAlignment="1">
      <alignment horizontal="center" wrapText="1"/>
    </xf>
    <xf numFmtId="0" fontId="0" fillId="0" borderId="69" xfId="0" applyBorder="1" applyAlignment="1">
      <alignment horizontal="center" wrapText="1"/>
    </xf>
    <xf numFmtId="0" fontId="3" fillId="0" borderId="59" xfId="0" applyFont="1" applyFill="1" applyBorder="1" applyAlignment="1">
      <alignment horizontal="center" wrapText="1"/>
    </xf>
    <xf numFmtId="0" fontId="3" fillId="0" borderId="7" xfId="0" applyFont="1" applyFill="1" applyBorder="1" applyAlignment="1">
      <alignment horizontal="center" wrapText="1"/>
    </xf>
    <xf numFmtId="0" fontId="3" fillId="0" borderId="60" xfId="0" applyFont="1" applyFill="1" applyBorder="1" applyAlignment="1">
      <alignment horizontal="center" wrapText="1"/>
    </xf>
    <xf numFmtId="0" fontId="4" fillId="0" borderId="56" xfId="0" applyFont="1" applyFill="1" applyBorder="1" applyAlignment="1">
      <alignment horizontal="center"/>
    </xf>
    <xf numFmtId="0" fontId="4" fillId="0" borderId="57" xfId="0" applyFont="1" applyFill="1" applyBorder="1" applyAlignment="1">
      <alignment horizontal="center"/>
    </xf>
    <xf numFmtId="0" fontId="4" fillId="0" borderId="58" xfId="0" applyFont="1" applyFill="1" applyBorder="1" applyAlignment="1">
      <alignment horizontal="center"/>
    </xf>
    <xf numFmtId="0" fontId="3" fillId="0" borderId="61" xfId="0" applyFont="1" applyFill="1" applyBorder="1" applyAlignment="1">
      <alignment horizontal="center" wrapText="1"/>
    </xf>
    <xf numFmtId="0" fontId="3" fillId="0" borderId="2" xfId="0" applyFont="1" applyFill="1" applyBorder="1" applyAlignment="1">
      <alignment horizontal="center" wrapText="1"/>
    </xf>
    <xf numFmtId="0" fontId="3" fillId="0" borderId="62" xfId="0" applyFont="1" applyFill="1" applyBorder="1" applyAlignment="1">
      <alignment horizontal="center" wrapText="1"/>
    </xf>
    <xf numFmtId="0" fontId="1" fillId="15" borderId="0" xfId="0" applyFont="1" applyFill="1" applyAlignment="1">
      <alignment horizontal="center" wrapText="1"/>
    </xf>
    <xf numFmtId="0" fontId="1" fillId="15" borderId="2" xfId="0" applyFont="1" applyFill="1" applyBorder="1" applyAlignment="1">
      <alignment horizontal="center" wrapText="1"/>
    </xf>
    <xf numFmtId="0" fontId="4" fillId="0" borderId="1" xfId="0" applyFont="1" applyFill="1" applyBorder="1" applyAlignment="1">
      <alignment horizontal="center"/>
    </xf>
    <xf numFmtId="0" fontId="4" fillId="0" borderId="56" xfId="0" applyFont="1" applyFill="1" applyBorder="1" applyAlignment="1">
      <alignment horizontal="center" wrapText="1"/>
    </xf>
    <xf numFmtId="0" fontId="4" fillId="0" borderId="57" xfId="0" applyFont="1" applyFill="1" applyBorder="1" applyAlignment="1">
      <alignment horizontal="center" wrapText="1"/>
    </xf>
    <xf numFmtId="0" fontId="4" fillId="0" borderId="58" xfId="0" applyFont="1" applyFill="1" applyBorder="1" applyAlignment="1">
      <alignment horizontal="center" wrapText="1"/>
    </xf>
    <xf numFmtId="0" fontId="4" fillId="4" borderId="56" xfId="0" applyFont="1" applyFill="1" applyBorder="1" applyAlignment="1">
      <alignment horizontal="center" wrapText="1"/>
    </xf>
    <xf numFmtId="0" fontId="4" fillId="4" borderId="57" xfId="0" applyFont="1" applyFill="1" applyBorder="1" applyAlignment="1">
      <alignment horizontal="center" wrapText="1"/>
    </xf>
    <xf numFmtId="0" fontId="4" fillId="4" borderId="58" xfId="0" applyFont="1" applyFill="1" applyBorder="1" applyAlignment="1">
      <alignment horizontal="center" wrapText="1"/>
    </xf>
    <xf numFmtId="0" fontId="0" fillId="4" borderId="3" xfId="0" applyFill="1" applyBorder="1" applyAlignment="1">
      <alignment horizontal="center" wrapText="1"/>
    </xf>
    <xf numFmtId="0" fontId="0" fillId="4" borderId="5" xfId="0" applyFill="1" applyBorder="1" applyAlignment="1">
      <alignment horizontal="center" wrapText="1"/>
    </xf>
    <xf numFmtId="0" fontId="0" fillId="4" borderId="4" xfId="0" applyFill="1"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5" fillId="3" borderId="6" xfId="0" applyFont="1" applyFill="1" applyBorder="1" applyAlignment="1">
      <alignment vertical="top" wrapText="1"/>
    </xf>
    <xf numFmtId="0" fontId="0" fillId="0" borderId="7" xfId="0" applyBorder="1" applyAlignment="1">
      <alignment vertical="top" wrapText="1"/>
    </xf>
    <xf numFmtId="0" fontId="9" fillId="0" borderId="0" xfId="0" applyFont="1" applyAlignment="1">
      <alignment horizontal="center" wrapText="1"/>
    </xf>
    <xf numFmtId="164" fontId="0" fillId="2" borderId="0" xfId="0" applyNumberFormat="1" applyFill="1" applyAlignment="1">
      <alignment horizontal="center"/>
    </xf>
    <xf numFmtId="0" fontId="0" fillId="0" borderId="1" xfId="0" applyBorder="1" applyAlignment="1">
      <alignment horizontal="center"/>
    </xf>
    <xf numFmtId="0" fontId="0" fillId="0" borderId="1" xfId="0" applyFill="1" applyBorder="1" applyAlignment="1">
      <alignment horizontal="center"/>
    </xf>
    <xf numFmtId="164" fontId="1" fillId="0" borderId="0" xfId="0" applyNumberFormat="1" applyFont="1" applyAlignment="1">
      <alignment horizontal="left"/>
    </xf>
  </cellXfs>
  <cellStyles count="52">
    <cellStyle name="%" xfId="11"/>
    <cellStyle name="AA Blue BG" xfId="5"/>
    <cellStyle name="AA Calculation" xfId="12"/>
    <cellStyle name="Check Cell" xfId="49" builtinId="23"/>
    <cellStyle name="Column - Heading" xfId="13"/>
    <cellStyle name="Comma" xfId="3" builtinId="3"/>
    <cellStyle name="Comma 2" xfId="14"/>
    <cellStyle name="Comma 3" xfId="15"/>
    <cellStyle name="Comma 4" xfId="16"/>
    <cellStyle name="Comma 5" xfId="17"/>
    <cellStyle name="Comma 6" xfId="18"/>
    <cellStyle name="Currency" xfId="1" builtinId="4"/>
    <cellStyle name="Currency 2" xfId="10"/>
    <cellStyle name="Currency 3" xfId="19"/>
    <cellStyle name="Currency 4" xfId="20"/>
    <cellStyle name="dms_NUM" xfId="50"/>
    <cellStyle name="Normal" xfId="0" builtinId="0"/>
    <cellStyle name="Normal 10" xfId="21"/>
    <cellStyle name="Normal 105" xfId="8"/>
    <cellStyle name="Normal 11" xfId="22"/>
    <cellStyle name="Normal 115" xfId="51"/>
    <cellStyle name="Normal 12" xfId="23"/>
    <cellStyle name="Normal 12 2" xfId="24"/>
    <cellStyle name="Normal 13" xfId="25"/>
    <cellStyle name="Normal 14" xfId="26"/>
    <cellStyle name="Normal 15" xfId="27"/>
    <cellStyle name="Normal 16" xfId="9"/>
    <cellStyle name="Normal 16 2" xfId="28"/>
    <cellStyle name="Normal 17" xfId="29"/>
    <cellStyle name="Normal 18" xfId="30"/>
    <cellStyle name="Normal 19" xfId="31"/>
    <cellStyle name="Normal 2" xfId="6"/>
    <cellStyle name="Normal 2 2" xfId="32"/>
    <cellStyle name="Normal 3" xfId="33"/>
    <cellStyle name="Normal 4" xfId="34"/>
    <cellStyle name="Normal 5" xfId="35"/>
    <cellStyle name="Normal 6" xfId="36"/>
    <cellStyle name="Normal 7" xfId="4"/>
    <cellStyle name="Normal 8" xfId="37"/>
    <cellStyle name="Normal 9" xfId="38"/>
    <cellStyle name="Percent" xfId="2" builtinId="5"/>
    <cellStyle name="Percent 2" xfId="39"/>
    <cellStyle name="Percent 2 2" xfId="7"/>
    <cellStyle name="Percent 3" xfId="40"/>
    <cellStyle name="Percent 4" xfId="41"/>
    <cellStyle name="Percent 5" xfId="42"/>
    <cellStyle name="Percent 6" xfId="43"/>
    <cellStyle name="Row - Heading" xfId="44"/>
    <cellStyle name="Row - SubHeading" xfId="45"/>
    <cellStyle name="Title 1" xfId="46"/>
    <cellStyle name="Title 2" xfId="47"/>
    <cellStyle name="Title 3" xfId="48"/>
  </cellStyles>
  <dxfs count="616">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205</xdr:row>
      <xdr:rowOff>0</xdr:rowOff>
    </xdr:from>
    <xdr:to>
      <xdr:col>1</xdr:col>
      <xdr:colOff>47625</xdr:colOff>
      <xdr:row>205</xdr:row>
      <xdr:rowOff>47625</xdr:rowOff>
    </xdr:to>
    <xdr:pic>
      <xdr:nvPicPr>
        <xdr:cNvPr id="2" name="Picture 1"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4869180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206</xdr:row>
      <xdr:rowOff>0</xdr:rowOff>
    </xdr:from>
    <xdr:ext cx="47625" cy="47625"/>
    <xdr:pic>
      <xdr:nvPicPr>
        <xdr:cNvPr id="3" name="Picture 2"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4900422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209</xdr:row>
      <xdr:rowOff>0</xdr:rowOff>
    </xdr:from>
    <xdr:to>
      <xdr:col>1</xdr:col>
      <xdr:colOff>47625</xdr:colOff>
      <xdr:row>209</xdr:row>
      <xdr:rowOff>47625</xdr:rowOff>
    </xdr:to>
    <xdr:pic>
      <xdr:nvPicPr>
        <xdr:cNvPr id="4" name="Picture 3"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4994148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209</xdr:row>
      <xdr:rowOff>0</xdr:rowOff>
    </xdr:from>
    <xdr:ext cx="47625" cy="47625"/>
    <xdr:pic>
      <xdr:nvPicPr>
        <xdr:cNvPr id="5" name="Picture 4"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4994148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47625" cy="47625"/>
    <xdr:pic>
      <xdr:nvPicPr>
        <xdr:cNvPr id="6" name="Picture 5"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119884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47625" cy="47625"/>
    <xdr:pic>
      <xdr:nvPicPr>
        <xdr:cNvPr id="7" name="Picture 6"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119884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27213</xdr:colOff>
      <xdr:row>4</xdr:row>
      <xdr:rowOff>108857</xdr:rowOff>
    </xdr:from>
    <xdr:to>
      <xdr:col>2</xdr:col>
      <xdr:colOff>4844143</xdr:colOff>
      <xdr:row>14</xdr:row>
      <xdr:rowOff>136070</xdr:rowOff>
    </xdr:to>
    <xdr:sp macro="" textlink="">
      <xdr:nvSpPr>
        <xdr:cNvPr id="2" name="TextBox 1"/>
        <xdr:cNvSpPr txBox="1"/>
      </xdr:nvSpPr>
      <xdr:spPr>
        <a:xfrm>
          <a:off x="27213" y="1469571"/>
          <a:ext cx="8844644" cy="2258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000" b="1"/>
            <a:t>2017/18 proposed labour</a:t>
          </a:r>
          <a:r>
            <a:rPr lang="en-AU" sz="4000" b="1" baseline="0"/>
            <a:t> rates superceeded by AER Draft Decision September 2018</a:t>
          </a:r>
          <a:endParaRPr lang="en-AU" sz="40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149678</xdr:colOff>
      <xdr:row>4</xdr:row>
      <xdr:rowOff>81642</xdr:rowOff>
    </xdr:from>
    <xdr:to>
      <xdr:col>2</xdr:col>
      <xdr:colOff>4844143</xdr:colOff>
      <xdr:row>14</xdr:row>
      <xdr:rowOff>108855</xdr:rowOff>
    </xdr:to>
    <xdr:sp macro="" textlink="">
      <xdr:nvSpPr>
        <xdr:cNvPr id="2" name="TextBox 1"/>
        <xdr:cNvSpPr txBox="1"/>
      </xdr:nvSpPr>
      <xdr:spPr>
        <a:xfrm>
          <a:off x="149678" y="1442356"/>
          <a:ext cx="8722179" cy="2258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000" b="1"/>
            <a:t>2018/19 proposed labour</a:t>
          </a:r>
          <a:r>
            <a:rPr lang="en-AU" sz="4000" b="1" baseline="0"/>
            <a:t> rates superceeded by AER Draft Decision September 2018</a:t>
          </a:r>
          <a:endParaRPr lang="en-AU" sz="40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205</xdr:row>
      <xdr:rowOff>0</xdr:rowOff>
    </xdr:from>
    <xdr:to>
      <xdr:col>1</xdr:col>
      <xdr:colOff>47625</xdr:colOff>
      <xdr:row>205</xdr:row>
      <xdr:rowOff>47625</xdr:rowOff>
    </xdr:to>
    <xdr:pic>
      <xdr:nvPicPr>
        <xdr:cNvPr id="2" name="Picture 1"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77914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206</xdr:row>
      <xdr:rowOff>0</xdr:rowOff>
    </xdr:from>
    <xdr:ext cx="47625" cy="47625"/>
    <xdr:pic>
      <xdr:nvPicPr>
        <xdr:cNvPr id="3" name="Picture 2"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79819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209</xdr:row>
      <xdr:rowOff>0</xdr:rowOff>
    </xdr:from>
    <xdr:to>
      <xdr:col>1</xdr:col>
      <xdr:colOff>47625</xdr:colOff>
      <xdr:row>209</xdr:row>
      <xdr:rowOff>47625</xdr:rowOff>
    </xdr:to>
    <xdr:pic>
      <xdr:nvPicPr>
        <xdr:cNvPr id="4" name="Picture 3"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98869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209</xdr:row>
      <xdr:rowOff>0</xdr:rowOff>
    </xdr:from>
    <xdr:ext cx="47625" cy="47625"/>
    <xdr:pic>
      <xdr:nvPicPr>
        <xdr:cNvPr id="5" name="Picture 4"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00774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47625" cy="47625"/>
    <xdr:pic>
      <xdr:nvPicPr>
        <xdr:cNvPr id="6" name="Picture 5"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734627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47625" cy="47625"/>
    <xdr:pic>
      <xdr:nvPicPr>
        <xdr:cNvPr id="7" name="Picture 6"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734627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101</xdr:row>
      <xdr:rowOff>0</xdr:rowOff>
    </xdr:from>
    <xdr:ext cx="47625" cy="47625"/>
    <xdr:pic>
      <xdr:nvPicPr>
        <xdr:cNvPr id="2" name="Picture 1"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223837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47625" cy="47625"/>
    <xdr:pic>
      <xdr:nvPicPr>
        <xdr:cNvPr id="3" name="Picture 2"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223837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tewagl.sharepoint.com/Budgets%20&amp;%20Forecasts/Budget%202017-2018%20Electricity/Costings/Payroll%20Charge-Out-Rates%20for%20Combined%20Electricity%20Networks%20Payroll%202017-1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ctewagl.sharepoint.com/Users/ciwalker/AppData/Local/Temp/TM1C2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emplate"/>
      <sheetName val="Oracle Template_Plant"/>
      <sheetName val="Admin"/>
      <sheetName val="Rates Detail"/>
      <sheetName val="Rates Summary"/>
      <sheetName val="Burden Rates"/>
      <sheetName val="Oracle Templates"/>
      <sheetName val="City Works"/>
      <sheetName val="Costing Rates Detail"/>
      <sheetName val="OPA Rates 2017"/>
      <sheetName val="Data"/>
      <sheetName val="OPA Update"/>
      <sheetName val="3111"/>
      <sheetName val="3131"/>
      <sheetName val="3132"/>
      <sheetName val="3133"/>
      <sheetName val="3134"/>
      <sheetName val="3142"/>
      <sheetName val="3144"/>
      <sheetName val="3145"/>
      <sheetName val="3146"/>
      <sheetName val="3151"/>
      <sheetName val="3153"/>
      <sheetName val="3154"/>
      <sheetName val="3231"/>
      <sheetName val="3244"/>
      <sheetName val="Summary_Field_Workers"/>
      <sheetName val="3251"/>
      <sheetName val="3253"/>
      <sheetName val="3254"/>
      <sheetName val="3255"/>
      <sheetName val="3256"/>
      <sheetName val="3257"/>
      <sheetName val="3258"/>
      <sheetName val="3411"/>
      <sheetName val="3421"/>
      <sheetName val="3422"/>
      <sheetName val="3423"/>
      <sheetName val="en_positions_chargeable_status"/>
    </sheetNames>
    <sheetDataSet>
      <sheetData sheetId="0"/>
      <sheetData sheetId="1"/>
      <sheetData sheetId="2">
        <row r="4">
          <cell r="E4" t="str">
            <v>2017/18</v>
          </cell>
        </row>
        <row r="6">
          <cell r="E6" t="str">
            <v>2016/17</v>
          </cell>
        </row>
      </sheetData>
      <sheetData sheetId="3"/>
      <sheetData sheetId="4"/>
      <sheetData sheetId="5">
        <row r="5">
          <cell r="B5">
            <v>42491</v>
          </cell>
          <cell r="C5">
            <v>20160501</v>
          </cell>
        </row>
        <row r="6">
          <cell r="C6">
            <v>20160430</v>
          </cell>
        </row>
      </sheetData>
      <sheetData sheetId="6"/>
      <sheetData sheetId="7"/>
      <sheetData sheetId="8"/>
      <sheetData sheetId="9"/>
      <sheetData sheetId="10"/>
      <sheetData sheetId="11"/>
      <sheetData sheetId="12">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3111 - Network General Manager Energy Networks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6987</v>
          </cell>
          <cell r="C21">
            <v>0</v>
          </cell>
          <cell r="D21" t="str">
            <v>Branch Manager Asset and Netwo</v>
          </cell>
          <cell r="E21" t="str">
            <v>10516</v>
          </cell>
          <cell r="F21" t="str">
            <v>HINCH, Leylann J</v>
          </cell>
          <cell r="G21" t="str">
            <v>Salaried Staff</v>
          </cell>
          <cell r="H21" t="str">
            <v xml:space="preserve">Management Group </v>
          </cell>
          <cell r="I21">
            <v>1</v>
          </cell>
          <cell r="J21">
            <v>216890.24000000002</v>
          </cell>
          <cell r="K21">
            <v>18010.689999999999</v>
          </cell>
          <cell r="L21">
            <v>470.87580000000003</v>
          </cell>
          <cell r="M21">
            <v>35233.43</v>
          </cell>
          <cell r="N21">
            <v>0</v>
          </cell>
          <cell r="O21">
            <v>890.01000000000022</v>
          </cell>
          <cell r="P21">
            <v>0</v>
          </cell>
          <cell r="Q21">
            <v>25000.100000000006</v>
          </cell>
          <cell r="R21">
            <v>0</v>
          </cell>
          <cell r="S21">
            <v>0</v>
          </cell>
          <cell r="T21">
            <v>0</v>
          </cell>
          <cell r="U21">
            <v>44401.919999999991</v>
          </cell>
          <cell r="V21">
            <v>5208.3500000000004</v>
          </cell>
          <cell r="W21">
            <v>4227.04</v>
          </cell>
          <cell r="X21">
            <v>23318.420000000002</v>
          </cell>
          <cell r="Y21">
            <v>11007.533124267346</v>
          </cell>
          <cell r="Z21">
            <v>384658.60892426729</v>
          </cell>
          <cell r="AA21">
            <v>0</v>
          </cell>
          <cell r="AB21">
            <v>261</v>
          </cell>
          <cell r="AC21">
            <v>20</v>
          </cell>
          <cell r="AD21">
            <v>12</v>
          </cell>
          <cell r="AE21">
            <v>0</v>
          </cell>
          <cell r="AF21">
            <v>12</v>
          </cell>
          <cell r="AG21">
            <v>1594.9499999999998</v>
          </cell>
          <cell r="AH21">
            <v>0.9</v>
          </cell>
          <cell r="AI21">
            <v>1435.4549999999999</v>
          </cell>
          <cell r="AJ21">
            <v>267.96981369967523</v>
          </cell>
          <cell r="AK21">
            <v>26.796981369967526</v>
          </cell>
          <cell r="AL21">
            <v>0.1</v>
          </cell>
          <cell r="AM21">
            <v>294.76679506964274</v>
          </cell>
          <cell r="AN21">
            <v>0</v>
          </cell>
          <cell r="AO21">
            <v>0</v>
          </cell>
          <cell r="AP21">
            <v>294.76679506964274</v>
          </cell>
          <cell r="AQ21">
            <v>0</v>
          </cell>
          <cell r="AR21">
            <v>0</v>
          </cell>
          <cell r="AS21">
            <v>0</v>
          </cell>
          <cell r="AT21">
            <v>0</v>
          </cell>
          <cell r="AU21">
            <v>0</v>
          </cell>
          <cell r="AW21">
            <v>0</v>
          </cell>
        </row>
        <row r="22">
          <cell r="B22" t="str">
            <v>7460</v>
          </cell>
          <cell r="C22">
            <v>0</v>
          </cell>
          <cell r="D22" t="str">
            <v>Branch Mg Customer Connections</v>
          </cell>
          <cell r="E22" t="str">
            <v>10999</v>
          </cell>
          <cell r="F22" t="str">
            <v>PALLESEN, Glenn M</v>
          </cell>
          <cell r="G22" t="str">
            <v>Salaried Staff</v>
          </cell>
          <cell r="H22" t="str">
            <v xml:space="preserve">Management Group </v>
          </cell>
          <cell r="I22">
            <v>1</v>
          </cell>
          <cell r="J22">
            <v>223295.69999999998</v>
          </cell>
          <cell r="K22">
            <v>18542.599999999999</v>
          </cell>
          <cell r="L22">
            <v>462.1875</v>
          </cell>
          <cell r="M22">
            <v>36274.000000000007</v>
          </cell>
          <cell r="N22">
            <v>0</v>
          </cell>
          <cell r="O22">
            <v>890.01000000000022</v>
          </cell>
          <cell r="P22">
            <v>0</v>
          </cell>
          <cell r="Q22">
            <v>25000.100000000006</v>
          </cell>
          <cell r="R22">
            <v>0</v>
          </cell>
          <cell r="S22">
            <v>0</v>
          </cell>
          <cell r="T22">
            <v>0</v>
          </cell>
          <cell r="U22">
            <v>45598.61</v>
          </cell>
          <cell r="V22">
            <v>5348.7100000000009</v>
          </cell>
          <cell r="W22">
            <v>4340.99</v>
          </cell>
          <cell r="X22">
            <v>23946.87</v>
          </cell>
          <cell r="Y22">
            <v>5269.8873515851201</v>
          </cell>
          <cell r="Z22">
            <v>388969.66485158517</v>
          </cell>
          <cell r="AA22">
            <v>0</v>
          </cell>
          <cell r="AB22">
            <v>261</v>
          </cell>
          <cell r="AC22">
            <v>20</v>
          </cell>
          <cell r="AD22">
            <v>12</v>
          </cell>
          <cell r="AE22">
            <v>0</v>
          </cell>
          <cell r="AF22">
            <v>12</v>
          </cell>
          <cell r="AG22">
            <v>1594.9499999999998</v>
          </cell>
          <cell r="AH22">
            <v>0.9</v>
          </cell>
          <cell r="AI22">
            <v>1435.4549999999999</v>
          </cell>
          <cell r="AJ22">
            <v>270.97308160240846</v>
          </cell>
          <cell r="AK22">
            <v>27.097308160240846</v>
          </cell>
          <cell r="AL22">
            <v>0.1</v>
          </cell>
          <cell r="AM22">
            <v>298.07038976264931</v>
          </cell>
          <cell r="AN22">
            <v>0</v>
          </cell>
          <cell r="AO22">
            <v>0</v>
          </cell>
          <cell r="AP22">
            <v>298.07038976264931</v>
          </cell>
          <cell r="AQ22">
            <v>0</v>
          </cell>
          <cell r="AR22">
            <v>0</v>
          </cell>
          <cell r="AS22">
            <v>0</v>
          </cell>
          <cell r="AT22">
            <v>0</v>
          </cell>
          <cell r="AU22">
            <v>0</v>
          </cell>
          <cell r="AW22">
            <v>0</v>
          </cell>
        </row>
        <row r="23">
          <cell r="B23" t="str">
            <v>6933</v>
          </cell>
          <cell r="C23">
            <v>0</v>
          </cell>
          <cell r="D23" t="str">
            <v>Executive Project and Support</v>
          </cell>
          <cell r="E23" t="str">
            <v>11279</v>
          </cell>
          <cell r="F23" t="str">
            <v>SUGIANTO, Margareta S</v>
          </cell>
          <cell r="G23" t="str">
            <v>Salaried Staff</v>
          </cell>
          <cell r="H23" t="str">
            <v xml:space="preserve">Management Group </v>
          </cell>
          <cell r="I23">
            <v>1</v>
          </cell>
          <cell r="J23">
            <v>76668.790000000008</v>
          </cell>
          <cell r="K23">
            <v>6366.61</v>
          </cell>
          <cell r="L23">
            <v>0</v>
          </cell>
          <cell r="M23">
            <v>0</v>
          </cell>
          <cell r="N23">
            <v>0</v>
          </cell>
          <cell r="O23">
            <v>890.01000000000022</v>
          </cell>
          <cell r="P23">
            <v>0</v>
          </cell>
          <cell r="Q23">
            <v>0</v>
          </cell>
          <cell r="R23">
            <v>0</v>
          </cell>
          <cell r="S23">
            <v>0</v>
          </cell>
          <cell r="T23">
            <v>0</v>
          </cell>
          <cell r="U23">
            <v>12588.179999999998</v>
          </cell>
          <cell r="V23">
            <v>1476.58</v>
          </cell>
          <cell r="W23">
            <v>1198.3800000000001</v>
          </cell>
          <cell r="X23">
            <v>6610.8899999999985</v>
          </cell>
          <cell r="Y23">
            <v>778.48578406208458</v>
          </cell>
          <cell r="Z23">
            <v>106577.92578406208</v>
          </cell>
          <cell r="AA23">
            <v>0</v>
          </cell>
          <cell r="AB23">
            <v>261</v>
          </cell>
          <cell r="AC23">
            <v>20</v>
          </cell>
          <cell r="AD23">
            <v>12</v>
          </cell>
          <cell r="AE23">
            <v>0</v>
          </cell>
          <cell r="AF23">
            <v>12</v>
          </cell>
          <cell r="AG23">
            <v>1594.9499999999998</v>
          </cell>
          <cell r="AH23">
            <v>0.9</v>
          </cell>
          <cell r="AI23">
            <v>1435.4549999999999</v>
          </cell>
          <cell r="AJ23">
            <v>74.246789891750069</v>
          </cell>
          <cell r="AK23">
            <v>7.4246789891750069</v>
          </cell>
          <cell r="AL23">
            <v>0.1</v>
          </cell>
          <cell r="AM23">
            <v>81.671468880925076</v>
          </cell>
          <cell r="AN23">
            <v>0</v>
          </cell>
          <cell r="AO23">
            <v>0</v>
          </cell>
          <cell r="AP23">
            <v>81.671468880925076</v>
          </cell>
          <cell r="AQ23">
            <v>0</v>
          </cell>
          <cell r="AR23">
            <v>0</v>
          </cell>
          <cell r="AS23">
            <v>0</v>
          </cell>
          <cell r="AT23">
            <v>0</v>
          </cell>
          <cell r="AU23">
            <v>0</v>
          </cell>
          <cell r="AW23">
            <v>0</v>
          </cell>
        </row>
        <row r="24">
          <cell r="B24" t="str">
            <v>7704</v>
          </cell>
          <cell r="C24">
            <v>0</v>
          </cell>
          <cell r="D24" t="str">
            <v>Vacation Student</v>
          </cell>
          <cell r="E24" t="str">
            <v>11246</v>
          </cell>
          <cell r="F24" t="str">
            <v>Vacant Position</v>
          </cell>
          <cell r="G24" t="str">
            <v>Salaried Staff</v>
          </cell>
          <cell r="H24" t="str">
            <v xml:space="preserve">Management Group </v>
          </cell>
          <cell r="I24">
            <v>0.16666666666666666</v>
          </cell>
          <cell r="J24">
            <v>5639.4599999999991</v>
          </cell>
          <cell r="K24">
            <v>500.7</v>
          </cell>
          <cell r="L24">
            <v>0</v>
          </cell>
          <cell r="M24">
            <v>0</v>
          </cell>
          <cell r="N24">
            <v>0</v>
          </cell>
          <cell r="O24">
            <v>150.04</v>
          </cell>
          <cell r="P24">
            <v>0</v>
          </cell>
          <cell r="Q24">
            <v>0</v>
          </cell>
          <cell r="R24">
            <v>0</v>
          </cell>
          <cell r="S24">
            <v>0</v>
          </cell>
          <cell r="T24">
            <v>0</v>
          </cell>
          <cell r="U24">
            <v>1002</v>
          </cell>
          <cell r="V24">
            <v>117.54</v>
          </cell>
          <cell r="W24">
            <v>95.38</v>
          </cell>
          <cell r="X24">
            <v>526.22</v>
          </cell>
          <cell r="Y24">
            <v>55.868926712840747</v>
          </cell>
          <cell r="Z24">
            <v>8087.2089267128404</v>
          </cell>
          <cell r="AA24">
            <v>0</v>
          </cell>
          <cell r="AB24">
            <v>261</v>
          </cell>
          <cell r="AC24">
            <v>20</v>
          </cell>
          <cell r="AD24">
            <v>12</v>
          </cell>
          <cell r="AE24">
            <v>0</v>
          </cell>
          <cell r="AF24">
            <v>12</v>
          </cell>
          <cell r="AG24">
            <v>265.82499999999993</v>
          </cell>
          <cell r="AH24">
            <v>0.9</v>
          </cell>
          <cell r="AI24">
            <v>239.24249999999995</v>
          </cell>
          <cell r="AJ24">
            <v>33.80339582939002</v>
          </cell>
          <cell r="AK24">
            <v>3.3803395829390022</v>
          </cell>
          <cell r="AL24">
            <v>0.1</v>
          </cell>
          <cell r="AM24">
            <v>37.183735412329021</v>
          </cell>
          <cell r="AN24">
            <v>0</v>
          </cell>
          <cell r="AO24">
            <v>0</v>
          </cell>
          <cell r="AP24">
            <v>37.183735412329021</v>
          </cell>
          <cell r="AQ24">
            <v>0</v>
          </cell>
          <cell r="AR24">
            <v>0</v>
          </cell>
          <cell r="AS24">
            <v>0</v>
          </cell>
          <cell r="AT24">
            <v>0</v>
          </cell>
          <cell r="AU24">
            <v>0</v>
          </cell>
          <cell r="AW24">
            <v>0</v>
          </cell>
        </row>
        <row r="25">
          <cell r="B25" t="str">
            <v>7706</v>
          </cell>
          <cell r="C25">
            <v>0</v>
          </cell>
          <cell r="D25" t="str">
            <v>Vacation Student</v>
          </cell>
          <cell r="E25" t="str">
            <v>11247</v>
          </cell>
          <cell r="F25" t="str">
            <v>LU, Alyson</v>
          </cell>
          <cell r="G25" t="str">
            <v>Salaried Staff</v>
          </cell>
          <cell r="H25" t="str">
            <v xml:space="preserve">Management Group </v>
          </cell>
          <cell r="I25">
            <v>0.16666666666666666</v>
          </cell>
          <cell r="J25">
            <v>5639.4599999999991</v>
          </cell>
          <cell r="K25">
            <v>500.7</v>
          </cell>
          <cell r="L25">
            <v>0</v>
          </cell>
          <cell r="M25">
            <v>0</v>
          </cell>
          <cell r="N25">
            <v>0</v>
          </cell>
          <cell r="O25">
            <v>150.04</v>
          </cell>
          <cell r="P25">
            <v>0</v>
          </cell>
          <cell r="Q25">
            <v>0</v>
          </cell>
          <cell r="R25">
            <v>0</v>
          </cell>
          <cell r="S25">
            <v>0</v>
          </cell>
          <cell r="T25">
            <v>0</v>
          </cell>
          <cell r="U25">
            <v>1002</v>
          </cell>
          <cell r="V25">
            <v>117.54</v>
          </cell>
          <cell r="W25">
            <v>95.38</v>
          </cell>
          <cell r="X25">
            <v>526.22</v>
          </cell>
          <cell r="Y25">
            <v>55.868926712840747</v>
          </cell>
          <cell r="Z25">
            <v>8087.2089267128404</v>
          </cell>
          <cell r="AA25">
            <v>0</v>
          </cell>
          <cell r="AB25">
            <v>261</v>
          </cell>
          <cell r="AC25">
            <v>20</v>
          </cell>
          <cell r="AD25">
            <v>12</v>
          </cell>
          <cell r="AE25">
            <v>0</v>
          </cell>
          <cell r="AF25">
            <v>12</v>
          </cell>
          <cell r="AG25">
            <v>265.82499999999993</v>
          </cell>
          <cell r="AH25">
            <v>0.9</v>
          </cell>
          <cell r="AI25">
            <v>239.24249999999995</v>
          </cell>
          <cell r="AJ25">
            <v>33.80339582939002</v>
          </cell>
          <cell r="AK25">
            <v>3.3803395829390022</v>
          </cell>
          <cell r="AL25">
            <v>0.1</v>
          </cell>
          <cell r="AM25">
            <v>37.183735412329021</v>
          </cell>
          <cell r="AN25">
            <v>0</v>
          </cell>
          <cell r="AO25">
            <v>0</v>
          </cell>
          <cell r="AP25">
            <v>37.183735412329021</v>
          </cell>
          <cell r="AQ25">
            <v>0</v>
          </cell>
          <cell r="AR25">
            <v>0</v>
          </cell>
          <cell r="AS25">
            <v>0</v>
          </cell>
          <cell r="AT25">
            <v>0</v>
          </cell>
          <cell r="AU25">
            <v>0</v>
          </cell>
          <cell r="AW25">
            <v>0</v>
          </cell>
        </row>
        <row r="26">
          <cell r="B26" t="str">
            <v>7705</v>
          </cell>
          <cell r="C26">
            <v>0</v>
          </cell>
          <cell r="D26" t="str">
            <v>Vacation Student</v>
          </cell>
          <cell r="E26" t="str">
            <v>11248</v>
          </cell>
          <cell r="F26" t="str">
            <v>KELLY, Matthew D</v>
          </cell>
          <cell r="G26" t="str">
            <v>Salaried Staff</v>
          </cell>
          <cell r="H26" t="str">
            <v xml:space="preserve">Management Group </v>
          </cell>
          <cell r="I26">
            <v>0.16666666666666666</v>
          </cell>
          <cell r="J26">
            <v>5639.4599999999991</v>
          </cell>
          <cell r="K26">
            <v>500.7</v>
          </cell>
          <cell r="L26">
            <v>0</v>
          </cell>
          <cell r="M26">
            <v>0</v>
          </cell>
          <cell r="N26">
            <v>0</v>
          </cell>
          <cell r="O26">
            <v>150.04</v>
          </cell>
          <cell r="P26">
            <v>0</v>
          </cell>
          <cell r="Q26">
            <v>0</v>
          </cell>
          <cell r="R26">
            <v>0</v>
          </cell>
          <cell r="S26">
            <v>0</v>
          </cell>
          <cell r="T26">
            <v>0</v>
          </cell>
          <cell r="U26">
            <v>1002</v>
          </cell>
          <cell r="V26">
            <v>117.54</v>
          </cell>
          <cell r="W26">
            <v>95.38</v>
          </cell>
          <cell r="X26">
            <v>526.22</v>
          </cell>
          <cell r="Y26">
            <v>55.868926712840747</v>
          </cell>
          <cell r="Z26">
            <v>8087.2089267128404</v>
          </cell>
          <cell r="AA26">
            <v>0</v>
          </cell>
          <cell r="AB26">
            <v>261</v>
          </cell>
          <cell r="AC26">
            <v>20</v>
          </cell>
          <cell r="AD26">
            <v>12</v>
          </cell>
          <cell r="AE26">
            <v>0</v>
          </cell>
          <cell r="AF26">
            <v>12</v>
          </cell>
          <cell r="AG26">
            <v>265.82499999999993</v>
          </cell>
          <cell r="AH26">
            <v>0.9</v>
          </cell>
          <cell r="AI26">
            <v>239.24249999999995</v>
          </cell>
          <cell r="AJ26">
            <v>33.80339582939002</v>
          </cell>
          <cell r="AK26">
            <v>3.3803395829390022</v>
          </cell>
          <cell r="AL26">
            <v>0.1</v>
          </cell>
          <cell r="AM26">
            <v>37.183735412329021</v>
          </cell>
          <cell r="AN26">
            <v>0</v>
          </cell>
          <cell r="AO26">
            <v>0</v>
          </cell>
          <cell r="AP26">
            <v>37.183735412329021</v>
          </cell>
          <cell r="AQ26">
            <v>0</v>
          </cell>
          <cell r="AR26">
            <v>0</v>
          </cell>
          <cell r="AS26">
            <v>0</v>
          </cell>
          <cell r="AT26">
            <v>0</v>
          </cell>
          <cell r="AU26">
            <v>0</v>
          </cell>
          <cell r="AW26">
            <v>0</v>
          </cell>
        </row>
        <row r="27">
          <cell r="B27" t="str">
            <v>7656</v>
          </cell>
          <cell r="C27">
            <v>0</v>
          </cell>
          <cell r="D27" t="str">
            <v>Manager Business Solutions</v>
          </cell>
          <cell r="E27" t="str">
            <v>3800</v>
          </cell>
          <cell r="F27" t="str">
            <v>BROADHEAD, Tracey L</v>
          </cell>
          <cell r="G27" t="str">
            <v>Salaried Staff</v>
          </cell>
          <cell r="H27" t="str">
            <v xml:space="preserve">Management Group </v>
          </cell>
          <cell r="I27">
            <v>1</v>
          </cell>
          <cell r="J27">
            <v>160371.79999999999</v>
          </cell>
          <cell r="K27">
            <v>13317.379999999997</v>
          </cell>
          <cell r="L27">
            <v>1210.6217999999999</v>
          </cell>
          <cell r="M27">
            <v>26052.1</v>
          </cell>
          <cell r="N27">
            <v>0</v>
          </cell>
          <cell r="O27">
            <v>890.01000000000022</v>
          </cell>
          <cell r="P27">
            <v>0</v>
          </cell>
          <cell r="Q27">
            <v>0</v>
          </cell>
          <cell r="R27">
            <v>0</v>
          </cell>
          <cell r="S27">
            <v>612.99</v>
          </cell>
          <cell r="T27">
            <v>0</v>
          </cell>
          <cell r="U27">
            <v>30185.35</v>
          </cell>
          <cell r="V27">
            <v>3540.73</v>
          </cell>
          <cell r="W27">
            <v>2873.6099999999997</v>
          </cell>
          <cell r="X27">
            <v>15852.34</v>
          </cell>
          <cell r="Y27">
            <v>6102.9755891742607</v>
          </cell>
          <cell r="Z27">
            <v>261009.90738917424</v>
          </cell>
          <cell r="AA27">
            <v>0</v>
          </cell>
          <cell r="AB27">
            <v>261</v>
          </cell>
          <cell r="AC27">
            <v>20</v>
          </cell>
          <cell r="AD27">
            <v>12</v>
          </cell>
          <cell r="AE27">
            <v>0</v>
          </cell>
          <cell r="AF27">
            <v>12</v>
          </cell>
          <cell r="AG27">
            <v>1594.9499999999998</v>
          </cell>
          <cell r="AH27">
            <v>0.9</v>
          </cell>
          <cell r="AI27">
            <v>1435.4549999999999</v>
          </cell>
          <cell r="AJ27">
            <v>181.8307835419252</v>
          </cell>
          <cell r="AK27">
            <v>18.183078354192521</v>
          </cell>
          <cell r="AL27">
            <v>0.1</v>
          </cell>
          <cell r="AM27">
            <v>200.01386189611773</v>
          </cell>
          <cell r="AN27">
            <v>0</v>
          </cell>
          <cell r="AO27">
            <v>0</v>
          </cell>
          <cell r="AP27">
            <v>200.01386189611773</v>
          </cell>
          <cell r="AQ27">
            <v>0</v>
          </cell>
          <cell r="AR27">
            <v>0</v>
          </cell>
          <cell r="AS27">
            <v>0</v>
          </cell>
          <cell r="AT27">
            <v>0</v>
          </cell>
          <cell r="AU27">
            <v>0</v>
          </cell>
          <cell r="AW27">
            <v>0</v>
          </cell>
        </row>
        <row r="28">
          <cell r="B28" t="str">
            <v>6932</v>
          </cell>
          <cell r="C28">
            <v>0</v>
          </cell>
          <cell r="D28" t="str">
            <v>General Manager Energy Network</v>
          </cell>
          <cell r="E28" t="str">
            <v>3823</v>
          </cell>
          <cell r="F28" t="str">
            <v>DEVLIN, Stephen P</v>
          </cell>
          <cell r="G28" t="str">
            <v>Salaried Staff</v>
          </cell>
          <cell r="H28" t="str">
            <v xml:space="preserve">Management Group </v>
          </cell>
          <cell r="I28">
            <v>1</v>
          </cell>
          <cell r="J28">
            <v>373270.44</v>
          </cell>
          <cell r="K28">
            <v>30996.6</v>
          </cell>
          <cell r="L28">
            <v>911.02979999999991</v>
          </cell>
          <cell r="M28">
            <v>269848.69999999995</v>
          </cell>
          <cell r="N28">
            <v>0</v>
          </cell>
          <cell r="O28">
            <v>0</v>
          </cell>
          <cell r="P28">
            <v>0</v>
          </cell>
          <cell r="Q28">
            <v>25000.100000000006</v>
          </cell>
          <cell r="R28">
            <v>0</v>
          </cell>
          <cell r="S28">
            <v>0</v>
          </cell>
          <cell r="T28">
            <v>0</v>
          </cell>
          <cell r="U28">
            <v>104864.43</v>
          </cell>
          <cell r="V28">
            <v>12300.569999999998</v>
          </cell>
          <cell r="W28">
            <v>9983.1299999999992</v>
          </cell>
          <cell r="X28">
            <v>55071.290000000008</v>
          </cell>
          <cell r="Y28">
            <v>13757.236455202918</v>
          </cell>
          <cell r="Z28">
            <v>896003.52625520283</v>
          </cell>
          <cell r="AA28">
            <v>0</v>
          </cell>
          <cell r="AB28">
            <v>261</v>
          </cell>
          <cell r="AC28">
            <v>20</v>
          </cell>
          <cell r="AD28">
            <v>12</v>
          </cell>
          <cell r="AE28">
            <v>0</v>
          </cell>
          <cell r="AF28">
            <v>12</v>
          </cell>
          <cell r="AG28">
            <v>1594.9499999999998</v>
          </cell>
          <cell r="AH28">
            <v>0.9</v>
          </cell>
          <cell r="AI28">
            <v>1435.4549999999999</v>
          </cell>
          <cell r="AJ28">
            <v>624.19478580324903</v>
          </cell>
          <cell r="AK28">
            <v>62.419478580324906</v>
          </cell>
          <cell r="AL28">
            <v>0.1</v>
          </cell>
          <cell r="AM28">
            <v>686.61426438357398</v>
          </cell>
          <cell r="AN28">
            <v>0</v>
          </cell>
          <cell r="AO28">
            <v>0</v>
          </cell>
          <cell r="AP28">
            <v>686.61426438357398</v>
          </cell>
          <cell r="AQ28">
            <v>0</v>
          </cell>
          <cell r="AR28">
            <v>0</v>
          </cell>
          <cell r="AS28">
            <v>0</v>
          </cell>
          <cell r="AT28">
            <v>0</v>
          </cell>
          <cell r="AU28">
            <v>0</v>
          </cell>
          <cell r="AW28">
            <v>0</v>
          </cell>
        </row>
        <row r="29">
          <cell r="B29" t="str">
            <v>6852</v>
          </cell>
          <cell r="C29">
            <v>0</v>
          </cell>
          <cell r="D29" t="str">
            <v>Branch Manager Asset Strategy</v>
          </cell>
          <cell r="E29" t="str">
            <v>9962</v>
          </cell>
          <cell r="F29" t="str">
            <v>STANLEY, Dennis R</v>
          </cell>
          <cell r="G29" t="str">
            <v>Salaried Staff</v>
          </cell>
          <cell r="H29" t="str">
            <v xml:space="preserve">Management Group </v>
          </cell>
          <cell r="I29">
            <v>1</v>
          </cell>
          <cell r="J29">
            <v>232228.20000000004</v>
          </cell>
          <cell r="K29">
            <v>19284.37</v>
          </cell>
          <cell r="L29">
            <v>764.76419999999996</v>
          </cell>
          <cell r="M29">
            <v>37725.06</v>
          </cell>
          <cell r="N29">
            <v>0</v>
          </cell>
          <cell r="O29">
            <v>890.01000000000022</v>
          </cell>
          <cell r="P29">
            <v>0</v>
          </cell>
          <cell r="Q29">
            <v>25000.100000000006</v>
          </cell>
          <cell r="R29">
            <v>0</v>
          </cell>
          <cell r="S29">
            <v>0</v>
          </cell>
          <cell r="T29">
            <v>0</v>
          </cell>
          <cell r="U29">
            <v>47267.34</v>
          </cell>
          <cell r="V29">
            <v>5544.46</v>
          </cell>
          <cell r="W29">
            <v>4499.880000000001</v>
          </cell>
          <cell r="X29">
            <v>24823.230000000007</v>
          </cell>
          <cell r="Y29">
            <v>12844.020342218108</v>
          </cell>
          <cell r="Z29">
            <v>410871.43454221817</v>
          </cell>
          <cell r="AA29">
            <v>0</v>
          </cell>
          <cell r="AB29">
            <v>261</v>
          </cell>
          <cell r="AC29">
            <v>20</v>
          </cell>
          <cell r="AD29">
            <v>12</v>
          </cell>
          <cell r="AE29">
            <v>0</v>
          </cell>
          <cell r="AF29">
            <v>12</v>
          </cell>
          <cell r="AG29">
            <v>1594.9499999999998</v>
          </cell>
          <cell r="AH29">
            <v>0.9</v>
          </cell>
          <cell r="AI29">
            <v>1435.4549999999999</v>
          </cell>
          <cell r="AJ29">
            <v>286.23080106462282</v>
          </cell>
          <cell r="AK29">
            <v>28.623080106462282</v>
          </cell>
          <cell r="AL29">
            <v>0.1</v>
          </cell>
          <cell r="AM29">
            <v>314.85388117108511</v>
          </cell>
          <cell r="AN29">
            <v>0</v>
          </cell>
          <cell r="AO29">
            <v>0</v>
          </cell>
          <cell r="AP29">
            <v>314.85388117108511</v>
          </cell>
          <cell r="AQ29">
            <v>0</v>
          </cell>
          <cell r="AR29">
            <v>0</v>
          </cell>
          <cell r="AS29">
            <v>0</v>
          </cell>
          <cell r="AT29">
            <v>0</v>
          </cell>
          <cell r="AU29">
            <v>0</v>
          </cell>
          <cell r="AW29">
            <v>0</v>
          </cell>
        </row>
        <row r="30">
          <cell r="B30" t="str">
            <v>7278</v>
          </cell>
          <cell r="C30">
            <v>0</v>
          </cell>
          <cell r="D30" t="str">
            <v>Branch Manager Works Delivery</v>
          </cell>
          <cell r="E30" t="str">
            <v>9991</v>
          </cell>
          <cell r="F30" t="str">
            <v>MCALISTER, Clinton J</v>
          </cell>
          <cell r="G30" t="str">
            <v>Salaried Staff</v>
          </cell>
          <cell r="H30" t="str">
            <v xml:space="preserve">Management Group </v>
          </cell>
          <cell r="I30">
            <v>1</v>
          </cell>
          <cell r="J30">
            <v>232228.20000000004</v>
          </cell>
          <cell r="K30">
            <v>19284.37</v>
          </cell>
          <cell r="L30">
            <v>1351.0263</v>
          </cell>
          <cell r="M30">
            <v>37725.06</v>
          </cell>
          <cell r="N30">
            <v>0</v>
          </cell>
          <cell r="O30">
            <v>890.01000000000022</v>
          </cell>
          <cell r="P30">
            <v>0</v>
          </cell>
          <cell r="Q30">
            <v>25000.100000000006</v>
          </cell>
          <cell r="R30">
            <v>0</v>
          </cell>
          <cell r="S30">
            <v>0</v>
          </cell>
          <cell r="T30">
            <v>0</v>
          </cell>
          <cell r="U30">
            <v>47267.34</v>
          </cell>
          <cell r="V30">
            <v>5544.46</v>
          </cell>
          <cell r="W30">
            <v>4499.880000000001</v>
          </cell>
          <cell r="X30">
            <v>24823.230000000007</v>
          </cell>
          <cell r="Y30">
            <v>12724.012437018406</v>
          </cell>
          <cell r="Z30">
            <v>411337.68873701838</v>
          </cell>
          <cell r="AA30">
            <v>0</v>
          </cell>
          <cell r="AB30">
            <v>261</v>
          </cell>
          <cell r="AC30">
            <v>20</v>
          </cell>
          <cell r="AD30">
            <v>12</v>
          </cell>
          <cell r="AE30">
            <v>0</v>
          </cell>
          <cell r="AF30">
            <v>12</v>
          </cell>
          <cell r="AG30">
            <v>1594.9499999999998</v>
          </cell>
          <cell r="AH30">
            <v>0.9</v>
          </cell>
          <cell r="AI30">
            <v>1435.4549999999999</v>
          </cell>
          <cell r="AJ30">
            <v>286.55561389038206</v>
          </cell>
          <cell r="AK30">
            <v>28.655561389038208</v>
          </cell>
          <cell r="AL30">
            <v>0.1</v>
          </cell>
          <cell r="AM30">
            <v>315.21117527942027</v>
          </cell>
          <cell r="AN30">
            <v>0</v>
          </cell>
          <cell r="AO30">
            <v>0</v>
          </cell>
          <cell r="AP30">
            <v>315.21117527942027</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t="str">
            <v>7599</v>
          </cell>
          <cell r="C32">
            <v>0</v>
          </cell>
          <cell r="D32" t="str">
            <v>Graduate Engineer</v>
          </cell>
          <cell r="E32">
            <v>11145</v>
          </cell>
          <cell r="F32" t="str">
            <v>COPA HINOSTROZA, Cynthia K</v>
          </cell>
          <cell r="G32" t="str">
            <v>Salaried Staff</v>
          </cell>
          <cell r="H32" t="str">
            <v xml:space="preserve">Management Group </v>
          </cell>
          <cell r="I32">
            <v>1</v>
          </cell>
          <cell r="J32">
            <v>66873.73</v>
          </cell>
          <cell r="K32">
            <v>5553.26</v>
          </cell>
          <cell r="L32">
            <v>0</v>
          </cell>
          <cell r="M32">
            <v>0</v>
          </cell>
          <cell r="N32">
            <v>0</v>
          </cell>
          <cell r="O32">
            <v>890.01000000000022</v>
          </cell>
          <cell r="P32">
            <v>0</v>
          </cell>
          <cell r="Q32">
            <v>0</v>
          </cell>
          <cell r="R32">
            <v>0</v>
          </cell>
          <cell r="S32">
            <v>0</v>
          </cell>
          <cell r="T32">
            <v>0</v>
          </cell>
          <cell r="U32">
            <v>10997.02</v>
          </cell>
          <cell r="V32">
            <v>1289.94</v>
          </cell>
          <cell r="W32">
            <v>1046.93</v>
          </cell>
          <cell r="X32">
            <v>5775.2500000000018</v>
          </cell>
          <cell r="Y32">
            <v>679.02786870585135</v>
          </cell>
          <cell r="Z32">
            <v>93105.16786870583</v>
          </cell>
          <cell r="AA32">
            <v>0</v>
          </cell>
          <cell r="AB32">
            <v>261</v>
          </cell>
          <cell r="AC32">
            <v>20</v>
          </cell>
          <cell r="AD32">
            <v>12</v>
          </cell>
          <cell r="AE32">
            <v>0</v>
          </cell>
          <cell r="AF32">
            <v>12</v>
          </cell>
          <cell r="AG32">
            <v>1594.9499999999998</v>
          </cell>
          <cell r="AH32">
            <v>0.9</v>
          </cell>
          <cell r="AI32">
            <v>1435.4549999999999</v>
          </cell>
          <cell r="AJ32">
            <v>64.861084373042573</v>
          </cell>
          <cell r="AK32">
            <v>6.4861084373042575</v>
          </cell>
          <cell r="AL32">
            <v>0.1</v>
          </cell>
          <cell r="AM32">
            <v>71.347192810346826</v>
          </cell>
          <cell r="AN32">
            <v>0</v>
          </cell>
          <cell r="AO32">
            <v>0</v>
          </cell>
          <cell r="AP32">
            <v>71.347192810346826</v>
          </cell>
          <cell r="AQ32">
            <v>0</v>
          </cell>
          <cell r="AR32">
            <v>0</v>
          </cell>
          <cell r="AS32">
            <v>0</v>
          </cell>
          <cell r="AT32">
            <v>0</v>
          </cell>
          <cell r="AU32">
            <v>0</v>
          </cell>
          <cell r="AW32">
            <v>0</v>
          </cell>
        </row>
        <row r="33">
          <cell r="B33" t="str">
            <v>6905</v>
          </cell>
          <cell r="C33">
            <v>0</v>
          </cell>
          <cell r="D33" t="str">
            <v>Graduate Engineer</v>
          </cell>
          <cell r="E33">
            <v>11246</v>
          </cell>
          <cell r="F33" t="str">
            <v>POZZA, Richard</v>
          </cell>
          <cell r="G33" t="str">
            <v>Salaried Staff</v>
          </cell>
          <cell r="H33" t="str">
            <v xml:space="preserve">Management Group </v>
          </cell>
          <cell r="I33">
            <v>1</v>
          </cell>
          <cell r="J33">
            <v>66873.73</v>
          </cell>
          <cell r="K33">
            <v>5553.26</v>
          </cell>
          <cell r="L33">
            <v>0</v>
          </cell>
          <cell r="M33">
            <v>0</v>
          </cell>
          <cell r="N33">
            <v>0</v>
          </cell>
          <cell r="O33">
            <v>890.01000000000022</v>
          </cell>
          <cell r="P33">
            <v>0</v>
          </cell>
          <cell r="Q33">
            <v>0</v>
          </cell>
          <cell r="R33">
            <v>0</v>
          </cell>
          <cell r="S33">
            <v>0</v>
          </cell>
          <cell r="T33">
            <v>0</v>
          </cell>
          <cell r="U33">
            <v>10997.02</v>
          </cell>
          <cell r="V33">
            <v>1289.94</v>
          </cell>
          <cell r="W33">
            <v>1046.93</v>
          </cell>
          <cell r="X33">
            <v>5775.2500000000018</v>
          </cell>
          <cell r="Y33">
            <v>679.02786870585135</v>
          </cell>
          <cell r="Z33">
            <v>93105.16786870583</v>
          </cell>
          <cell r="AA33">
            <v>0</v>
          </cell>
          <cell r="AB33">
            <v>261</v>
          </cell>
          <cell r="AC33">
            <v>20</v>
          </cell>
          <cell r="AD33">
            <v>12</v>
          </cell>
          <cell r="AE33">
            <v>0</v>
          </cell>
          <cell r="AF33">
            <v>12</v>
          </cell>
          <cell r="AG33">
            <v>1594.9499999999998</v>
          </cell>
          <cell r="AH33">
            <v>0.9</v>
          </cell>
          <cell r="AI33">
            <v>1435.4549999999999</v>
          </cell>
          <cell r="AJ33">
            <v>64.861084373042573</v>
          </cell>
          <cell r="AK33">
            <v>6.4861084373042575</v>
          </cell>
          <cell r="AL33">
            <v>0.1</v>
          </cell>
          <cell r="AM33">
            <v>71.347192810346826</v>
          </cell>
          <cell r="AN33">
            <v>0</v>
          </cell>
          <cell r="AO33">
            <v>0</v>
          </cell>
          <cell r="AP33">
            <v>71.347192810346826</v>
          </cell>
          <cell r="AQ33">
            <v>0</v>
          </cell>
          <cell r="AR33">
            <v>0</v>
          </cell>
          <cell r="AS33">
            <v>0</v>
          </cell>
          <cell r="AT33">
            <v>0</v>
          </cell>
          <cell r="AU33">
            <v>0</v>
          </cell>
          <cell r="AW33">
            <v>0</v>
          </cell>
        </row>
        <row r="34">
          <cell r="B34" t="str">
            <v>7494</v>
          </cell>
          <cell r="C34">
            <v>0</v>
          </cell>
          <cell r="D34" t="str">
            <v>Graduate Engineer</v>
          </cell>
          <cell r="E34">
            <v>2658</v>
          </cell>
          <cell r="F34" t="str">
            <v xml:space="preserve"> CREEK, Thomas A</v>
          </cell>
          <cell r="G34" t="str">
            <v>Salaried Staff</v>
          </cell>
          <cell r="H34" t="str">
            <v xml:space="preserve">Management Group </v>
          </cell>
          <cell r="I34">
            <v>1</v>
          </cell>
          <cell r="J34">
            <v>66873.73</v>
          </cell>
          <cell r="K34">
            <v>5553.26</v>
          </cell>
          <cell r="L34">
            <v>0</v>
          </cell>
          <cell r="M34">
            <v>0</v>
          </cell>
          <cell r="N34">
            <v>0</v>
          </cell>
          <cell r="O34">
            <v>890.01000000000022</v>
          </cell>
          <cell r="P34">
            <v>0</v>
          </cell>
          <cell r="Q34">
            <v>0</v>
          </cell>
          <cell r="R34">
            <v>0</v>
          </cell>
          <cell r="S34">
            <v>0</v>
          </cell>
          <cell r="T34">
            <v>5751.38</v>
          </cell>
          <cell r="U34">
            <v>11859.72</v>
          </cell>
          <cell r="V34">
            <v>1391.1299999999999</v>
          </cell>
          <cell r="W34">
            <v>1129.04</v>
          </cell>
          <cell r="X34">
            <v>6228.329999999999</v>
          </cell>
          <cell r="Y34">
            <v>679.02786870585135</v>
          </cell>
          <cell r="Z34">
            <v>100355.62786870584</v>
          </cell>
          <cell r="AA34">
            <v>0</v>
          </cell>
          <cell r="AB34">
            <v>261</v>
          </cell>
          <cell r="AC34">
            <v>20</v>
          </cell>
          <cell r="AD34">
            <v>12</v>
          </cell>
          <cell r="AE34">
            <v>0</v>
          </cell>
          <cell r="AF34">
            <v>12</v>
          </cell>
          <cell r="AG34">
            <v>1594.9499999999998</v>
          </cell>
          <cell r="AH34">
            <v>0.9</v>
          </cell>
          <cell r="AI34">
            <v>1435.4549999999999</v>
          </cell>
          <cell r="AJ34">
            <v>69.912068207436562</v>
          </cell>
          <cell r="AK34">
            <v>6.9912068207436562</v>
          </cell>
          <cell r="AL34">
            <v>0.1</v>
          </cell>
          <cell r="AM34">
            <v>76.903275028180218</v>
          </cell>
          <cell r="AN34">
            <v>0</v>
          </cell>
          <cell r="AO34">
            <v>0</v>
          </cell>
          <cell r="AP34">
            <v>76.903275028180218</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row>
        <row r="38">
          <cell r="B38" t="str">
            <v>Total</v>
          </cell>
          <cell r="C38">
            <v>0</v>
          </cell>
          <cell r="D38">
            <v>0</v>
          </cell>
          <cell r="E38">
            <v>0</v>
          </cell>
          <cell r="F38">
            <v>0</v>
          </cell>
          <cell r="G38">
            <v>0</v>
          </cell>
          <cell r="H38">
            <v>0</v>
          </cell>
          <cell r="I38">
            <v>10.5</v>
          </cell>
          <cell r="J38">
            <v>1732492.9399999997</v>
          </cell>
          <cell r="K38">
            <v>143964.5</v>
          </cell>
          <cell r="L38">
            <v>5170.5054</v>
          </cell>
          <cell r="M38">
            <v>442858.35</v>
          </cell>
          <cell r="N38">
            <v>0</v>
          </cell>
          <cell r="O38">
            <v>8460.2100000000028</v>
          </cell>
          <cell r="P38">
            <v>0</v>
          </cell>
          <cell r="Q38">
            <v>125000.50000000003</v>
          </cell>
          <cell r="R38">
            <v>0</v>
          </cell>
          <cell r="S38">
            <v>612.99</v>
          </cell>
          <cell r="T38">
            <v>5751.38</v>
          </cell>
          <cell r="U38">
            <v>369032.92999999993</v>
          </cell>
          <cell r="V38">
            <v>43287.490000000005</v>
          </cell>
          <cell r="W38">
            <v>35131.949999999997</v>
          </cell>
          <cell r="X38">
            <v>193803.76</v>
          </cell>
          <cell r="Y38">
            <v>64688.841469784318</v>
          </cell>
          <cell r="Z38">
            <v>3170256.3468697849</v>
          </cell>
          <cell r="AA38">
            <v>0</v>
          </cell>
          <cell r="AB38">
            <v>0</v>
          </cell>
          <cell r="AC38">
            <v>0</v>
          </cell>
          <cell r="AD38">
            <v>0</v>
          </cell>
          <cell r="AE38">
            <v>0</v>
          </cell>
          <cell r="AF38">
            <v>0</v>
          </cell>
          <cell r="AG38">
            <v>4784.8499999999995</v>
          </cell>
          <cell r="AH38">
            <v>0</v>
          </cell>
          <cell r="AI38">
            <v>4306.3649999999998</v>
          </cell>
          <cell r="AJ38">
            <v>66.544745651173912</v>
          </cell>
          <cell r="AK38">
            <v>0</v>
          </cell>
          <cell r="AL38">
            <v>0</v>
          </cell>
          <cell r="AM38">
            <v>0</v>
          </cell>
          <cell r="AN38">
            <v>0</v>
          </cell>
          <cell r="AO38">
            <v>0</v>
          </cell>
          <cell r="AP38">
            <v>0</v>
          </cell>
          <cell r="AQ38">
            <v>0</v>
          </cell>
          <cell r="AR38">
            <v>0</v>
          </cell>
          <cell r="AS38">
            <v>0</v>
          </cell>
          <cell r="AT38">
            <v>0</v>
          </cell>
          <cell r="AU38">
            <v>0</v>
          </cell>
          <cell r="AV38">
            <v>0</v>
          </cell>
        </row>
        <row r="39">
          <cell r="B39" t="str">
            <v>Total (Chargeable)</v>
          </cell>
          <cell r="C39">
            <v>0</v>
          </cell>
          <cell r="D39">
            <v>0</v>
          </cell>
          <cell r="E39">
            <v>0</v>
          </cell>
          <cell r="F39">
            <v>0</v>
          </cell>
          <cell r="G39">
            <v>0</v>
          </cell>
          <cell r="H39">
            <v>0</v>
          </cell>
          <cell r="I39">
            <v>3</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286565.96360611753</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row>
        <row r="40">
          <cell r="B40">
            <v>0</v>
          </cell>
          <cell r="C40">
            <v>0</v>
          </cell>
          <cell r="D40" t="str">
            <v>Overtime</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E40" t="str">
            <v>Productive Hrs for the year</v>
          </cell>
          <cell r="AF40">
            <v>0</v>
          </cell>
          <cell r="AG40">
            <v>0</v>
          </cell>
          <cell r="AH40">
            <v>0</v>
          </cell>
          <cell r="AI40">
            <v>4306.3649999999998</v>
          </cell>
          <cell r="AJ40">
            <v>66.544745651173912</v>
          </cell>
          <cell r="AK40">
            <v>0</v>
          </cell>
          <cell r="AL40">
            <v>0</v>
          </cell>
          <cell r="AM40">
            <v>0</v>
          </cell>
          <cell r="AN40">
            <v>0</v>
          </cell>
          <cell r="AO40">
            <v>0</v>
          </cell>
          <cell r="AP40">
            <v>0</v>
          </cell>
          <cell r="AQ40">
            <v>0</v>
          </cell>
          <cell r="AR40">
            <v>0</v>
          </cell>
          <cell r="AS40">
            <v>0</v>
          </cell>
          <cell r="AT40">
            <v>0</v>
          </cell>
          <cell r="AU40">
            <v>0</v>
          </cell>
        </row>
        <row r="41">
          <cell r="B41">
            <v>0</v>
          </cell>
          <cell r="C41">
            <v>0</v>
          </cell>
          <cell r="D41" t="str">
            <v xml:space="preserve">Overtime Hours </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t="str">
            <v>Payroll (including APC's)</v>
          </cell>
          <cell r="X41">
            <v>0</v>
          </cell>
          <cell r="Y41">
            <v>0</v>
          </cell>
          <cell r="Z41" t="str">
            <v>Proof</v>
          </cell>
          <cell r="AA41">
            <v>0</v>
          </cell>
          <cell r="AB41">
            <v>0</v>
          </cell>
          <cell r="AC41">
            <v>0</v>
          </cell>
          <cell r="AD41">
            <v>0</v>
          </cell>
          <cell r="AE41" t="str">
            <v xml:space="preserve">Estimated  Monthly Productive Hrs </v>
          </cell>
          <cell r="AF41">
            <v>0</v>
          </cell>
          <cell r="AG41">
            <v>0</v>
          </cell>
          <cell r="AH41">
            <v>0</v>
          </cell>
          <cell r="AI41">
            <v>358.86374999999998</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Base Rate</v>
          </cell>
          <cell r="E42">
            <v>0</v>
          </cell>
          <cell r="F42">
            <v>66.544745651173912</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t="str">
            <v>62010 - Payroll (including APC's)</v>
          </cell>
          <cell r="X42">
            <v>0</v>
          </cell>
          <cell r="Y42">
            <v>3170256.3468697853</v>
          </cell>
          <cell r="Z42">
            <v>0</v>
          </cell>
          <cell r="AA42">
            <v>0</v>
          </cell>
          <cell r="AB42">
            <v>0</v>
          </cell>
          <cell r="AC42">
            <v>0</v>
          </cell>
          <cell r="AD42">
            <v>0</v>
          </cell>
          <cell r="AE42" t="str">
            <v>Overtime Hrs for the year</v>
          </cell>
          <cell r="AF42">
            <v>0</v>
          </cell>
          <cell r="AG42">
            <v>0</v>
          </cell>
          <cell r="AH42">
            <v>0</v>
          </cell>
          <cell r="AI42">
            <v>0</v>
          </cell>
          <cell r="AJ42">
            <v>0</v>
          </cell>
          <cell r="AK42" t="str">
            <v xml:space="preserve">Cost Centre Overhead </v>
          </cell>
          <cell r="AL42">
            <v>0</v>
          </cell>
          <cell r="AM42">
            <v>312222.24430121656</v>
          </cell>
          <cell r="AN42">
            <v>0</v>
          </cell>
          <cell r="AO42">
            <v>312222.24430121656</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t="str">
            <v>62040 - Overtime</v>
          </cell>
          <cell r="X43">
            <v>0</v>
          </cell>
          <cell r="Y43">
            <v>0</v>
          </cell>
          <cell r="Z43">
            <v>0</v>
          </cell>
          <cell r="AA43">
            <v>0</v>
          </cell>
          <cell r="AB43">
            <v>0</v>
          </cell>
          <cell r="AC43">
            <v>0</v>
          </cell>
          <cell r="AD43">
            <v>0</v>
          </cell>
          <cell r="AE43" t="str">
            <v>Total Hrs for the year</v>
          </cell>
          <cell r="AF43">
            <v>0</v>
          </cell>
          <cell r="AG43">
            <v>0</v>
          </cell>
          <cell r="AH43">
            <v>0</v>
          </cell>
          <cell r="AI43">
            <v>4306.3649999999998</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Multiplier for O/T recovery penalty</v>
          </cell>
          <cell r="E44">
            <v>0</v>
          </cell>
          <cell r="F44">
            <v>1.4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3170256.3468697853</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Allocated</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t="str">
            <v>Staff Numbers - FTE</v>
          </cell>
          <cell r="AJ45">
            <v>0</v>
          </cell>
          <cell r="AK45">
            <v>10.5</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Budget Overtime</v>
          </cell>
          <cell r="E47">
            <v>0</v>
          </cell>
          <cell r="F47">
            <v>0</v>
          </cell>
          <cell r="G47">
            <v>0</v>
          </cell>
          <cell r="H47" t="str">
            <v xml:space="preserve"> </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11145</v>
          </cell>
          <cell r="AA47" t="str">
            <v>COPA HINOSTROZA, Cynthia K</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APCS</v>
          </cell>
          <cell r="E48">
            <v>0</v>
          </cell>
          <cell r="F48">
            <v>0.104</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11246</v>
          </cell>
          <cell r="AA48" t="str">
            <v>POZZA, Richard</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Total Budget Overtime</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2658</v>
          </cell>
          <cell r="AA49" t="str">
            <v xml:space="preserve"> CREEK, Thomas A</v>
          </cell>
          <cell r="AB49">
            <v>0</v>
          </cell>
          <cell r="AC49">
            <v>0</v>
          </cell>
          <cell r="AD49">
            <v>0</v>
          </cell>
          <cell r="AE49">
            <v>0</v>
          </cell>
          <cell r="AF49">
            <v>0</v>
          </cell>
          <cell r="AG49">
            <v>0</v>
          </cell>
          <cell r="AH49" t="str">
            <v>Cost Centre Overheads as a % of Chargeable Payroll</v>
          </cell>
          <cell r="AI49">
            <v>0</v>
          </cell>
          <cell r="AJ49">
            <v>0</v>
          </cell>
          <cell r="AK49">
            <v>0</v>
          </cell>
          <cell r="AL49">
            <v>0</v>
          </cell>
          <cell r="AM49">
            <v>9.8484857418389957E-2</v>
          </cell>
          <cell r="AN49">
            <v>0</v>
          </cell>
          <cell r="AO49">
            <v>0</v>
          </cell>
          <cell r="AP49">
            <v>0</v>
          </cell>
          <cell r="AQ49">
            <v>0</v>
          </cell>
          <cell r="AR49">
            <v>0</v>
          </cell>
          <cell r="AS49">
            <v>0</v>
          </cell>
          <cell r="AT49">
            <v>0</v>
          </cell>
          <cell r="AU49">
            <v>0</v>
          </cell>
          <cell r="AW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39100 - Network Internal Allocation</v>
          </cell>
          <cell r="E52" t="str">
            <v>90000 - Cost Centre Expenses</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62110 - Staff Training and Development</v>
          </cell>
          <cell r="E53">
            <v>0</v>
          </cell>
          <cell r="F53">
            <v>77599.999999999985</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t="str">
            <v>Average OPA Rate</v>
          </cell>
          <cell r="AM53">
            <v>0</v>
          </cell>
          <cell r="AN53">
            <v>0</v>
          </cell>
          <cell r="AO53">
            <v>66.544745651173912</v>
          </cell>
          <cell r="AP53">
            <v>0</v>
          </cell>
          <cell r="AQ53">
            <v>0</v>
          </cell>
          <cell r="AR53">
            <v>0</v>
          </cell>
          <cell r="AS53">
            <v>0</v>
          </cell>
          <cell r="AT53">
            <v>0</v>
          </cell>
          <cell r="AU53">
            <v>0</v>
          </cell>
          <cell r="AW53">
            <v>0</v>
          </cell>
        </row>
        <row r="54">
          <cell r="B54">
            <v>0</v>
          </cell>
          <cell r="C54">
            <v>0</v>
          </cell>
          <cell r="D54" t="str">
            <v>62210 - Other Employment Costs</v>
          </cell>
          <cell r="E54">
            <v>0</v>
          </cell>
          <cell r="F54">
            <v>88152.579999999987</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62300 - Contractors &amp; Consultants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Average Fully Burdened Charge-Out-Rate</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62400 - Selling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62500 - Travel Expenses</v>
          </cell>
          <cell r="E57">
            <v>0</v>
          </cell>
          <cell r="F57">
            <v>4500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Average Rate settings for OPA System</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62600 - General &amp; Administration</v>
          </cell>
          <cell r="E58">
            <v>0</v>
          </cell>
          <cell r="F58">
            <v>110000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Hourly Rate OPA Rate per hour</v>
          </cell>
          <cell r="AK58">
            <v>0</v>
          </cell>
          <cell r="AL58">
            <v>0</v>
          </cell>
          <cell r="AM58">
            <v>0</v>
          </cell>
          <cell r="AN58">
            <v>0</v>
          </cell>
          <cell r="AO58">
            <v>0</v>
          </cell>
          <cell r="AP58">
            <v>66.544745651173912</v>
          </cell>
          <cell r="AQ58">
            <v>0</v>
          </cell>
          <cell r="AR58">
            <v>0</v>
          </cell>
          <cell r="AS58">
            <v>0</v>
          </cell>
          <cell r="AT58">
            <v>0</v>
          </cell>
          <cell r="AU58">
            <v>0</v>
          </cell>
          <cell r="AW58">
            <v>0</v>
          </cell>
        </row>
        <row r="59">
          <cell r="B59">
            <v>0</v>
          </cell>
          <cell r="C59">
            <v>0</v>
          </cell>
          <cell r="D59" t="str">
            <v>65000 - Depreciation &amp; Amortisation</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Cost Centre Overhead Rate</v>
          </cell>
          <cell r="AK59">
            <v>0</v>
          </cell>
          <cell r="AL59">
            <v>0</v>
          </cell>
          <cell r="AM59">
            <v>0</v>
          </cell>
          <cell r="AN59">
            <v>0</v>
          </cell>
          <cell r="AO59">
            <v>0</v>
          </cell>
          <cell r="AP59">
            <v>0.1</v>
          </cell>
          <cell r="AQ59">
            <v>0</v>
          </cell>
          <cell r="AR59">
            <v>0</v>
          </cell>
          <cell r="AS59">
            <v>0</v>
          </cell>
          <cell r="AT59">
            <v>0</v>
          </cell>
          <cell r="AU59">
            <v>0</v>
          </cell>
          <cell r="AW59">
            <v>0</v>
          </cell>
        </row>
        <row r="60">
          <cell r="B60">
            <v>0</v>
          </cell>
          <cell r="C60">
            <v>0</v>
          </cell>
          <cell r="D60" t="str">
            <v>63800 - Interest Expense</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Corporate Overhead Rate for non-contestable works</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63400 - Service Contracts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Corporate Overhead Rate for contestable works</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63600 - Lease Expenses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Overtime Penalty Rate to be applied to base OT hours</v>
          </cell>
          <cell r="AK62">
            <v>0</v>
          </cell>
          <cell r="AL62">
            <v>0</v>
          </cell>
          <cell r="AM62">
            <v>0</v>
          </cell>
          <cell r="AN62">
            <v>0</v>
          </cell>
          <cell r="AO62">
            <v>0</v>
          </cell>
          <cell r="AP62">
            <v>0.4</v>
          </cell>
          <cell r="AQ62">
            <v>0</v>
          </cell>
          <cell r="AR62">
            <v>0</v>
          </cell>
          <cell r="AS62">
            <v>0</v>
          </cell>
          <cell r="AT62">
            <v>0</v>
          </cell>
          <cell r="AU62">
            <v>0</v>
          </cell>
          <cell r="AW62">
            <v>0</v>
          </cell>
        </row>
        <row r="63">
          <cell r="B63" t="str">
            <v>83491 - Network Overhead Recovery</v>
          </cell>
          <cell r="C63">
            <v>0</v>
          </cell>
          <cell r="D63" t="str">
            <v>83400 - Inter-Company Expenses</v>
          </cell>
          <cell r="E63">
            <v>0</v>
          </cell>
          <cell r="F63">
            <v>31969.664301216602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Less</v>
          </cell>
          <cell r="E64">
            <v>0</v>
          </cell>
          <cell r="F64">
            <v>312222.24430121656</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62300 - Contractors &amp; Consultants</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65000 - Depreciation &amp; Amortisation</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63800 - Interest Expense</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63713 - Lease Expenses - Plant</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Total Overheads to be Recovered</v>
          </cell>
          <cell r="E69">
            <v>0</v>
          </cell>
          <cell r="F69">
            <v>312222.24430121656</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5">
          <cell r="D75">
            <v>0</v>
          </cell>
          <cell r="E75">
            <v>0</v>
          </cell>
          <cell r="F75">
            <v>0</v>
          </cell>
        </row>
      </sheetData>
      <sheetData sheetId="13">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3131 - Network Strategic Planning</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6836</v>
          </cell>
          <cell r="C24">
            <v>0</v>
          </cell>
          <cell r="D24" t="str">
            <v>Principal Engineer - AMS</v>
          </cell>
          <cell r="E24" t="str">
            <v>10502</v>
          </cell>
          <cell r="F24" t="str">
            <v>SCHULZER, Michael</v>
          </cell>
          <cell r="G24" t="str">
            <v>Salaried Staff</v>
          </cell>
          <cell r="H24" t="str">
            <v xml:space="preserve">Management Group </v>
          </cell>
          <cell r="I24">
            <v>1</v>
          </cell>
          <cell r="J24">
            <v>151574.34</v>
          </cell>
          <cell r="K24">
            <v>12586.82</v>
          </cell>
          <cell r="L24">
            <v>333.39569999999998</v>
          </cell>
          <cell r="M24">
            <v>12311.49</v>
          </cell>
          <cell r="N24">
            <v>0</v>
          </cell>
          <cell r="O24">
            <v>890.01000000000022</v>
          </cell>
          <cell r="P24">
            <v>0</v>
          </cell>
          <cell r="Q24">
            <v>0</v>
          </cell>
          <cell r="R24">
            <v>0</v>
          </cell>
          <cell r="S24">
            <v>0</v>
          </cell>
          <cell r="T24">
            <v>0</v>
          </cell>
          <cell r="U24">
            <v>26603.170000000002</v>
          </cell>
          <cell r="V24">
            <v>3120.5699999999997</v>
          </cell>
          <cell r="W24">
            <v>2532.62</v>
          </cell>
          <cell r="X24">
            <v>13971.09</v>
          </cell>
          <cell r="Y24">
            <v>7745.115329680244</v>
          </cell>
          <cell r="Z24">
            <v>231668.62102968025</v>
          </cell>
          <cell r="AA24">
            <v>0</v>
          </cell>
          <cell r="AB24">
            <v>261</v>
          </cell>
          <cell r="AC24">
            <v>20</v>
          </cell>
          <cell r="AD24">
            <v>12</v>
          </cell>
          <cell r="AE24">
            <v>0</v>
          </cell>
          <cell r="AF24">
            <v>12</v>
          </cell>
          <cell r="AG24">
            <v>1594.9499999999998</v>
          </cell>
          <cell r="AH24">
            <v>0.9</v>
          </cell>
          <cell r="AI24">
            <v>1435.4549999999999</v>
          </cell>
          <cell r="AJ24">
            <v>161.39037519788516</v>
          </cell>
          <cell r="AK24">
            <v>24.208556279682774</v>
          </cell>
          <cell r="AL24">
            <v>0.15</v>
          </cell>
          <cell r="AM24">
            <v>185.59893147756793</v>
          </cell>
          <cell r="AN24">
            <v>0</v>
          </cell>
          <cell r="AO24">
            <v>0</v>
          </cell>
          <cell r="AP24">
            <v>185.59893147756793</v>
          </cell>
          <cell r="AQ24">
            <v>67.150000000000006</v>
          </cell>
          <cell r="AR24">
            <v>17</v>
          </cell>
          <cell r="AS24">
            <v>1386.8999999999999</v>
          </cell>
          <cell r="AT24">
            <v>1471.05</v>
          </cell>
          <cell r="AU24">
            <v>12161.401779317144</v>
          </cell>
          <cell r="AV24">
            <v>4.5647666632677344E-2</v>
          </cell>
          <cell r="AW24">
            <v>0</v>
          </cell>
        </row>
        <row r="25">
          <cell r="B25" t="str">
            <v>7465</v>
          </cell>
          <cell r="C25">
            <v>0</v>
          </cell>
          <cell r="D25" t="str">
            <v>Strategic Planning Manager</v>
          </cell>
          <cell r="E25" t="str">
            <v>10861</v>
          </cell>
          <cell r="F25" t="str">
            <v>PANKHURST, Douglas W</v>
          </cell>
          <cell r="G25" t="str">
            <v>Salaried Staff</v>
          </cell>
          <cell r="H25" t="str">
            <v xml:space="preserve">Management Group </v>
          </cell>
          <cell r="I25">
            <v>1</v>
          </cell>
          <cell r="J25">
            <v>153782.75999999998</v>
          </cell>
          <cell r="K25">
            <v>12770.22</v>
          </cell>
          <cell r="L25">
            <v>277.83449999999999</v>
          </cell>
          <cell r="M25">
            <v>17227.79</v>
          </cell>
          <cell r="N25">
            <v>0</v>
          </cell>
          <cell r="O25">
            <v>890.01000000000022</v>
          </cell>
          <cell r="P25">
            <v>0</v>
          </cell>
          <cell r="Q25">
            <v>0</v>
          </cell>
          <cell r="R25">
            <v>0</v>
          </cell>
          <cell r="S25">
            <v>0</v>
          </cell>
          <cell r="T25">
            <v>5751.38</v>
          </cell>
          <cell r="U25">
            <v>28562.1</v>
          </cell>
          <cell r="V25">
            <v>3350.32</v>
          </cell>
          <cell r="W25">
            <v>2719.14</v>
          </cell>
          <cell r="X25">
            <v>14999.91</v>
          </cell>
          <cell r="Y25">
            <v>4281.7999237166096</v>
          </cell>
          <cell r="Z25">
            <v>244613.26442371664</v>
          </cell>
          <cell r="AA25">
            <v>0</v>
          </cell>
          <cell r="AB25">
            <v>261</v>
          </cell>
          <cell r="AC25">
            <v>20</v>
          </cell>
          <cell r="AD25">
            <v>12</v>
          </cell>
          <cell r="AE25">
            <v>0</v>
          </cell>
          <cell r="AF25">
            <v>12</v>
          </cell>
          <cell r="AG25">
            <v>1594.9499999999998</v>
          </cell>
          <cell r="AH25">
            <v>0.9</v>
          </cell>
          <cell r="AI25">
            <v>1435.4549999999999</v>
          </cell>
          <cell r="AJ25">
            <v>170.40817331349061</v>
          </cell>
          <cell r="AK25">
            <v>25.561225997023591</v>
          </cell>
          <cell r="AL25">
            <v>0.15</v>
          </cell>
          <cell r="AM25">
            <v>195.96939931051421</v>
          </cell>
          <cell r="AN25">
            <v>0</v>
          </cell>
          <cell r="AO25">
            <v>0</v>
          </cell>
          <cell r="AP25">
            <v>195.96939931051421</v>
          </cell>
          <cell r="AQ25">
            <v>536.54999999999995</v>
          </cell>
          <cell r="AR25">
            <v>0</v>
          </cell>
          <cell r="AS25">
            <v>1058.3999999999999</v>
          </cell>
          <cell r="AT25">
            <v>1594.9499999999998</v>
          </cell>
          <cell r="AU25">
            <v>94632.643080050751</v>
          </cell>
          <cell r="AV25">
            <v>0.33640552995391704</v>
          </cell>
          <cell r="AW25">
            <v>0</v>
          </cell>
        </row>
        <row r="26">
          <cell r="B26" t="str">
            <v>6837</v>
          </cell>
          <cell r="C26">
            <v>0</v>
          </cell>
          <cell r="D26" t="str">
            <v>Analyst - Strategy</v>
          </cell>
          <cell r="E26" t="str">
            <v>10897</v>
          </cell>
          <cell r="F26" t="str">
            <v>CHEN, Zheng</v>
          </cell>
          <cell r="G26" t="str">
            <v>Salaried Staff</v>
          </cell>
          <cell r="H26" t="str">
            <v xml:space="preserve">Management Group </v>
          </cell>
          <cell r="I26">
            <v>1</v>
          </cell>
          <cell r="J26">
            <v>98730.890000000014</v>
          </cell>
          <cell r="K26">
            <v>8198.69</v>
          </cell>
          <cell r="L26">
            <v>185.6763</v>
          </cell>
          <cell r="M26">
            <v>0</v>
          </cell>
          <cell r="N26">
            <v>0</v>
          </cell>
          <cell r="O26">
            <v>890.01000000000022</v>
          </cell>
          <cell r="P26">
            <v>0</v>
          </cell>
          <cell r="Q26">
            <v>0</v>
          </cell>
          <cell r="R26">
            <v>0</v>
          </cell>
          <cell r="S26">
            <v>0</v>
          </cell>
          <cell r="T26">
            <v>0</v>
          </cell>
          <cell r="U26">
            <v>16172.139999999998</v>
          </cell>
          <cell r="V26">
            <v>1896.9900000000002</v>
          </cell>
          <cell r="W26">
            <v>1539.56</v>
          </cell>
          <cell r="X26">
            <v>8493.06</v>
          </cell>
          <cell r="Y26">
            <v>2632.7949412465268</v>
          </cell>
          <cell r="Z26">
            <v>138739.81124124656</v>
          </cell>
          <cell r="AA26">
            <v>0</v>
          </cell>
          <cell r="AB26">
            <v>261</v>
          </cell>
          <cell r="AC26">
            <v>20</v>
          </cell>
          <cell r="AD26">
            <v>12</v>
          </cell>
          <cell r="AE26">
            <v>0</v>
          </cell>
          <cell r="AF26">
            <v>12</v>
          </cell>
          <cell r="AG26">
            <v>1594.9499999999998</v>
          </cell>
          <cell r="AH26">
            <v>0.9</v>
          </cell>
          <cell r="AI26">
            <v>1435.4549999999999</v>
          </cell>
          <cell r="AJ26">
            <v>96.652149486571545</v>
          </cell>
          <cell r="AK26">
            <v>14.497822422985731</v>
          </cell>
          <cell r="AL26">
            <v>0.15</v>
          </cell>
          <cell r="AM26">
            <v>111.14997190955728</v>
          </cell>
          <cell r="AN26">
            <v>0</v>
          </cell>
          <cell r="AO26">
            <v>0</v>
          </cell>
          <cell r="AP26">
            <v>111.14997190955728</v>
          </cell>
          <cell r="AQ26">
            <v>0</v>
          </cell>
          <cell r="AR26">
            <v>0</v>
          </cell>
          <cell r="AS26">
            <v>1585.62</v>
          </cell>
          <cell r="AT26">
            <v>1585.62</v>
          </cell>
          <cell r="AU26">
            <v>0</v>
          </cell>
          <cell r="AV26">
            <v>0</v>
          </cell>
          <cell r="AW26">
            <v>0</v>
          </cell>
        </row>
        <row r="27">
          <cell r="B27" t="str">
            <v>7467</v>
          </cell>
          <cell r="C27">
            <v>0</v>
          </cell>
          <cell r="D27" t="str">
            <v>Principal Engineer Network Aug</v>
          </cell>
          <cell r="E27" t="str">
            <v>3726</v>
          </cell>
          <cell r="F27" t="str">
            <v>SUTHAR, Bhavin D</v>
          </cell>
          <cell r="G27" t="str">
            <v>Salaried Staff</v>
          </cell>
          <cell r="H27" t="str">
            <v xml:space="preserve">Management Group </v>
          </cell>
          <cell r="I27">
            <v>1</v>
          </cell>
          <cell r="J27">
            <v>133578.16</v>
          </cell>
          <cell r="K27">
            <v>11092.38</v>
          </cell>
          <cell r="L27">
            <v>563.71950000000004</v>
          </cell>
          <cell r="M27">
            <v>0</v>
          </cell>
          <cell r="N27">
            <v>0</v>
          </cell>
          <cell r="O27">
            <v>890.01000000000022</v>
          </cell>
          <cell r="P27">
            <v>0</v>
          </cell>
          <cell r="Q27">
            <v>0</v>
          </cell>
          <cell r="R27">
            <v>0</v>
          </cell>
          <cell r="S27">
            <v>0</v>
          </cell>
          <cell r="T27">
            <v>5751.38</v>
          </cell>
          <cell r="U27">
            <v>22695.739999999994</v>
          </cell>
          <cell r="V27">
            <v>2662.2</v>
          </cell>
          <cell r="W27">
            <v>2160.62</v>
          </cell>
          <cell r="X27">
            <v>11919.05</v>
          </cell>
          <cell r="Y27">
            <v>4711.6226532438013</v>
          </cell>
          <cell r="Z27">
            <v>196024.88215324382</v>
          </cell>
          <cell r="AA27">
            <v>0</v>
          </cell>
          <cell r="AB27">
            <v>261</v>
          </cell>
          <cell r="AC27">
            <v>20</v>
          </cell>
          <cell r="AD27">
            <v>12</v>
          </cell>
          <cell r="AE27">
            <v>0</v>
          </cell>
          <cell r="AF27">
            <v>12</v>
          </cell>
          <cell r="AG27">
            <v>1594.9499999999998</v>
          </cell>
          <cell r="AH27">
            <v>0.9</v>
          </cell>
          <cell r="AI27">
            <v>1435.4549999999999</v>
          </cell>
          <cell r="AJ27">
            <v>136.55940600941432</v>
          </cell>
          <cell r="AK27">
            <v>20.483910901412148</v>
          </cell>
          <cell r="AL27">
            <v>0.15</v>
          </cell>
          <cell r="AM27">
            <v>157.04331691082646</v>
          </cell>
          <cell r="AN27">
            <v>0</v>
          </cell>
          <cell r="AO27">
            <v>0</v>
          </cell>
          <cell r="AP27">
            <v>157.04331691082646</v>
          </cell>
          <cell r="AQ27">
            <v>393.05</v>
          </cell>
          <cell r="AR27">
            <v>0</v>
          </cell>
          <cell r="AS27">
            <v>1058.3999999999999</v>
          </cell>
          <cell r="AT27">
            <v>1451.4499999999998</v>
          </cell>
          <cell r="AU27">
            <v>61045.655668388419</v>
          </cell>
          <cell r="AV27">
            <v>0.27079816734989154</v>
          </cell>
          <cell r="AW27">
            <v>0</v>
          </cell>
        </row>
        <row r="28">
          <cell r="B28" t="str">
            <v>7466</v>
          </cell>
          <cell r="C28">
            <v>0</v>
          </cell>
          <cell r="D28" t="str">
            <v>Asset Engineer</v>
          </cell>
          <cell r="E28" t="str">
            <v>3665</v>
          </cell>
          <cell r="F28" t="str">
            <v>MAY, Brendon F</v>
          </cell>
          <cell r="G28" t="str">
            <v>Salaried Staff</v>
          </cell>
          <cell r="H28" t="str">
            <v xml:space="preserve">Management Group </v>
          </cell>
          <cell r="I28">
            <v>1</v>
          </cell>
          <cell r="J28">
            <v>101847.58</v>
          </cell>
          <cell r="K28">
            <v>8457.49</v>
          </cell>
          <cell r="L28">
            <v>329.60550000000001</v>
          </cell>
          <cell r="M28">
            <v>0</v>
          </cell>
          <cell r="N28">
            <v>0</v>
          </cell>
          <cell r="O28">
            <v>890.01000000000022</v>
          </cell>
          <cell r="P28">
            <v>0</v>
          </cell>
          <cell r="Q28">
            <v>0</v>
          </cell>
          <cell r="R28">
            <v>0</v>
          </cell>
          <cell r="S28">
            <v>0</v>
          </cell>
          <cell r="T28">
            <v>5751.38</v>
          </cell>
          <cell r="U28">
            <v>17541.18</v>
          </cell>
          <cell r="V28">
            <v>2057.6</v>
          </cell>
          <cell r="W28">
            <v>1669.92</v>
          </cell>
          <cell r="X28">
            <v>9212.0199999999986</v>
          </cell>
          <cell r="Y28">
            <v>3700.4670801118991</v>
          </cell>
          <cell r="Z28">
            <v>151457.25258011193</v>
          </cell>
          <cell r="AA28">
            <v>0</v>
          </cell>
          <cell r="AB28">
            <v>261</v>
          </cell>
          <cell r="AC28">
            <v>20</v>
          </cell>
          <cell r="AD28">
            <v>12</v>
          </cell>
          <cell r="AE28">
            <v>0</v>
          </cell>
          <cell r="AF28">
            <v>12</v>
          </cell>
          <cell r="AG28">
            <v>1594.9499999999998</v>
          </cell>
          <cell r="AH28">
            <v>0.9</v>
          </cell>
          <cell r="AI28">
            <v>1435.4549999999999</v>
          </cell>
          <cell r="AJ28">
            <v>105.51166882982186</v>
          </cell>
          <cell r="AK28">
            <v>15.826750324473277</v>
          </cell>
          <cell r="AL28">
            <v>0.15</v>
          </cell>
          <cell r="AM28">
            <v>121.33841915429514</v>
          </cell>
          <cell r="AN28">
            <v>0</v>
          </cell>
          <cell r="AO28">
            <v>0</v>
          </cell>
          <cell r="AP28">
            <v>121.33841915429514</v>
          </cell>
          <cell r="AQ28">
            <v>230.25</v>
          </cell>
          <cell r="AR28">
            <v>0</v>
          </cell>
          <cell r="AS28">
            <v>1237.5</v>
          </cell>
          <cell r="AT28">
            <v>1467.75</v>
          </cell>
          <cell r="AU28">
            <v>27323.445591930769</v>
          </cell>
          <cell r="AV28">
            <v>0.15687276443536025</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row>
        <row r="31">
          <cell r="B31" t="str">
            <v>Total</v>
          </cell>
          <cell r="C31">
            <v>0</v>
          </cell>
          <cell r="D31">
            <v>0</v>
          </cell>
          <cell r="E31">
            <v>0</v>
          </cell>
          <cell r="F31">
            <v>0</v>
          </cell>
          <cell r="G31">
            <v>0</v>
          </cell>
          <cell r="H31">
            <v>0</v>
          </cell>
          <cell r="I31">
            <v>5</v>
          </cell>
          <cell r="J31">
            <v>639513.73</v>
          </cell>
          <cell r="K31">
            <v>53105.599999999999</v>
          </cell>
          <cell r="L31">
            <v>1690.2314999999999</v>
          </cell>
          <cell r="M31">
            <v>29539.279999999999</v>
          </cell>
          <cell r="N31">
            <v>0</v>
          </cell>
          <cell r="O31">
            <v>4450.0500000000011</v>
          </cell>
          <cell r="P31">
            <v>0</v>
          </cell>
          <cell r="Q31">
            <v>0</v>
          </cell>
          <cell r="R31">
            <v>0</v>
          </cell>
          <cell r="S31">
            <v>0</v>
          </cell>
          <cell r="T31">
            <v>17254.14</v>
          </cell>
          <cell r="U31">
            <v>111574.32999999999</v>
          </cell>
          <cell r="V31">
            <v>13087.679999999998</v>
          </cell>
          <cell r="W31">
            <v>10621.859999999999</v>
          </cell>
          <cell r="X31">
            <v>58595.13</v>
          </cell>
          <cell r="Y31">
            <v>23071.79992799908</v>
          </cell>
          <cell r="Z31">
            <v>962503.83142799919</v>
          </cell>
          <cell r="AA31">
            <v>0</v>
          </cell>
          <cell r="AB31">
            <v>0</v>
          </cell>
          <cell r="AC31">
            <v>0</v>
          </cell>
          <cell r="AD31">
            <v>0</v>
          </cell>
          <cell r="AE31">
            <v>0</v>
          </cell>
          <cell r="AF31">
            <v>0</v>
          </cell>
          <cell r="AG31">
            <v>7974.7499999999991</v>
          </cell>
          <cell r="AH31">
            <v>0</v>
          </cell>
          <cell r="AI31">
            <v>7177.2749999999996</v>
          </cell>
          <cell r="AJ31">
            <v>134.1043545674367</v>
          </cell>
          <cell r="AK31">
            <v>0</v>
          </cell>
          <cell r="AL31">
            <v>0</v>
          </cell>
          <cell r="AM31">
            <v>0</v>
          </cell>
          <cell r="AN31">
            <v>0</v>
          </cell>
          <cell r="AO31">
            <v>0</v>
          </cell>
          <cell r="AP31">
            <v>0</v>
          </cell>
          <cell r="AQ31">
            <v>1227</v>
          </cell>
          <cell r="AR31">
            <v>17</v>
          </cell>
          <cell r="AS31">
            <v>0</v>
          </cell>
          <cell r="AT31">
            <v>7570.82</v>
          </cell>
          <cell r="AU31">
            <v>195163.14611968707</v>
          </cell>
          <cell r="AV31">
            <v>0.16206963050237624</v>
          </cell>
        </row>
        <row r="32">
          <cell r="B32" t="str">
            <v>Total (Chargeable)</v>
          </cell>
          <cell r="C32">
            <v>0</v>
          </cell>
          <cell r="D32">
            <v>0</v>
          </cell>
          <cell r="E32">
            <v>0</v>
          </cell>
          <cell r="F32">
            <v>0</v>
          </cell>
          <cell r="G32">
            <v>0</v>
          </cell>
          <cell r="H32">
            <v>0</v>
          </cell>
          <cell r="I32">
            <v>5</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962503.83142799919</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B33">
            <v>0</v>
          </cell>
          <cell r="C33">
            <v>0</v>
          </cell>
          <cell r="D33" t="str">
            <v>Overtime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t="str">
            <v>.</v>
          </cell>
          <cell r="AE33" t="str">
            <v>Productive Hrs for the year</v>
          </cell>
          <cell r="AF33">
            <v>0</v>
          </cell>
          <cell r="AG33">
            <v>0</v>
          </cell>
          <cell r="AH33">
            <v>0</v>
          </cell>
          <cell r="AI33">
            <v>7177.2749999999996</v>
          </cell>
          <cell r="AJ33">
            <v>134.1043545674367</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 xml:space="preserve">Overtime Hours </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Payroll (including APC's)</v>
          </cell>
          <cell r="X34">
            <v>0</v>
          </cell>
          <cell r="Y34">
            <v>0</v>
          </cell>
          <cell r="Z34" t="str">
            <v>Proof</v>
          </cell>
          <cell r="AA34">
            <v>0</v>
          </cell>
          <cell r="AB34">
            <v>0</v>
          </cell>
          <cell r="AC34">
            <v>0</v>
          </cell>
          <cell r="AD34">
            <v>0</v>
          </cell>
          <cell r="AE34" t="str">
            <v xml:space="preserve">Estimated  Monthly Productive Hrs </v>
          </cell>
          <cell r="AF34">
            <v>0</v>
          </cell>
          <cell r="AG34">
            <v>0</v>
          </cell>
          <cell r="AH34">
            <v>0</v>
          </cell>
          <cell r="AI34">
            <v>598.10624999999993</v>
          </cell>
          <cell r="AJ34">
            <v>0</v>
          </cell>
          <cell r="AK34">
            <v>0</v>
          </cell>
          <cell r="AL34">
            <v>0</v>
          </cell>
          <cell r="AM34">
            <v>0</v>
          </cell>
          <cell r="AN34">
            <v>0</v>
          </cell>
          <cell r="AO34">
            <v>0</v>
          </cell>
          <cell r="AP34">
            <v>0</v>
          </cell>
          <cell r="AQ34">
            <v>0</v>
          </cell>
          <cell r="AR34">
            <v>0</v>
          </cell>
          <cell r="AS34">
            <v>0</v>
          </cell>
          <cell r="AT34">
            <v>0</v>
          </cell>
          <cell r="AU34">
            <v>0</v>
          </cell>
          <cell r="AW34">
            <v>0</v>
          </cell>
        </row>
        <row r="35">
          <cell r="B35">
            <v>0</v>
          </cell>
          <cell r="C35">
            <v>0</v>
          </cell>
          <cell r="D35" t="str">
            <v>Base Rate</v>
          </cell>
          <cell r="E35">
            <v>0</v>
          </cell>
          <cell r="F35">
            <v>134.1043545674367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62010 - Payroll (including APC's)</v>
          </cell>
          <cell r="X35">
            <v>0</v>
          </cell>
          <cell r="Y35">
            <v>962503.83142799907</v>
          </cell>
          <cell r="Z35">
            <v>0</v>
          </cell>
          <cell r="AA35">
            <v>0</v>
          </cell>
          <cell r="AB35">
            <v>0</v>
          </cell>
          <cell r="AC35">
            <v>0</v>
          </cell>
          <cell r="AD35">
            <v>0</v>
          </cell>
          <cell r="AE35" t="str">
            <v>Overtime Hrs for the year</v>
          </cell>
          <cell r="AF35">
            <v>0</v>
          </cell>
          <cell r="AG35">
            <v>0</v>
          </cell>
          <cell r="AH35">
            <v>0</v>
          </cell>
          <cell r="AI35">
            <v>0</v>
          </cell>
          <cell r="AJ35">
            <v>0</v>
          </cell>
          <cell r="AK35" t="str">
            <v xml:space="preserve">Cost Centre Overhead </v>
          </cell>
          <cell r="AL35">
            <v>0</v>
          </cell>
          <cell r="AM35">
            <v>0</v>
          </cell>
          <cell r="AN35">
            <v>0</v>
          </cell>
          <cell r="AO35">
            <v>148526.58847447601</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62040 - Overtime</v>
          </cell>
          <cell r="X36">
            <v>0</v>
          </cell>
          <cell r="Y36">
            <v>0</v>
          </cell>
          <cell r="Z36">
            <v>0</v>
          </cell>
          <cell r="AA36">
            <v>0</v>
          </cell>
          <cell r="AB36">
            <v>0</v>
          </cell>
          <cell r="AC36">
            <v>0</v>
          </cell>
          <cell r="AD36">
            <v>0</v>
          </cell>
          <cell r="AE36" t="str">
            <v>Total Hrs for the year</v>
          </cell>
          <cell r="AF36">
            <v>0</v>
          </cell>
          <cell r="AG36">
            <v>0</v>
          </cell>
          <cell r="AH36">
            <v>0</v>
          </cell>
          <cell r="AI36">
            <v>7177.2749999999996</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Multiplier for O/T recovery penalty</v>
          </cell>
          <cell r="E37">
            <v>0</v>
          </cell>
          <cell r="F37">
            <v>1.4</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962503.83142799907</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Total Allocated</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t="str">
            <v>Staff Numbers - FTE</v>
          </cell>
          <cell r="AJ38">
            <v>0</v>
          </cell>
          <cell r="AK38">
            <v>5</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Budget Overtime</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APCS</v>
          </cell>
          <cell r="E41">
            <v>0</v>
          </cell>
          <cell r="F41">
            <v>0.104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Total Budget Overtime</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t="str">
            <v>Cost Centre Overheads as a % of Chargeable Payroll</v>
          </cell>
          <cell r="AI42">
            <v>0</v>
          </cell>
          <cell r="AJ42">
            <v>0</v>
          </cell>
          <cell r="AK42">
            <v>0</v>
          </cell>
          <cell r="AL42">
            <v>0</v>
          </cell>
          <cell r="AM42">
            <v>0.15431272440143701</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39100 - Network Internal Allocation</v>
          </cell>
          <cell r="E45" t="str">
            <v>90000 - Cost Centre Expenses</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62110 - Staff Training and Development</v>
          </cell>
          <cell r="E46">
            <v>0</v>
          </cell>
          <cell r="F46">
            <v>13924.242424242426</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t="str">
            <v>Average OPA Rate</v>
          </cell>
          <cell r="AM46">
            <v>0</v>
          </cell>
          <cell r="AN46">
            <v>0</v>
          </cell>
          <cell r="AO46">
            <v>134.1043545674367</v>
          </cell>
          <cell r="AP46">
            <v>0</v>
          </cell>
          <cell r="AQ46">
            <v>0</v>
          </cell>
          <cell r="AR46">
            <v>0</v>
          </cell>
          <cell r="AS46">
            <v>0</v>
          </cell>
          <cell r="AT46">
            <v>0</v>
          </cell>
          <cell r="AU46">
            <v>0</v>
          </cell>
          <cell r="AW46">
            <v>0</v>
          </cell>
        </row>
        <row r="47">
          <cell r="B47">
            <v>0</v>
          </cell>
          <cell r="C47">
            <v>0</v>
          </cell>
          <cell r="D47" t="str">
            <v>62210 - Other Employment Costs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62300 - Contractors &amp; Consultants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t="str">
            <v>Average Fully Burdened Charge-Out-Rate</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62400 - Selling Expenses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62500 - Travel Expenses</v>
          </cell>
          <cell r="E50">
            <v>0</v>
          </cell>
          <cell r="F50">
            <v>10681.818181818184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Average Rate settings for OPA System</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62600 - General &amp; Administration</v>
          </cell>
          <cell r="E51">
            <v>0</v>
          </cell>
          <cell r="F51">
            <v>26741.653286142417</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Hourly Rate OPA Rate per hour</v>
          </cell>
          <cell r="AK51">
            <v>0</v>
          </cell>
          <cell r="AL51">
            <v>0</v>
          </cell>
          <cell r="AM51">
            <v>0</v>
          </cell>
          <cell r="AN51">
            <v>0</v>
          </cell>
          <cell r="AO51">
            <v>0</v>
          </cell>
          <cell r="AP51">
            <v>134.1043545674367</v>
          </cell>
          <cell r="AQ51">
            <v>0</v>
          </cell>
          <cell r="AR51">
            <v>0</v>
          </cell>
          <cell r="AS51">
            <v>0</v>
          </cell>
          <cell r="AT51">
            <v>0</v>
          </cell>
          <cell r="AU51">
            <v>0</v>
          </cell>
          <cell r="AW51">
            <v>0</v>
          </cell>
        </row>
        <row r="52">
          <cell r="B52">
            <v>0</v>
          </cell>
          <cell r="C52">
            <v>0</v>
          </cell>
          <cell r="D52" t="str">
            <v>65000 - Depreciation &amp; Amortisation</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Cost Centre Overhead Rate</v>
          </cell>
          <cell r="AK52">
            <v>0</v>
          </cell>
          <cell r="AL52">
            <v>0</v>
          </cell>
          <cell r="AM52">
            <v>0</v>
          </cell>
          <cell r="AN52">
            <v>0</v>
          </cell>
          <cell r="AO52">
            <v>0</v>
          </cell>
          <cell r="AP52">
            <v>0.15</v>
          </cell>
          <cell r="AQ52">
            <v>0</v>
          </cell>
          <cell r="AR52">
            <v>0</v>
          </cell>
          <cell r="AS52">
            <v>0</v>
          </cell>
          <cell r="AT52">
            <v>0</v>
          </cell>
          <cell r="AU52">
            <v>0</v>
          </cell>
          <cell r="AW52">
            <v>0</v>
          </cell>
        </row>
        <row r="53">
          <cell r="B53">
            <v>0</v>
          </cell>
          <cell r="C53">
            <v>0</v>
          </cell>
          <cell r="D53" t="str">
            <v>63800 - Interest Expense</v>
          </cell>
          <cell r="F53">
            <v>3044.5200000000004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Corporate Overhead Rate for non-contestable works</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63400 - Service Contracts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63600 - Lease Expenses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Overtime Penalty Rate to be applied to base OT hours</v>
          </cell>
          <cell r="AK55">
            <v>0</v>
          </cell>
          <cell r="AL55">
            <v>0</v>
          </cell>
          <cell r="AM55">
            <v>0</v>
          </cell>
          <cell r="AN55">
            <v>0</v>
          </cell>
          <cell r="AO55">
            <v>0</v>
          </cell>
          <cell r="AP55">
            <v>0.4</v>
          </cell>
          <cell r="AQ55">
            <v>0</v>
          </cell>
          <cell r="AR55">
            <v>0</v>
          </cell>
          <cell r="AS55">
            <v>0</v>
          </cell>
          <cell r="AT55">
            <v>0</v>
          </cell>
          <cell r="AU55">
            <v>0</v>
          </cell>
          <cell r="AW55">
            <v>0</v>
          </cell>
        </row>
        <row r="56">
          <cell r="B56" t="str">
            <v>83491 - Network Overhead Recovery</v>
          </cell>
          <cell r="C56">
            <v>0</v>
          </cell>
          <cell r="D56" t="str">
            <v>83400 - Inter-Company Expenses</v>
          </cell>
          <cell r="E56">
            <v>0</v>
          </cell>
          <cell r="F56">
            <v>94134.354582272965</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Less</v>
          </cell>
          <cell r="E57">
            <v>0</v>
          </cell>
          <cell r="F57">
            <v>148526.58847447601</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62300 - Contractors &amp; Consultants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65000 - Depreciation &amp; Amortisation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63800 - Interest Expense</v>
          </cell>
          <cell r="E60">
            <v>0</v>
          </cell>
          <cell r="F60">
            <v>3044.5200000000004</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63713 - Lease Expenses - Plant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Total Overheads to be Recovered</v>
          </cell>
          <cell r="E62">
            <v>0</v>
          </cell>
          <cell r="F62">
            <v>145482.06847447602</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sheetData>
      <sheetData sheetId="14">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3132 - Network Regulatory Compliance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6894</v>
          </cell>
          <cell r="C24">
            <v>0</v>
          </cell>
          <cell r="D24" t="str">
            <v>Regulatory Compliance Mgr</v>
          </cell>
          <cell r="E24" t="str">
            <v>10588</v>
          </cell>
          <cell r="F24" t="str">
            <v>CUNNINGHAM, Peter J</v>
          </cell>
          <cell r="G24" t="str">
            <v>Salaried Staff</v>
          </cell>
          <cell r="H24" t="str">
            <v xml:space="preserve">Management Group </v>
          </cell>
          <cell r="I24">
            <v>1</v>
          </cell>
          <cell r="J24">
            <v>151575.32</v>
          </cell>
          <cell r="K24">
            <v>12586.870000000003</v>
          </cell>
          <cell r="L24">
            <v>411.49979999999999</v>
          </cell>
          <cell r="M24">
            <v>16415.449999999997</v>
          </cell>
          <cell r="N24">
            <v>0</v>
          </cell>
          <cell r="O24">
            <v>890.01000000000022</v>
          </cell>
          <cell r="P24">
            <v>0</v>
          </cell>
          <cell r="Q24">
            <v>15000.029999999999</v>
          </cell>
          <cell r="R24">
            <v>0</v>
          </cell>
          <cell r="S24">
            <v>0</v>
          </cell>
          <cell r="T24">
            <v>0</v>
          </cell>
          <cell r="U24">
            <v>29468.95</v>
          </cell>
          <cell r="V24">
            <v>3456.7000000000003</v>
          </cell>
          <cell r="W24">
            <v>2805.4299999999994</v>
          </cell>
          <cell r="X24">
            <v>15476.09</v>
          </cell>
          <cell r="Y24">
            <v>7417.3995000691812</v>
          </cell>
          <cell r="Z24">
            <v>255503.7493000692</v>
          </cell>
          <cell r="AA24">
            <v>0</v>
          </cell>
          <cell r="AB24">
            <v>261</v>
          </cell>
          <cell r="AC24">
            <v>20</v>
          </cell>
          <cell r="AD24">
            <v>12</v>
          </cell>
          <cell r="AE24">
            <v>0</v>
          </cell>
          <cell r="AF24">
            <v>12</v>
          </cell>
          <cell r="AG24">
            <v>1594.9499999999998</v>
          </cell>
          <cell r="AH24">
            <v>0.9</v>
          </cell>
          <cell r="AI24">
            <v>1435.4549999999999</v>
          </cell>
          <cell r="AJ24">
            <v>177.9949558154517</v>
          </cell>
          <cell r="AK24">
            <v>26.699243372317756</v>
          </cell>
          <cell r="AL24">
            <v>0.15</v>
          </cell>
          <cell r="AM24">
            <v>204.69419918776947</v>
          </cell>
          <cell r="AN24">
            <v>0</v>
          </cell>
          <cell r="AO24">
            <v>0</v>
          </cell>
          <cell r="AP24">
            <v>204.69419918776947</v>
          </cell>
          <cell r="AQ24">
            <v>0</v>
          </cell>
          <cell r="AR24">
            <v>0</v>
          </cell>
          <cell r="AS24">
            <v>1407.2</v>
          </cell>
          <cell r="AT24">
            <v>1407.2</v>
          </cell>
          <cell r="AU24">
            <v>0</v>
          </cell>
          <cell r="AV24">
            <v>0</v>
          </cell>
          <cell r="AW24">
            <v>0</v>
          </cell>
        </row>
        <row r="25">
          <cell r="B25" t="str">
            <v>6896</v>
          </cell>
          <cell r="C25">
            <v>0</v>
          </cell>
          <cell r="D25" t="str">
            <v>Snr Regulatory Compliance &amp; Re</v>
          </cell>
          <cell r="E25" t="str">
            <v>10606</v>
          </cell>
          <cell r="F25" t="str">
            <v>WALKER, Robert</v>
          </cell>
          <cell r="G25" t="str">
            <v>Salaried Staff</v>
          </cell>
          <cell r="H25" t="str">
            <v xml:space="preserve">Management Group </v>
          </cell>
          <cell r="I25">
            <v>1</v>
          </cell>
          <cell r="J25">
            <v>135104.59999999998</v>
          </cell>
          <cell r="K25">
            <v>11219.18</v>
          </cell>
          <cell r="L25">
            <v>550.51049999999998</v>
          </cell>
          <cell r="M25">
            <v>10973.769999999999</v>
          </cell>
          <cell r="N25">
            <v>0</v>
          </cell>
          <cell r="O25">
            <v>890.01000000000022</v>
          </cell>
          <cell r="P25">
            <v>0</v>
          </cell>
          <cell r="Q25">
            <v>0</v>
          </cell>
          <cell r="R25">
            <v>0</v>
          </cell>
          <cell r="S25">
            <v>0</v>
          </cell>
          <cell r="T25">
            <v>0</v>
          </cell>
          <cell r="U25">
            <v>23727.05</v>
          </cell>
          <cell r="V25">
            <v>2783.18</v>
          </cell>
          <cell r="W25">
            <v>2258.81</v>
          </cell>
          <cell r="X25">
            <v>12460.649999999998</v>
          </cell>
          <cell r="Y25">
            <v>6529.7469048111325</v>
          </cell>
          <cell r="Z25">
            <v>206497.50740481107</v>
          </cell>
          <cell r="AA25">
            <v>0</v>
          </cell>
          <cell r="AB25">
            <v>261</v>
          </cell>
          <cell r="AC25">
            <v>20</v>
          </cell>
          <cell r="AD25">
            <v>12</v>
          </cell>
          <cell r="AE25">
            <v>0</v>
          </cell>
          <cell r="AF25">
            <v>12</v>
          </cell>
          <cell r="AG25">
            <v>1594.9499999999998</v>
          </cell>
          <cell r="AH25">
            <v>0.9</v>
          </cell>
          <cell r="AI25">
            <v>1435.4549999999999</v>
          </cell>
          <cell r="AJ25">
            <v>143.85508943492556</v>
          </cell>
          <cell r="AK25">
            <v>21.578263415238833</v>
          </cell>
          <cell r="AL25">
            <v>0.15</v>
          </cell>
          <cell r="AM25">
            <v>165.4333528501644</v>
          </cell>
          <cell r="AN25">
            <v>0</v>
          </cell>
          <cell r="AO25">
            <v>0</v>
          </cell>
          <cell r="AP25">
            <v>165.4333528501644</v>
          </cell>
          <cell r="AQ25">
            <v>0</v>
          </cell>
          <cell r="AR25">
            <v>0</v>
          </cell>
          <cell r="AS25">
            <v>1587.6</v>
          </cell>
          <cell r="AT25">
            <v>1587.6</v>
          </cell>
          <cell r="AU25">
            <v>0</v>
          </cell>
          <cell r="AV25">
            <v>0</v>
          </cell>
          <cell r="AW25">
            <v>0</v>
          </cell>
        </row>
        <row r="26">
          <cell r="B26" t="str">
            <v>6895</v>
          </cell>
          <cell r="C26">
            <v>0</v>
          </cell>
          <cell r="D26" t="str">
            <v>Principal Engineer TR &amp; Innova</v>
          </cell>
          <cell r="E26" t="str">
            <v>10698</v>
          </cell>
          <cell r="F26" t="str">
            <v>MCMURRAY, Rowan A</v>
          </cell>
          <cell r="G26" t="str">
            <v>Salaried Staff</v>
          </cell>
          <cell r="H26" t="str">
            <v xml:space="preserve">Management Group </v>
          </cell>
          <cell r="I26">
            <v>1</v>
          </cell>
          <cell r="J26">
            <v>149393.61000000002</v>
          </cell>
          <cell r="K26">
            <v>12405.72</v>
          </cell>
          <cell r="L26">
            <v>580.01549999999997</v>
          </cell>
          <cell r="M26">
            <v>16179.150000000001</v>
          </cell>
          <cell r="N26">
            <v>0</v>
          </cell>
          <cell r="O26">
            <v>890.01000000000022</v>
          </cell>
          <cell r="P26">
            <v>0</v>
          </cell>
          <cell r="Q26">
            <v>14999.79</v>
          </cell>
          <cell r="R26">
            <v>0</v>
          </cell>
          <cell r="S26">
            <v>0</v>
          </cell>
          <cell r="T26">
            <v>0</v>
          </cell>
          <cell r="U26">
            <v>29079.05</v>
          </cell>
          <cell r="V26">
            <v>3410.95</v>
          </cell>
          <cell r="W26">
            <v>2768.3399999999992</v>
          </cell>
          <cell r="X26">
            <v>15271.349999999999</v>
          </cell>
          <cell r="Y26">
            <v>6902.0754226180143</v>
          </cell>
          <cell r="Z26">
            <v>251880.06092261805</v>
          </cell>
          <cell r="AA26">
            <v>0</v>
          </cell>
          <cell r="AB26">
            <v>261</v>
          </cell>
          <cell r="AC26">
            <v>20</v>
          </cell>
          <cell r="AD26">
            <v>12</v>
          </cell>
          <cell r="AE26">
            <v>0</v>
          </cell>
          <cell r="AF26">
            <v>12</v>
          </cell>
          <cell r="AG26">
            <v>1594.9499999999998</v>
          </cell>
          <cell r="AH26">
            <v>0.9</v>
          </cell>
          <cell r="AI26">
            <v>1435.4549999999999</v>
          </cell>
          <cell r="AJ26">
            <v>175.4705378591583</v>
          </cell>
          <cell r="AK26">
            <v>26.320580678873743</v>
          </cell>
          <cell r="AL26">
            <v>0.15</v>
          </cell>
          <cell r="AM26">
            <v>201.79111853803204</v>
          </cell>
          <cell r="AN26">
            <v>0</v>
          </cell>
          <cell r="AO26">
            <v>0</v>
          </cell>
          <cell r="AP26">
            <v>201.79111853803204</v>
          </cell>
          <cell r="AQ26">
            <v>7.35</v>
          </cell>
          <cell r="AR26">
            <v>0</v>
          </cell>
          <cell r="AS26">
            <v>1600.35</v>
          </cell>
          <cell r="AT26">
            <v>1607.6999999999998</v>
          </cell>
          <cell r="AU26">
            <v>1324.2621228764253</v>
          </cell>
          <cell r="AV26">
            <v>4.571748460533682E-3</v>
          </cell>
          <cell r="AW26">
            <v>0</v>
          </cell>
        </row>
        <row r="27">
          <cell r="B27" t="str">
            <v>6893</v>
          </cell>
          <cell r="C27">
            <v>0</v>
          </cell>
          <cell r="D27" t="str">
            <v>Regulatory Compliance &amp; Report</v>
          </cell>
          <cell r="E27" t="str">
            <v>1859</v>
          </cell>
          <cell r="F27" t="str">
            <v>CHAMBERS, David M</v>
          </cell>
          <cell r="G27" t="str">
            <v>Salaried Staff</v>
          </cell>
          <cell r="H27" t="str">
            <v xml:space="preserve">Management Group </v>
          </cell>
          <cell r="I27">
            <v>1</v>
          </cell>
          <cell r="J27">
            <v>127173.65000000001</v>
          </cell>
          <cell r="K27">
            <v>10560.54</v>
          </cell>
          <cell r="L27">
            <v>557.25329999999997</v>
          </cell>
          <cell r="M27">
            <v>0</v>
          </cell>
          <cell r="N27">
            <v>0</v>
          </cell>
          <cell r="O27">
            <v>890.01000000000022</v>
          </cell>
          <cell r="P27">
            <v>0</v>
          </cell>
          <cell r="Q27">
            <v>0</v>
          </cell>
          <cell r="R27">
            <v>0</v>
          </cell>
          <cell r="S27">
            <v>0</v>
          </cell>
          <cell r="T27">
            <v>0</v>
          </cell>
          <cell r="U27">
            <v>20792.59</v>
          </cell>
          <cell r="V27">
            <v>2438.9499999999998</v>
          </cell>
          <cell r="W27">
            <v>1979.4400000000003</v>
          </cell>
          <cell r="X27">
            <v>10919.56</v>
          </cell>
          <cell r="Y27">
            <v>4086.2437327449588</v>
          </cell>
          <cell r="Z27">
            <v>179398.23703274498</v>
          </cell>
          <cell r="AA27">
            <v>0</v>
          </cell>
          <cell r="AB27">
            <v>261</v>
          </cell>
          <cell r="AC27">
            <v>20</v>
          </cell>
          <cell r="AD27">
            <v>12</v>
          </cell>
          <cell r="AE27">
            <v>0</v>
          </cell>
          <cell r="AF27">
            <v>12</v>
          </cell>
          <cell r="AG27">
            <v>1594.9499999999998</v>
          </cell>
          <cell r="AH27">
            <v>0.9</v>
          </cell>
          <cell r="AI27">
            <v>1435.4549999999999</v>
          </cell>
          <cell r="AJ27">
            <v>124.97656633802173</v>
          </cell>
          <cell r="AK27">
            <v>18.746484950703259</v>
          </cell>
          <cell r="AL27">
            <v>0.15</v>
          </cell>
          <cell r="AM27">
            <v>143.72305128872497</v>
          </cell>
          <cell r="AN27">
            <v>0</v>
          </cell>
          <cell r="AO27">
            <v>0</v>
          </cell>
          <cell r="AP27">
            <v>143.72305128872497</v>
          </cell>
          <cell r="AQ27">
            <v>1011.4999999999998</v>
          </cell>
          <cell r="AR27">
            <v>26.35</v>
          </cell>
          <cell r="AS27">
            <v>756.15</v>
          </cell>
          <cell r="AT27">
            <v>1793.9999999999995</v>
          </cell>
          <cell r="AU27">
            <v>116321.35689655224</v>
          </cell>
          <cell r="AV27">
            <v>0.56382385730211815</v>
          </cell>
          <cell r="AW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row>
        <row r="30">
          <cell r="B30" t="str">
            <v>Total</v>
          </cell>
          <cell r="C30">
            <v>0</v>
          </cell>
          <cell r="D30">
            <v>0</v>
          </cell>
          <cell r="E30">
            <v>0</v>
          </cell>
          <cell r="F30">
            <v>0</v>
          </cell>
          <cell r="G30">
            <v>0</v>
          </cell>
          <cell r="H30">
            <v>0</v>
          </cell>
          <cell r="I30">
            <v>4</v>
          </cell>
          <cell r="J30">
            <v>563247.18000000005</v>
          </cell>
          <cell r="K30">
            <v>46772.310000000005</v>
          </cell>
          <cell r="L30">
            <v>2099.2790999999997</v>
          </cell>
          <cell r="M30">
            <v>43568.369999999995</v>
          </cell>
          <cell r="N30">
            <v>0</v>
          </cell>
          <cell r="O30">
            <v>3560.0400000000009</v>
          </cell>
          <cell r="P30">
            <v>0</v>
          </cell>
          <cell r="Q30">
            <v>29999.82</v>
          </cell>
          <cell r="R30">
            <v>0</v>
          </cell>
          <cell r="S30">
            <v>0</v>
          </cell>
          <cell r="T30">
            <v>0</v>
          </cell>
          <cell r="U30">
            <v>103067.64</v>
          </cell>
          <cell r="V30">
            <v>12089.779999999999</v>
          </cell>
          <cell r="W30">
            <v>9812.0199999999986</v>
          </cell>
          <cell r="X30">
            <v>54127.649999999994</v>
          </cell>
          <cell r="Y30">
            <v>24935.465560243287</v>
          </cell>
          <cell r="Z30">
            <v>893279.55466024322</v>
          </cell>
          <cell r="AA30">
            <v>0</v>
          </cell>
          <cell r="AB30">
            <v>0</v>
          </cell>
          <cell r="AC30">
            <v>0</v>
          </cell>
          <cell r="AD30">
            <v>0</v>
          </cell>
          <cell r="AE30">
            <v>0</v>
          </cell>
          <cell r="AF30">
            <v>0</v>
          </cell>
          <cell r="AG30">
            <v>6379.7999999999993</v>
          </cell>
          <cell r="AH30">
            <v>0</v>
          </cell>
          <cell r="AI30">
            <v>5741.82</v>
          </cell>
          <cell r="AJ30">
            <v>155.5742873618893</v>
          </cell>
          <cell r="AK30">
            <v>0</v>
          </cell>
          <cell r="AL30">
            <v>0</v>
          </cell>
          <cell r="AM30">
            <v>0</v>
          </cell>
          <cell r="AN30">
            <v>0</v>
          </cell>
          <cell r="AO30">
            <v>0</v>
          </cell>
          <cell r="AP30">
            <v>0</v>
          </cell>
          <cell r="AQ30">
            <v>1018.8499999999998</v>
          </cell>
          <cell r="AR30">
            <v>26.35</v>
          </cell>
          <cell r="AS30">
            <v>5351.2999999999993</v>
          </cell>
          <cell r="AT30">
            <v>6396.5</v>
          </cell>
          <cell r="AU30">
            <v>117645.61901942866</v>
          </cell>
          <cell r="AV30">
            <v>0.15928242007347765</v>
          </cell>
        </row>
        <row r="31">
          <cell r="B31" t="str">
            <v>Total (Chargeable)</v>
          </cell>
          <cell r="C31">
            <v>0</v>
          </cell>
          <cell r="D31">
            <v>0</v>
          </cell>
          <cell r="E31">
            <v>0</v>
          </cell>
          <cell r="F31">
            <v>0</v>
          </cell>
          <cell r="G31">
            <v>0</v>
          </cell>
          <cell r="H31">
            <v>0</v>
          </cell>
          <cell r="I31">
            <v>4</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893279.55466024322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row>
        <row r="32">
          <cell r="B32">
            <v>0</v>
          </cell>
          <cell r="C32">
            <v>0</v>
          </cell>
          <cell r="D32" t="str">
            <v>Overtime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E32" t="str">
            <v>Productive Hrs for the year</v>
          </cell>
          <cell r="AF32">
            <v>0</v>
          </cell>
          <cell r="AG32">
            <v>0</v>
          </cell>
          <cell r="AH32">
            <v>0</v>
          </cell>
          <cell r="AI32">
            <v>5741.82</v>
          </cell>
          <cell r="AJ32">
            <v>155.5742873618893</v>
          </cell>
          <cell r="AK32">
            <v>0</v>
          </cell>
          <cell r="AL32">
            <v>0</v>
          </cell>
          <cell r="AM32">
            <v>0</v>
          </cell>
          <cell r="AN32">
            <v>0</v>
          </cell>
          <cell r="AO32">
            <v>0</v>
          </cell>
          <cell r="AP32">
            <v>0</v>
          </cell>
          <cell r="AQ32">
            <v>0</v>
          </cell>
          <cell r="AR32">
            <v>0</v>
          </cell>
          <cell r="AS32">
            <v>0</v>
          </cell>
          <cell r="AT32">
            <v>0</v>
          </cell>
          <cell r="AU32">
            <v>0</v>
          </cell>
        </row>
        <row r="33">
          <cell r="B33">
            <v>0</v>
          </cell>
          <cell r="C33">
            <v>0</v>
          </cell>
          <cell r="D33" t="str">
            <v xml:space="preserve">Overtime Hours </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Payroll (including APC's)</v>
          </cell>
          <cell r="X33">
            <v>0</v>
          </cell>
          <cell r="Y33">
            <v>0</v>
          </cell>
          <cell r="Z33" t="str">
            <v>Proof</v>
          </cell>
          <cell r="AA33">
            <v>0</v>
          </cell>
          <cell r="AB33">
            <v>0</v>
          </cell>
          <cell r="AC33">
            <v>0</v>
          </cell>
          <cell r="AD33">
            <v>0</v>
          </cell>
          <cell r="AE33" t="str">
            <v xml:space="preserve">Estimated  Monthly Productive Hrs </v>
          </cell>
          <cell r="AF33">
            <v>0</v>
          </cell>
          <cell r="AG33">
            <v>0</v>
          </cell>
          <cell r="AH33">
            <v>0</v>
          </cell>
          <cell r="AI33">
            <v>478.48499999999996</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t="str">
            <v>Base Rate</v>
          </cell>
          <cell r="E34">
            <v>0</v>
          </cell>
          <cell r="F34">
            <v>155.5742873618893</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62010 - Payroll (including APC's)</v>
          </cell>
          <cell r="X34">
            <v>0</v>
          </cell>
          <cell r="Y34">
            <v>893279.55466024345</v>
          </cell>
          <cell r="Z34">
            <v>0</v>
          </cell>
          <cell r="AA34">
            <v>0</v>
          </cell>
          <cell r="AB34">
            <v>0</v>
          </cell>
          <cell r="AC34">
            <v>0</v>
          </cell>
          <cell r="AD34">
            <v>0</v>
          </cell>
          <cell r="AE34" t="str">
            <v>Overtime Hrs for the year</v>
          </cell>
          <cell r="AF34">
            <v>0</v>
          </cell>
          <cell r="AG34">
            <v>0</v>
          </cell>
          <cell r="AH34">
            <v>0</v>
          </cell>
          <cell r="AI34">
            <v>0</v>
          </cell>
          <cell r="AJ34">
            <v>0</v>
          </cell>
          <cell r="AK34" t="str">
            <v xml:space="preserve">Cost Centre Overhead </v>
          </cell>
          <cell r="AL34">
            <v>0</v>
          </cell>
          <cell r="AM34">
            <v>0</v>
          </cell>
          <cell r="AN34">
            <v>0</v>
          </cell>
          <cell r="AO34">
            <v>117383.44315204101</v>
          </cell>
          <cell r="AP34">
            <v>0</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62040 - Overtime</v>
          </cell>
          <cell r="X35">
            <v>0</v>
          </cell>
          <cell r="Y35">
            <v>0</v>
          </cell>
          <cell r="Z35">
            <v>0</v>
          </cell>
          <cell r="AA35">
            <v>0</v>
          </cell>
          <cell r="AB35">
            <v>0</v>
          </cell>
          <cell r="AC35">
            <v>0</v>
          </cell>
          <cell r="AD35">
            <v>0</v>
          </cell>
          <cell r="AE35" t="str">
            <v>Total Hrs for the year</v>
          </cell>
          <cell r="AF35">
            <v>0</v>
          </cell>
          <cell r="AG35">
            <v>0</v>
          </cell>
          <cell r="AH35">
            <v>0</v>
          </cell>
          <cell r="AI35">
            <v>5741.82</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Multiplier for O/T recovery penalty</v>
          </cell>
          <cell r="E36">
            <v>0</v>
          </cell>
          <cell r="F36">
            <v>1.4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893279.55466024345</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Total Allocated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t="str">
            <v>Staff Numbers - FTE</v>
          </cell>
          <cell r="AJ37">
            <v>0</v>
          </cell>
          <cell r="AK37">
            <v>4</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Budget 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APCS</v>
          </cell>
          <cell r="E40">
            <v>0</v>
          </cell>
          <cell r="F40">
            <v>0.104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t="str">
            <v>Cost Centre Overheads as a % of Chargeable Payroll</v>
          </cell>
          <cell r="AI41">
            <v>0</v>
          </cell>
          <cell r="AJ41">
            <v>0</v>
          </cell>
          <cell r="AK41">
            <v>0</v>
          </cell>
          <cell r="AL41">
            <v>0</v>
          </cell>
          <cell r="AM41">
            <v>0.13140728738237778</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39100 - Network Internal Allocation</v>
          </cell>
          <cell r="E44" t="str">
            <v>90000 - Cost Centre Expenses</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62110 - Staff Training and Development</v>
          </cell>
          <cell r="E45">
            <v>0</v>
          </cell>
          <cell r="F45">
            <v>12139.39393939394</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t="str">
            <v>Average OPA Rate</v>
          </cell>
          <cell r="AM45">
            <v>0</v>
          </cell>
          <cell r="AN45">
            <v>0</v>
          </cell>
          <cell r="AO45">
            <v>155.5742873618893</v>
          </cell>
          <cell r="AP45">
            <v>0</v>
          </cell>
          <cell r="AQ45">
            <v>0</v>
          </cell>
          <cell r="AR45">
            <v>0</v>
          </cell>
          <cell r="AS45">
            <v>0</v>
          </cell>
          <cell r="AT45">
            <v>0</v>
          </cell>
          <cell r="AU45">
            <v>0</v>
          </cell>
          <cell r="AW45">
            <v>0</v>
          </cell>
        </row>
        <row r="46">
          <cell r="B46">
            <v>0</v>
          </cell>
          <cell r="C46">
            <v>0</v>
          </cell>
          <cell r="D46" t="str">
            <v>62210 - Other Employment Costs</v>
          </cell>
          <cell r="E46">
            <v>0</v>
          </cell>
          <cell r="F46">
            <v>2102.4100000000003</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62300 - Contractors &amp; Consultants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Average Fully Burdened Charge-Out-Rate</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62400 - Selling Expenses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62500 - Travel Expenses</v>
          </cell>
          <cell r="E49">
            <v>0</v>
          </cell>
          <cell r="F49">
            <v>4545.4545454545469</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Rate settings for OPA System</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62600 - General &amp; Administration</v>
          </cell>
          <cell r="E50">
            <v>0</v>
          </cell>
          <cell r="F50">
            <v>13181.900000000001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Hourly Rate OPA Rate per hour</v>
          </cell>
          <cell r="AK50">
            <v>0</v>
          </cell>
          <cell r="AL50">
            <v>0</v>
          </cell>
          <cell r="AM50">
            <v>0</v>
          </cell>
          <cell r="AN50">
            <v>0</v>
          </cell>
          <cell r="AO50">
            <v>0</v>
          </cell>
          <cell r="AP50">
            <v>155.5742873618893</v>
          </cell>
          <cell r="AQ50">
            <v>0</v>
          </cell>
          <cell r="AR50">
            <v>0</v>
          </cell>
          <cell r="AS50">
            <v>0</v>
          </cell>
          <cell r="AT50">
            <v>0</v>
          </cell>
          <cell r="AU50">
            <v>0</v>
          </cell>
          <cell r="AW50">
            <v>0</v>
          </cell>
        </row>
        <row r="51">
          <cell r="B51">
            <v>0</v>
          </cell>
          <cell r="C51">
            <v>0</v>
          </cell>
          <cell r="D51" t="str">
            <v>65000 - Depreciation &amp; Amortisation</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Cost Centre Overhead Rate</v>
          </cell>
          <cell r="AK51">
            <v>0</v>
          </cell>
          <cell r="AL51">
            <v>0</v>
          </cell>
          <cell r="AM51">
            <v>0</v>
          </cell>
          <cell r="AN51">
            <v>0</v>
          </cell>
          <cell r="AO51">
            <v>0</v>
          </cell>
          <cell r="AP51">
            <v>0.15</v>
          </cell>
          <cell r="AQ51">
            <v>0</v>
          </cell>
          <cell r="AR51">
            <v>0</v>
          </cell>
          <cell r="AS51">
            <v>0</v>
          </cell>
          <cell r="AT51">
            <v>0</v>
          </cell>
          <cell r="AU51">
            <v>0</v>
          </cell>
          <cell r="AW51">
            <v>0</v>
          </cell>
        </row>
        <row r="52">
          <cell r="B52">
            <v>0</v>
          </cell>
          <cell r="C52">
            <v>0</v>
          </cell>
          <cell r="D52" t="str">
            <v>63800 - Interest Expense</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Corporate Overhead Rate for non-contestable works</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63400 - Service Contracts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Corporate Overhead Rate for contestable works</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63600 - Lease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Overtime Penalty Rate to be applied to base OT hours</v>
          </cell>
          <cell r="AK54">
            <v>0</v>
          </cell>
          <cell r="AL54">
            <v>0</v>
          </cell>
          <cell r="AM54">
            <v>0</v>
          </cell>
          <cell r="AN54">
            <v>0</v>
          </cell>
          <cell r="AO54">
            <v>0</v>
          </cell>
          <cell r="AP54">
            <v>0.4</v>
          </cell>
          <cell r="AQ54">
            <v>0</v>
          </cell>
          <cell r="AR54">
            <v>0</v>
          </cell>
          <cell r="AS54">
            <v>0</v>
          </cell>
          <cell r="AT54">
            <v>0</v>
          </cell>
          <cell r="AU54">
            <v>0</v>
          </cell>
          <cell r="AW54">
            <v>0</v>
          </cell>
        </row>
        <row r="55">
          <cell r="B55" t="str">
            <v>83491 - Network Overhead Recovery</v>
          </cell>
          <cell r="C55">
            <v>0</v>
          </cell>
          <cell r="D55" t="str">
            <v>83400 - Inter-Company Expenses</v>
          </cell>
          <cell r="E55">
            <v>0</v>
          </cell>
          <cell r="F55">
            <v>85414.284667192522</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Less</v>
          </cell>
          <cell r="E56">
            <v>0</v>
          </cell>
          <cell r="F56">
            <v>117383.44315204101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62300 - Contractors &amp; Consultants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65000 - Depreciation &amp; Amortisation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63800 - Interest Expense</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63713 - Lease Expenses - Plant</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Total Overheads to be Recovered</v>
          </cell>
          <cell r="E61">
            <v>0</v>
          </cell>
          <cell r="F61">
            <v>117383.44315204101</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sheetData>
      <sheetData sheetId="15">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3133 - Network Asset Standards &amp; Acceptance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7478</v>
          </cell>
          <cell r="C24">
            <v>0</v>
          </cell>
          <cell r="D24" t="str">
            <v>Standards and Commissioning En</v>
          </cell>
          <cell r="E24" t="str">
            <v>1019</v>
          </cell>
          <cell r="F24" t="str">
            <v>HOGAN, Matthew</v>
          </cell>
          <cell r="G24" t="str">
            <v>Salaried Staff</v>
          </cell>
          <cell r="H24" t="str">
            <v xml:space="preserve">Management Group </v>
          </cell>
          <cell r="I24">
            <v>1</v>
          </cell>
          <cell r="J24">
            <v>109362.9</v>
          </cell>
          <cell r="K24">
            <v>9081.57</v>
          </cell>
          <cell r="L24">
            <v>432.8295</v>
          </cell>
          <cell r="M24">
            <v>0</v>
          </cell>
          <cell r="N24">
            <v>0</v>
          </cell>
          <cell r="O24">
            <v>890.01000000000022</v>
          </cell>
          <cell r="P24">
            <v>0</v>
          </cell>
          <cell r="Q24">
            <v>0</v>
          </cell>
          <cell r="R24">
            <v>0</v>
          </cell>
          <cell r="S24">
            <v>0</v>
          </cell>
          <cell r="T24">
            <v>5751.38</v>
          </cell>
          <cell r="U24">
            <v>18762.010000000002</v>
          </cell>
          <cell r="V24">
            <v>2200.79</v>
          </cell>
          <cell r="W24">
            <v>1786.1599999999999</v>
          </cell>
          <cell r="X24">
            <v>9853.1899999999987</v>
          </cell>
          <cell r="Y24">
            <v>4135.3347575206499</v>
          </cell>
          <cell r="Z24">
            <v>162256.17425752067</v>
          </cell>
          <cell r="AA24">
            <v>0</v>
          </cell>
          <cell r="AB24">
            <v>261</v>
          </cell>
          <cell r="AC24">
            <v>20</v>
          </cell>
          <cell r="AD24">
            <v>12</v>
          </cell>
          <cell r="AE24">
            <v>0</v>
          </cell>
          <cell r="AF24">
            <v>12</v>
          </cell>
          <cell r="AG24">
            <v>1594.9499999999998</v>
          </cell>
          <cell r="AH24">
            <v>0.9</v>
          </cell>
          <cell r="AI24">
            <v>1435.4549999999999</v>
          </cell>
          <cell r="AJ24">
            <v>113.03466444961401</v>
          </cell>
          <cell r="AK24">
            <v>16.955199667442102</v>
          </cell>
          <cell r="AL24">
            <v>0.15</v>
          </cell>
          <cell r="AM24">
            <v>129.98986411705613</v>
          </cell>
          <cell r="AN24">
            <v>0</v>
          </cell>
          <cell r="AO24">
            <v>0</v>
          </cell>
          <cell r="AP24">
            <v>129.98986411705613</v>
          </cell>
          <cell r="AQ24">
            <v>515.92999999999995</v>
          </cell>
          <cell r="AR24">
            <v>0</v>
          </cell>
          <cell r="AS24">
            <v>725.65000000000009</v>
          </cell>
          <cell r="AT24">
            <v>1241.58</v>
          </cell>
          <cell r="AU24">
            <v>77538.098376572641</v>
          </cell>
          <cell r="AV24">
            <v>0.41554309831021763</v>
          </cell>
          <cell r="AW24">
            <v>0</v>
          </cell>
        </row>
        <row r="25">
          <cell r="B25" t="str">
            <v>7471</v>
          </cell>
          <cell r="C25">
            <v>0</v>
          </cell>
          <cell r="D25" t="str">
            <v>Principal Engineer - Standards</v>
          </cell>
          <cell r="E25" t="str">
            <v>10609</v>
          </cell>
          <cell r="F25" t="str">
            <v>DESAI, Chiragkumar</v>
          </cell>
          <cell r="G25" t="str">
            <v>Salaried Staff</v>
          </cell>
          <cell r="H25" t="str">
            <v xml:space="preserve">Management Group </v>
          </cell>
          <cell r="I25">
            <v>1</v>
          </cell>
          <cell r="J25">
            <v>129026.33999999998</v>
          </cell>
          <cell r="K25">
            <v>10714.41</v>
          </cell>
          <cell r="L25">
            <v>304.05629999999996</v>
          </cell>
          <cell r="M25">
            <v>0</v>
          </cell>
          <cell r="N25">
            <v>0</v>
          </cell>
          <cell r="O25">
            <v>890.01000000000022</v>
          </cell>
          <cell r="P25">
            <v>0</v>
          </cell>
          <cell r="Q25">
            <v>0</v>
          </cell>
          <cell r="R25">
            <v>0</v>
          </cell>
          <cell r="S25">
            <v>0</v>
          </cell>
          <cell r="T25">
            <v>5751.38</v>
          </cell>
          <cell r="U25">
            <v>21956.309999999998</v>
          </cell>
          <cell r="V25">
            <v>2575.4699999999998</v>
          </cell>
          <cell r="W25">
            <v>2090.2500000000005</v>
          </cell>
          <cell r="X25">
            <v>11530.740000000003</v>
          </cell>
          <cell r="Y25">
            <v>6365.0361893276422</v>
          </cell>
          <cell r="Z25">
            <v>191204.00248932763</v>
          </cell>
          <cell r="AA25">
            <v>0</v>
          </cell>
          <cell r="AB25">
            <v>261</v>
          </cell>
          <cell r="AC25">
            <v>20</v>
          </cell>
          <cell r="AD25">
            <v>12</v>
          </cell>
          <cell r="AE25">
            <v>0</v>
          </cell>
          <cell r="AF25">
            <v>12</v>
          </cell>
          <cell r="AG25">
            <v>1594.9499999999998</v>
          </cell>
          <cell r="AH25">
            <v>0.9</v>
          </cell>
          <cell r="AI25">
            <v>1435.4549999999999</v>
          </cell>
          <cell r="AJ25">
            <v>133.20097285482836</v>
          </cell>
          <cell r="AK25">
            <v>19.980145928224253</v>
          </cell>
          <cell r="AL25">
            <v>0.15</v>
          </cell>
          <cell r="AM25">
            <v>153.18111878305263</v>
          </cell>
          <cell r="AN25">
            <v>0</v>
          </cell>
          <cell r="AO25">
            <v>0</v>
          </cell>
          <cell r="AP25">
            <v>153.18111878305263</v>
          </cell>
          <cell r="AQ25">
            <v>77</v>
          </cell>
          <cell r="AR25">
            <v>0</v>
          </cell>
          <cell r="AS25">
            <v>1391.4</v>
          </cell>
          <cell r="AT25">
            <v>1468.4</v>
          </cell>
          <cell r="AU25">
            <v>11530.314914485129</v>
          </cell>
          <cell r="AV25">
            <v>5.2438027785344586E-2</v>
          </cell>
          <cell r="AW25">
            <v>0</v>
          </cell>
        </row>
        <row r="26">
          <cell r="B26" t="str">
            <v>7470</v>
          </cell>
          <cell r="C26">
            <v>0</v>
          </cell>
          <cell r="D26" t="str">
            <v>Assets Standards &amp; Accept Mgr</v>
          </cell>
          <cell r="E26" t="str">
            <v>10706</v>
          </cell>
          <cell r="F26" t="str">
            <v>IBRAHIM, Wahid</v>
          </cell>
          <cell r="G26" t="str">
            <v>Salaried Staff</v>
          </cell>
          <cell r="H26" t="str">
            <v xml:space="preserve">Management Group </v>
          </cell>
          <cell r="I26">
            <v>1</v>
          </cell>
          <cell r="J26">
            <v>156037.74</v>
          </cell>
          <cell r="K26">
            <v>12957.470000000001</v>
          </cell>
          <cell r="L26">
            <v>529.61189999999999</v>
          </cell>
          <cell r="M26">
            <v>16898.71</v>
          </cell>
          <cell r="N26">
            <v>0</v>
          </cell>
          <cell r="O26">
            <v>890.01000000000022</v>
          </cell>
          <cell r="P26">
            <v>0</v>
          </cell>
          <cell r="Q26">
            <v>15000.029999999999</v>
          </cell>
          <cell r="R26">
            <v>0</v>
          </cell>
          <cell r="S26">
            <v>0</v>
          </cell>
          <cell r="T26">
            <v>5751.38</v>
          </cell>
          <cell r="U26">
            <v>31129.079999999998</v>
          </cell>
          <cell r="V26">
            <v>3651.3900000000003</v>
          </cell>
          <cell r="W26">
            <v>2963.51</v>
          </cell>
          <cell r="X26">
            <v>16347.949999999999</v>
          </cell>
          <cell r="Y26">
            <v>7261.3705690405568</v>
          </cell>
          <cell r="Z26">
            <v>269418.25246904051</v>
          </cell>
          <cell r="AA26">
            <v>0</v>
          </cell>
          <cell r="AB26">
            <v>261</v>
          </cell>
          <cell r="AC26">
            <v>20</v>
          </cell>
          <cell r="AD26">
            <v>12</v>
          </cell>
          <cell r="AE26">
            <v>0</v>
          </cell>
          <cell r="AF26">
            <v>12</v>
          </cell>
          <cell r="AG26">
            <v>1594.9499999999998</v>
          </cell>
          <cell r="AH26">
            <v>0.9</v>
          </cell>
          <cell r="AI26">
            <v>1435.4549999999999</v>
          </cell>
          <cell r="AJ26">
            <v>187.68840017209911</v>
          </cell>
          <cell r="AK26">
            <v>28.153260025814866</v>
          </cell>
          <cell r="AL26">
            <v>0.15</v>
          </cell>
          <cell r="AM26">
            <v>215.84166019791397</v>
          </cell>
          <cell r="AN26">
            <v>0</v>
          </cell>
          <cell r="AO26">
            <v>0</v>
          </cell>
          <cell r="AP26">
            <v>215.84166019791397</v>
          </cell>
          <cell r="AQ26">
            <v>598.73</v>
          </cell>
          <cell r="AR26">
            <v>0</v>
          </cell>
          <cell r="AS26">
            <v>1080.4499999999998</v>
          </cell>
          <cell r="AT26">
            <v>1679.1799999999998</v>
          </cell>
          <cell r="AU26">
            <v>110473.62929876901</v>
          </cell>
          <cell r="AV26">
            <v>0.35656094045903364</v>
          </cell>
          <cell r="AW26">
            <v>0</v>
          </cell>
        </row>
        <row r="27">
          <cell r="B27" t="str">
            <v>7258</v>
          </cell>
          <cell r="C27">
            <v>0</v>
          </cell>
          <cell r="D27" t="str">
            <v>Senior Project Manager</v>
          </cell>
          <cell r="E27" t="str">
            <v>326-73939</v>
          </cell>
          <cell r="F27" t="str">
            <v>HUNNEMANN, Frank H</v>
          </cell>
          <cell r="G27" t="str">
            <v>Salaried Staff</v>
          </cell>
          <cell r="H27" t="str">
            <v xml:space="preserve">Management Group </v>
          </cell>
          <cell r="I27">
            <v>1</v>
          </cell>
          <cell r="J27">
            <v>142401.27000000002</v>
          </cell>
          <cell r="K27">
            <v>11825.09</v>
          </cell>
          <cell r="L27">
            <v>695.79539999999997</v>
          </cell>
          <cell r="M27">
            <v>11996.380000000001</v>
          </cell>
          <cell r="N27">
            <v>0</v>
          </cell>
          <cell r="O27">
            <v>890.01000000000022</v>
          </cell>
          <cell r="P27">
            <v>0</v>
          </cell>
          <cell r="Q27">
            <v>15000.029999999999</v>
          </cell>
          <cell r="R27">
            <v>0</v>
          </cell>
          <cell r="S27">
            <v>0</v>
          </cell>
          <cell r="T27">
            <v>5751.38</v>
          </cell>
          <cell r="U27">
            <v>28178.480000000003</v>
          </cell>
          <cell r="V27">
            <v>3305.3200000000006</v>
          </cell>
          <cell r="W27">
            <v>2682.6</v>
          </cell>
          <cell r="X27">
            <v>14798.43</v>
          </cell>
          <cell r="Y27">
            <v>8249.2222806628852</v>
          </cell>
          <cell r="Z27">
            <v>245774.00768066294</v>
          </cell>
          <cell r="AA27">
            <v>0</v>
          </cell>
          <cell r="AB27">
            <v>261</v>
          </cell>
          <cell r="AC27">
            <v>20</v>
          </cell>
          <cell r="AD27">
            <v>12</v>
          </cell>
          <cell r="AE27">
            <v>0</v>
          </cell>
          <cell r="AF27">
            <v>12</v>
          </cell>
          <cell r="AG27">
            <v>1594.9499999999998</v>
          </cell>
          <cell r="AH27">
            <v>0.9</v>
          </cell>
          <cell r="AI27">
            <v>1435.4549999999999</v>
          </cell>
          <cell r="AJ27">
            <v>171.2167972389681</v>
          </cell>
          <cell r="AK27">
            <v>25.682519585845213</v>
          </cell>
          <cell r="AL27">
            <v>0.15</v>
          </cell>
          <cell r="AM27">
            <v>196.8993168248133</v>
          </cell>
          <cell r="AN27">
            <v>0</v>
          </cell>
          <cell r="AO27">
            <v>0</v>
          </cell>
          <cell r="AP27">
            <v>196.8993168248133</v>
          </cell>
          <cell r="AQ27">
            <v>560.6</v>
          </cell>
          <cell r="AR27">
            <v>7.35</v>
          </cell>
          <cell r="AS27">
            <v>767.05000000000007</v>
          </cell>
          <cell r="AT27">
            <v>1335</v>
          </cell>
          <cell r="AU27">
            <v>118687.6741660274</v>
          </cell>
          <cell r="AV27">
            <v>0.41992509363295882</v>
          </cell>
          <cell r="AW27">
            <v>0</v>
          </cell>
        </row>
        <row r="28">
          <cell r="B28" t="str">
            <v>6901</v>
          </cell>
          <cell r="C28">
            <v>0</v>
          </cell>
          <cell r="D28" t="str">
            <v>Standards Officer</v>
          </cell>
          <cell r="E28" t="str">
            <v>9008</v>
          </cell>
          <cell r="F28" t="str">
            <v>Vacant Position</v>
          </cell>
          <cell r="G28" t="str">
            <v>Salaried Staff</v>
          </cell>
          <cell r="H28" t="str">
            <v xml:space="preserve">Management Group </v>
          </cell>
          <cell r="I28">
            <v>1</v>
          </cell>
          <cell r="J28">
            <v>99010.49</v>
          </cell>
          <cell r="K28">
            <v>8221.8599999999988</v>
          </cell>
          <cell r="L28">
            <v>254.81280000000001</v>
          </cell>
          <cell r="M28">
            <v>0</v>
          </cell>
          <cell r="N28">
            <v>0</v>
          </cell>
          <cell r="O28">
            <v>890.01000000000022</v>
          </cell>
          <cell r="P28">
            <v>0</v>
          </cell>
          <cell r="Q28">
            <v>0</v>
          </cell>
          <cell r="R28">
            <v>0</v>
          </cell>
          <cell r="S28">
            <v>0</v>
          </cell>
          <cell r="T28">
            <v>0</v>
          </cell>
          <cell r="U28">
            <v>21230.949999999997</v>
          </cell>
          <cell r="V28">
            <v>1979.0100000000002</v>
          </cell>
          <cell r="W28">
            <v>1543.9099999999999</v>
          </cell>
          <cell r="X28">
            <v>8860.35</v>
          </cell>
          <cell r="Y28">
            <v>5370.3433273128612</v>
          </cell>
          <cell r="Z28">
            <v>147361.73612731288</v>
          </cell>
          <cell r="AA28">
            <v>0</v>
          </cell>
          <cell r="AB28">
            <v>261</v>
          </cell>
          <cell r="AC28">
            <v>20</v>
          </cell>
          <cell r="AD28">
            <v>12</v>
          </cell>
          <cell r="AE28">
            <v>0</v>
          </cell>
          <cell r="AF28">
            <v>12</v>
          </cell>
          <cell r="AG28">
            <v>1594.9499999999998</v>
          </cell>
          <cell r="AH28">
            <v>0.9</v>
          </cell>
          <cell r="AI28">
            <v>1435.4549999999999</v>
          </cell>
          <cell r="AJ28">
            <v>102.65855504165083</v>
          </cell>
          <cell r="AK28">
            <v>15.398783256247624</v>
          </cell>
          <cell r="AL28">
            <v>0.15</v>
          </cell>
          <cell r="AM28">
            <v>118.05733829789845</v>
          </cell>
          <cell r="AN28">
            <v>0</v>
          </cell>
          <cell r="AO28">
            <v>0</v>
          </cell>
          <cell r="AP28">
            <v>118.05733829789845</v>
          </cell>
          <cell r="AQ28">
            <v>22.05</v>
          </cell>
          <cell r="AR28">
            <v>0</v>
          </cell>
          <cell r="AS28">
            <v>1198.0499999999997</v>
          </cell>
          <cell r="AT28">
            <v>1220.0999999999997</v>
          </cell>
          <cell r="AU28">
            <v>3062.6384918025879</v>
          </cell>
          <cell r="AV28">
            <v>1.8072289156626512E-2</v>
          </cell>
          <cell r="AW28">
            <v>0</v>
          </cell>
        </row>
        <row r="29">
          <cell r="B29" t="str">
            <v>7575</v>
          </cell>
          <cell r="C29">
            <v>0</v>
          </cell>
          <cell r="D29" t="str">
            <v>Asset Engineer</v>
          </cell>
          <cell r="E29" t="str">
            <v>9661</v>
          </cell>
          <cell r="F29" t="str">
            <v>CLEAR, Robert J</v>
          </cell>
          <cell r="G29" t="str">
            <v>Salaried Staff</v>
          </cell>
          <cell r="H29" t="str">
            <v xml:space="preserve">Management Group </v>
          </cell>
          <cell r="I29">
            <v>1</v>
          </cell>
          <cell r="J29">
            <v>88407.88</v>
          </cell>
          <cell r="K29">
            <v>8442.65</v>
          </cell>
          <cell r="L29">
            <v>186.255</v>
          </cell>
          <cell r="M29">
            <v>0</v>
          </cell>
          <cell r="N29">
            <v>0</v>
          </cell>
          <cell r="O29">
            <v>890.01000000000022</v>
          </cell>
          <cell r="P29">
            <v>0</v>
          </cell>
          <cell r="Q29">
            <v>0</v>
          </cell>
          <cell r="R29">
            <v>4087.2599999999993</v>
          </cell>
          <cell r="S29">
            <v>0</v>
          </cell>
          <cell r="T29">
            <v>5751.38</v>
          </cell>
          <cell r="U29">
            <v>15970.98</v>
          </cell>
          <cell r="V29">
            <v>1873.3999999999999</v>
          </cell>
          <cell r="W29">
            <v>1520.45</v>
          </cell>
          <cell r="X29">
            <v>8387.4500000000007</v>
          </cell>
          <cell r="Y29">
            <v>3248.3609723602094</v>
          </cell>
          <cell r="Z29">
            <v>138766.07597236021</v>
          </cell>
          <cell r="AA29">
            <v>0</v>
          </cell>
          <cell r="AB29">
            <v>261</v>
          </cell>
          <cell r="AC29">
            <v>20</v>
          </cell>
          <cell r="AD29">
            <v>12</v>
          </cell>
          <cell r="AE29">
            <v>0</v>
          </cell>
          <cell r="AF29">
            <v>12</v>
          </cell>
          <cell r="AG29">
            <v>1594.9499999999998</v>
          </cell>
          <cell r="AH29">
            <v>0.9</v>
          </cell>
          <cell r="AI29">
            <v>1435.4549999999999</v>
          </cell>
          <cell r="AJ29">
            <v>96.670446633548394</v>
          </cell>
          <cell r="AK29">
            <v>14.500566995032258</v>
          </cell>
          <cell r="AL29">
            <v>0.15</v>
          </cell>
          <cell r="AM29">
            <v>111.17101362858065</v>
          </cell>
          <cell r="AN29">
            <v>0</v>
          </cell>
          <cell r="AO29">
            <v>0</v>
          </cell>
          <cell r="AP29">
            <v>111.17101362858065</v>
          </cell>
          <cell r="AQ29">
            <v>946.2</v>
          </cell>
          <cell r="AR29">
            <v>0</v>
          </cell>
          <cell r="AS29">
            <v>211.45</v>
          </cell>
          <cell r="AT29">
            <v>1157.6500000000001</v>
          </cell>
          <cell r="AU29">
            <v>130432.79941934461</v>
          </cell>
          <cell r="AV29">
            <v>0.81734548438647259</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6</v>
          </cell>
          <cell r="J32">
            <v>724246.62</v>
          </cell>
          <cell r="K32">
            <v>61243.05</v>
          </cell>
          <cell r="L32">
            <v>2403.3609000000001</v>
          </cell>
          <cell r="M32">
            <v>28895.09</v>
          </cell>
          <cell r="N32">
            <v>0</v>
          </cell>
          <cell r="O32">
            <v>5340.0600000000013</v>
          </cell>
          <cell r="P32">
            <v>0</v>
          </cell>
          <cell r="Q32">
            <v>30000.059999999998</v>
          </cell>
          <cell r="R32">
            <v>4087.2599999999993</v>
          </cell>
          <cell r="S32">
            <v>0</v>
          </cell>
          <cell r="T32">
            <v>28756.9</v>
          </cell>
          <cell r="U32">
            <v>137227.81</v>
          </cell>
          <cell r="V32">
            <v>15585.380000000001</v>
          </cell>
          <cell r="W32">
            <v>12586.880000000001</v>
          </cell>
          <cell r="X32">
            <v>69778.11</v>
          </cell>
          <cell r="Y32">
            <v>34629.668096224807</v>
          </cell>
          <cell r="Z32">
            <v>1154780.2489962247</v>
          </cell>
          <cell r="AA32">
            <v>0</v>
          </cell>
          <cell r="AB32">
            <v>0</v>
          </cell>
          <cell r="AC32">
            <v>0</v>
          </cell>
          <cell r="AD32">
            <v>0</v>
          </cell>
          <cell r="AE32">
            <v>0</v>
          </cell>
          <cell r="AF32">
            <v>0</v>
          </cell>
          <cell r="AG32">
            <v>9569.6999999999989</v>
          </cell>
          <cell r="AH32">
            <v>0</v>
          </cell>
          <cell r="AI32">
            <v>8612.73</v>
          </cell>
          <cell r="AJ32">
            <v>134.07830606511811</v>
          </cell>
          <cell r="AK32">
            <v>0</v>
          </cell>
          <cell r="AL32">
            <v>0</v>
          </cell>
          <cell r="AM32">
            <v>0</v>
          </cell>
          <cell r="AN32">
            <v>0</v>
          </cell>
          <cell r="AO32">
            <v>0</v>
          </cell>
          <cell r="AP32">
            <v>0</v>
          </cell>
          <cell r="AQ32">
            <v>2720.5099999999998</v>
          </cell>
          <cell r="AR32">
            <v>7.35</v>
          </cell>
          <cell r="AS32">
            <v>5374.05</v>
          </cell>
          <cell r="AT32">
            <v>8101.91</v>
          </cell>
          <cell r="AU32">
            <v>451725.15466700145</v>
          </cell>
          <cell r="AV32">
            <v>0.33578625287123653</v>
          </cell>
        </row>
        <row r="33">
          <cell r="B33" t="str">
            <v>Total (Chargeable)</v>
          </cell>
          <cell r="C33">
            <v>0</v>
          </cell>
          <cell r="D33">
            <v>0</v>
          </cell>
          <cell r="E33">
            <v>0</v>
          </cell>
          <cell r="F33">
            <v>0</v>
          </cell>
          <cell r="G33">
            <v>0</v>
          </cell>
          <cell r="H33">
            <v>0</v>
          </cell>
          <cell r="I33">
            <v>6</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1154780.2489962247</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E34" t="str">
            <v>Productive Hrs for the year</v>
          </cell>
          <cell r="AF34">
            <v>0</v>
          </cell>
          <cell r="AG34">
            <v>0</v>
          </cell>
          <cell r="AH34">
            <v>0</v>
          </cell>
          <cell r="AI34">
            <v>8612.73</v>
          </cell>
          <cell r="AJ34">
            <v>134.07830606511811</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717.72749999999996</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134.07830606511811</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62010 - Payroll (including APC's)</v>
          </cell>
          <cell r="X36">
            <v>0</v>
          </cell>
          <cell r="Y36">
            <v>1154780.248996225</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142200.22503642869</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62040 - Overtime</v>
          </cell>
          <cell r="X37">
            <v>0</v>
          </cell>
          <cell r="Y37">
            <v>0</v>
          </cell>
          <cell r="Z37">
            <v>0</v>
          </cell>
          <cell r="AA37">
            <v>0</v>
          </cell>
          <cell r="AB37">
            <v>0</v>
          </cell>
          <cell r="AC37">
            <v>0</v>
          </cell>
          <cell r="AD37">
            <v>0</v>
          </cell>
          <cell r="AE37" t="str">
            <v>Total Hrs for the year</v>
          </cell>
          <cell r="AF37">
            <v>0</v>
          </cell>
          <cell r="AG37">
            <v>0</v>
          </cell>
          <cell r="AH37">
            <v>0</v>
          </cell>
          <cell r="AI37">
            <v>8612.73</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1154780.248996225</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6</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0.12314050674146365</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14709.090909090912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134.07830606511811</v>
          </cell>
          <cell r="AP47">
            <v>0</v>
          </cell>
          <cell r="AQ47">
            <v>0</v>
          </cell>
          <cell r="AR47">
            <v>0</v>
          </cell>
          <cell r="AS47">
            <v>0</v>
          </cell>
          <cell r="AT47">
            <v>0</v>
          </cell>
          <cell r="AU47">
            <v>0</v>
          </cell>
          <cell r="AW47">
            <v>0</v>
          </cell>
        </row>
        <row r="48">
          <cell r="B48">
            <v>0</v>
          </cell>
          <cell r="C48">
            <v>0</v>
          </cell>
          <cell r="D48" t="str">
            <v>62210 - Other Employment Costs</v>
          </cell>
          <cell r="E48">
            <v>0</v>
          </cell>
          <cell r="F48">
            <v>5072.420000000001</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818.1818181818179</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8657.6999999999989</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134.07830606511811</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112942.83230915596</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142200.22503642869</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142200.22503642869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sheetData>
      <sheetData sheetId="16">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3134 - Network Asset Information Systems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7479</v>
          </cell>
          <cell r="C21">
            <v>0</v>
          </cell>
          <cell r="D21" t="str">
            <v>Asset Information Systems Mgr</v>
          </cell>
          <cell r="E21" t="str">
            <v>9941</v>
          </cell>
          <cell r="F21" t="str">
            <v>DIDIMIOTIS, Kosta D</v>
          </cell>
          <cell r="G21" t="str">
            <v>Salaried Staff</v>
          </cell>
          <cell r="H21" t="str">
            <v xml:space="preserve">Management Group </v>
          </cell>
          <cell r="I21">
            <v>1</v>
          </cell>
          <cell r="J21">
            <v>135315.77000000002</v>
          </cell>
          <cell r="K21">
            <v>11236.73</v>
          </cell>
          <cell r="L21">
            <v>613.5018</v>
          </cell>
          <cell r="M21">
            <v>14654.550000000001</v>
          </cell>
          <cell r="N21">
            <v>0</v>
          </cell>
          <cell r="O21">
            <v>890.01000000000022</v>
          </cell>
          <cell r="P21">
            <v>0</v>
          </cell>
          <cell r="Q21">
            <v>0</v>
          </cell>
          <cell r="R21">
            <v>0</v>
          </cell>
          <cell r="S21">
            <v>0</v>
          </cell>
          <cell r="T21">
            <v>5751.38</v>
          </cell>
          <cell r="U21">
            <v>25176.180000000004</v>
          </cell>
          <cell r="V21">
            <v>2975.6200000000003</v>
          </cell>
          <cell r="W21">
            <v>2417.6799999999998</v>
          </cell>
          <cell r="X21">
            <v>13322.070000000002</v>
          </cell>
          <cell r="Y21">
            <v>5976.2811087338923</v>
          </cell>
          <cell r="Z21">
            <v>218329.77290873392</v>
          </cell>
          <cell r="AA21">
            <v>1465.44</v>
          </cell>
          <cell r="AB21">
            <v>261</v>
          </cell>
          <cell r="AC21">
            <v>20</v>
          </cell>
          <cell r="AD21">
            <v>12</v>
          </cell>
          <cell r="AE21">
            <v>0</v>
          </cell>
          <cell r="AF21">
            <v>12</v>
          </cell>
          <cell r="AG21">
            <v>1594.9499999999998</v>
          </cell>
          <cell r="AH21">
            <v>0.9</v>
          </cell>
          <cell r="AI21">
            <v>1435.4549999999999</v>
          </cell>
          <cell r="AJ21">
            <v>152.09795703016391</v>
          </cell>
          <cell r="AK21">
            <v>45.629387109049169</v>
          </cell>
          <cell r="AL21">
            <v>0.3</v>
          </cell>
          <cell r="AM21">
            <v>197.72734413921307</v>
          </cell>
          <cell r="AN21">
            <v>0</v>
          </cell>
          <cell r="AO21">
            <v>0</v>
          </cell>
          <cell r="AP21">
            <v>197.72734413921307</v>
          </cell>
          <cell r="AQ21">
            <v>335.15</v>
          </cell>
          <cell r="AR21">
            <v>287.55</v>
          </cell>
          <cell r="AS21">
            <v>1</v>
          </cell>
          <cell r="AT21">
            <v>623.70000000000005</v>
          </cell>
          <cell r="AU21">
            <v>152517.54113751935</v>
          </cell>
          <cell r="AV21">
            <v>0.53735770402437066</v>
          </cell>
          <cell r="AW21">
            <v>0</v>
          </cell>
        </row>
        <row r="22">
          <cell r="B22" t="str">
            <v>7616</v>
          </cell>
          <cell r="C22">
            <v>0</v>
          </cell>
          <cell r="D22" t="str">
            <v>Delivery Management and Report</v>
          </cell>
          <cell r="E22">
            <v>11203</v>
          </cell>
          <cell r="F22" t="str">
            <v>MOHAN RAJ, Rajini K</v>
          </cell>
          <cell r="G22" t="str">
            <v>Salaried Staff</v>
          </cell>
          <cell r="H22" t="str">
            <v xml:space="preserve">Management Group </v>
          </cell>
          <cell r="I22">
            <v>1</v>
          </cell>
          <cell r="J22">
            <v>64925.959999999992</v>
          </cell>
          <cell r="K22">
            <v>5391.4599999999991</v>
          </cell>
          <cell r="L22">
            <v>116.42219999999999</v>
          </cell>
          <cell r="M22">
            <v>0</v>
          </cell>
          <cell r="N22">
            <v>0</v>
          </cell>
          <cell r="O22">
            <v>890.01000000000022</v>
          </cell>
          <cell r="P22">
            <v>0</v>
          </cell>
          <cell r="Q22">
            <v>0</v>
          </cell>
          <cell r="R22">
            <v>0</v>
          </cell>
          <cell r="S22">
            <v>0</v>
          </cell>
          <cell r="T22">
            <v>0</v>
          </cell>
          <cell r="U22">
            <v>10680.6</v>
          </cell>
          <cell r="V22">
            <v>1263.5999999999999</v>
          </cell>
          <cell r="W22">
            <v>1026.82</v>
          </cell>
          <cell r="X22">
            <v>5657.2699999999995</v>
          </cell>
          <cell r="Y22">
            <v>1030.3682595802313</v>
          </cell>
          <cell r="Z22">
            <v>90982.51045958024</v>
          </cell>
          <cell r="AA22">
            <v>703.13</v>
          </cell>
          <cell r="AB22">
            <v>261</v>
          </cell>
          <cell r="AC22">
            <v>20</v>
          </cell>
          <cell r="AD22">
            <v>12</v>
          </cell>
          <cell r="AE22">
            <v>0</v>
          </cell>
          <cell r="AF22">
            <v>12</v>
          </cell>
          <cell r="AG22">
            <v>1594.9499999999998</v>
          </cell>
          <cell r="AH22">
            <v>0.9</v>
          </cell>
          <cell r="AI22">
            <v>1435.4549999999999</v>
          </cell>
          <cell r="AJ22">
            <v>63.382349470781215</v>
          </cell>
          <cell r="AK22">
            <v>19.014704841234362</v>
          </cell>
          <cell r="AL22">
            <v>0.3</v>
          </cell>
          <cell r="AM22">
            <v>82.39705431201557</v>
          </cell>
          <cell r="AN22">
            <v>0</v>
          </cell>
          <cell r="AO22">
            <v>0</v>
          </cell>
          <cell r="AP22">
            <v>82.39705431201557</v>
          </cell>
          <cell r="AQ22">
            <v>0</v>
          </cell>
          <cell r="AR22">
            <v>0</v>
          </cell>
          <cell r="AS22">
            <v>0</v>
          </cell>
          <cell r="AT22">
            <v>0</v>
          </cell>
          <cell r="AU22">
            <v>0</v>
          </cell>
          <cell r="AV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t="str">
            <v>7480</v>
          </cell>
          <cell r="C25">
            <v>0</v>
          </cell>
          <cell r="D25" t="str">
            <v>Business Applications Lead</v>
          </cell>
          <cell r="E25" t="str">
            <v>10036</v>
          </cell>
          <cell r="F25" t="str">
            <v>KUSUMA, Arinanto</v>
          </cell>
          <cell r="G25" t="str">
            <v>Salaried Staff</v>
          </cell>
          <cell r="H25" t="str">
            <v xml:space="preserve">Management Group </v>
          </cell>
          <cell r="I25">
            <v>1</v>
          </cell>
          <cell r="J25">
            <v>129643.54000000002</v>
          </cell>
          <cell r="K25">
            <v>10765.670000000002</v>
          </cell>
          <cell r="L25">
            <v>310.15050000000002</v>
          </cell>
          <cell r="M25">
            <v>10530.190000000002</v>
          </cell>
          <cell r="N25">
            <v>0</v>
          </cell>
          <cell r="O25">
            <v>890.01000000000022</v>
          </cell>
          <cell r="P25">
            <v>0</v>
          </cell>
          <cell r="Q25">
            <v>0</v>
          </cell>
          <cell r="R25">
            <v>0</v>
          </cell>
          <cell r="S25">
            <v>0</v>
          </cell>
          <cell r="T25">
            <v>0</v>
          </cell>
          <cell r="U25">
            <v>22773.409999999996</v>
          </cell>
          <cell r="V25">
            <v>2692.8</v>
          </cell>
          <cell r="W25">
            <v>2188.1</v>
          </cell>
          <cell r="X25">
            <v>12055.98</v>
          </cell>
          <cell r="Y25">
            <v>7002.6996229905162</v>
          </cell>
          <cell r="Z25">
            <v>198852.55012299053</v>
          </cell>
          <cell r="AA25">
            <v>1404.06</v>
          </cell>
          <cell r="AB25">
            <v>261</v>
          </cell>
          <cell r="AC25">
            <v>20</v>
          </cell>
          <cell r="AD25">
            <v>12</v>
          </cell>
          <cell r="AE25">
            <v>0</v>
          </cell>
          <cell r="AF25">
            <v>12</v>
          </cell>
          <cell r="AG25">
            <v>1594.9499999999998</v>
          </cell>
          <cell r="AH25">
            <v>0.9</v>
          </cell>
          <cell r="AI25">
            <v>1435.4549999999999</v>
          </cell>
          <cell r="AJ25">
            <v>138.52928174201946</v>
          </cell>
          <cell r="AK25">
            <v>41.558784522605841</v>
          </cell>
          <cell r="AL25">
            <v>0.3</v>
          </cell>
          <cell r="AM25">
            <v>180.0880662646253</v>
          </cell>
          <cell r="AN25">
            <v>0</v>
          </cell>
          <cell r="AO25">
            <v>0</v>
          </cell>
          <cell r="AP25">
            <v>180.0880662646253</v>
          </cell>
          <cell r="AQ25">
            <v>633.5</v>
          </cell>
          <cell r="AR25">
            <v>0</v>
          </cell>
          <cell r="AS25">
            <v>696.2299999999999</v>
          </cell>
          <cell r="AT25">
            <v>1329.73</v>
          </cell>
          <cell r="AU25">
            <v>123156.5939354522</v>
          </cell>
          <cell r="AV25">
            <v>0.47641250479420633</v>
          </cell>
          <cell r="AW25">
            <v>0</v>
          </cell>
        </row>
        <row r="26">
          <cell r="B26" t="str">
            <v>6912</v>
          </cell>
          <cell r="C26">
            <v>0</v>
          </cell>
          <cell r="D26" t="str">
            <v>Asset Information Analyst</v>
          </cell>
          <cell r="E26" t="str">
            <v>10555</v>
          </cell>
          <cell r="F26" t="str">
            <v>KONKISA, Sabitha</v>
          </cell>
          <cell r="G26" t="str">
            <v>Salaried Staff</v>
          </cell>
          <cell r="H26" t="str">
            <v xml:space="preserve">Management Group </v>
          </cell>
          <cell r="I26">
            <v>1</v>
          </cell>
          <cell r="J26">
            <v>82538.900000000009</v>
          </cell>
          <cell r="K26">
            <v>6854.0999999999995</v>
          </cell>
          <cell r="L26">
            <v>228.4692</v>
          </cell>
          <cell r="M26">
            <v>0</v>
          </cell>
          <cell r="N26">
            <v>0</v>
          </cell>
          <cell r="O26">
            <v>890.01000000000022</v>
          </cell>
          <cell r="P26">
            <v>0</v>
          </cell>
          <cell r="Q26">
            <v>0</v>
          </cell>
          <cell r="R26">
            <v>0</v>
          </cell>
          <cell r="S26">
            <v>0</v>
          </cell>
          <cell r="T26">
            <v>0</v>
          </cell>
          <cell r="U26">
            <v>13541.79</v>
          </cell>
          <cell r="V26">
            <v>1602.15</v>
          </cell>
          <cell r="W26">
            <v>1301.93</v>
          </cell>
          <cell r="X26">
            <v>7172.91</v>
          </cell>
          <cell r="Y26">
            <v>4138.9739356062846</v>
          </cell>
          <cell r="Z26">
            <v>118269.23313560628</v>
          </cell>
          <cell r="AA26">
            <v>893.9</v>
          </cell>
          <cell r="AB26">
            <v>261</v>
          </cell>
          <cell r="AC26">
            <v>20</v>
          </cell>
          <cell r="AD26">
            <v>12</v>
          </cell>
          <cell r="AE26">
            <v>0</v>
          </cell>
          <cell r="AF26">
            <v>12</v>
          </cell>
          <cell r="AG26">
            <v>1594.9499999999998</v>
          </cell>
          <cell r="AH26">
            <v>0.9</v>
          </cell>
          <cell r="AI26">
            <v>1435.4549999999999</v>
          </cell>
          <cell r="AJ26">
            <v>82.391459945178553</v>
          </cell>
          <cell r="AK26">
            <v>24.717437983553566</v>
          </cell>
          <cell r="AL26">
            <v>0.3</v>
          </cell>
          <cell r="AM26">
            <v>107.10889792873212</v>
          </cell>
          <cell r="AN26">
            <v>0</v>
          </cell>
          <cell r="AO26">
            <v>0</v>
          </cell>
          <cell r="AP26">
            <v>107.10889792873212</v>
          </cell>
          <cell r="AQ26">
            <v>34.630000000000003</v>
          </cell>
          <cell r="AR26">
            <v>19.350000000000001</v>
          </cell>
          <cell r="AS26">
            <v>1522.62</v>
          </cell>
          <cell r="AT26">
            <v>1576.6</v>
          </cell>
          <cell r="AU26">
            <v>3377.1169646910184</v>
          </cell>
          <cell r="AV26">
            <v>2.1964987948750479E-2</v>
          </cell>
          <cell r="AW26">
            <v>0</v>
          </cell>
        </row>
        <row r="27">
          <cell r="B27" t="str">
            <v>6911</v>
          </cell>
          <cell r="C27">
            <v>0</v>
          </cell>
          <cell r="D27" t="str">
            <v>Asset Inform Integrity Lead</v>
          </cell>
          <cell r="E27" t="str">
            <v>10631</v>
          </cell>
          <cell r="F27" t="str">
            <v>BEASLEY, Rebecca J</v>
          </cell>
          <cell r="G27" t="str">
            <v>Salaried Staff</v>
          </cell>
          <cell r="H27" t="str">
            <v xml:space="preserve">Management Group </v>
          </cell>
          <cell r="I27">
            <v>1</v>
          </cell>
          <cell r="J27">
            <v>127174.57999999999</v>
          </cell>
          <cell r="K27">
            <v>12144.769999999999</v>
          </cell>
          <cell r="L27">
            <v>440.12969999999996</v>
          </cell>
          <cell r="M27">
            <v>0</v>
          </cell>
          <cell r="N27">
            <v>0</v>
          </cell>
          <cell r="O27">
            <v>890.01000000000022</v>
          </cell>
          <cell r="P27">
            <v>0</v>
          </cell>
          <cell r="Q27">
            <v>0</v>
          </cell>
          <cell r="R27">
            <v>4087.2599999999993</v>
          </cell>
          <cell r="S27">
            <v>0</v>
          </cell>
          <cell r="T27">
            <v>5751.38</v>
          </cell>
          <cell r="U27">
            <v>22268.550000000003</v>
          </cell>
          <cell r="V27">
            <v>2633.1499999999996</v>
          </cell>
          <cell r="W27">
            <v>2139.62</v>
          </cell>
          <cell r="X27">
            <v>11789.029999999999</v>
          </cell>
          <cell r="Y27">
            <v>6222.0969939086572</v>
          </cell>
          <cell r="Z27">
            <v>195540.57669390863</v>
          </cell>
          <cell r="AA27">
            <v>1377.28</v>
          </cell>
          <cell r="AB27">
            <v>261</v>
          </cell>
          <cell r="AC27">
            <v>20</v>
          </cell>
          <cell r="AD27">
            <v>12</v>
          </cell>
          <cell r="AE27">
            <v>0</v>
          </cell>
          <cell r="AF27">
            <v>12</v>
          </cell>
          <cell r="AG27">
            <v>1594.9499999999998</v>
          </cell>
          <cell r="AH27">
            <v>0.9</v>
          </cell>
          <cell r="AI27">
            <v>1435.4549999999999</v>
          </cell>
          <cell r="AJ27">
            <v>136.22201789252094</v>
          </cell>
          <cell r="AK27">
            <v>40.866605367756279</v>
          </cell>
          <cell r="AL27">
            <v>0.3</v>
          </cell>
          <cell r="AM27">
            <v>177.08862326027722</v>
          </cell>
          <cell r="AN27">
            <v>0</v>
          </cell>
          <cell r="AO27">
            <v>0</v>
          </cell>
          <cell r="AP27">
            <v>177.08862326027722</v>
          </cell>
          <cell r="AQ27">
            <v>55.05</v>
          </cell>
          <cell r="AR27">
            <v>0</v>
          </cell>
          <cell r="AS27">
            <v>1344.8999999999996</v>
          </cell>
          <cell r="AT27">
            <v>1399.9499999999996</v>
          </cell>
          <cell r="AU27">
            <v>9995.9722640805558</v>
          </cell>
          <cell r="AV27">
            <v>3.9322832958319946E-2</v>
          </cell>
          <cell r="AW27">
            <v>0</v>
          </cell>
        </row>
        <row r="28">
          <cell r="B28" t="str">
            <v>7498</v>
          </cell>
          <cell r="C28">
            <v>0</v>
          </cell>
          <cell r="D28" t="str">
            <v>System Administrator</v>
          </cell>
          <cell r="E28" t="str">
            <v>11057</v>
          </cell>
          <cell r="F28" t="str">
            <v>CARTER, Kyyim</v>
          </cell>
          <cell r="G28" t="str">
            <v>Salaried Staff</v>
          </cell>
          <cell r="H28" t="str">
            <v xml:space="preserve">Management Group </v>
          </cell>
          <cell r="I28">
            <v>1</v>
          </cell>
          <cell r="J28">
            <v>77785.399999999994</v>
          </cell>
          <cell r="K28">
            <v>6459.3600000000015</v>
          </cell>
          <cell r="L28">
            <v>300.95399999999995</v>
          </cell>
          <cell r="M28">
            <v>0</v>
          </cell>
          <cell r="N28">
            <v>0</v>
          </cell>
          <cell r="O28">
            <v>890.01000000000022</v>
          </cell>
          <cell r="P28">
            <v>0</v>
          </cell>
          <cell r="Q28">
            <v>0</v>
          </cell>
          <cell r="R28">
            <v>0</v>
          </cell>
          <cell r="S28">
            <v>373.47</v>
          </cell>
          <cell r="T28">
            <v>0</v>
          </cell>
          <cell r="U28">
            <v>12825.66</v>
          </cell>
          <cell r="V28">
            <v>1517.3300000000002</v>
          </cell>
          <cell r="W28">
            <v>1233.0100000000002</v>
          </cell>
          <cell r="X28">
            <v>6793.27</v>
          </cell>
          <cell r="Y28">
            <v>1317.4024490409104</v>
          </cell>
          <cell r="Z28">
            <v>109495.8664490409</v>
          </cell>
          <cell r="AA28">
            <v>842.42999999999984</v>
          </cell>
          <cell r="AB28">
            <v>261</v>
          </cell>
          <cell r="AC28">
            <v>20</v>
          </cell>
          <cell r="AD28">
            <v>12</v>
          </cell>
          <cell r="AE28">
            <v>0</v>
          </cell>
          <cell r="AF28">
            <v>12</v>
          </cell>
          <cell r="AG28">
            <v>1594.9499999999998</v>
          </cell>
          <cell r="AH28">
            <v>0.9</v>
          </cell>
          <cell r="AI28">
            <v>1435.4549999999999</v>
          </cell>
          <cell r="AJ28">
            <v>76.279553485857036</v>
          </cell>
          <cell r="AK28">
            <v>22.883866045757109</v>
          </cell>
          <cell r="AL28">
            <v>0.3</v>
          </cell>
          <cell r="AM28">
            <v>99.163419531614153</v>
          </cell>
          <cell r="AN28">
            <v>0</v>
          </cell>
          <cell r="AO28">
            <v>0</v>
          </cell>
          <cell r="AP28">
            <v>99.163419531614153</v>
          </cell>
          <cell r="AQ28">
            <v>490.03000000000003</v>
          </cell>
          <cell r="AR28">
            <v>0</v>
          </cell>
          <cell r="AS28">
            <v>1128.0499999999997</v>
          </cell>
          <cell r="AT28">
            <v>1618.0799999999997</v>
          </cell>
          <cell r="AU28">
            <v>43108.583794886894</v>
          </cell>
          <cell r="AV28">
            <v>0.30284658360526062</v>
          </cell>
          <cell r="AW28">
            <v>0</v>
          </cell>
        </row>
        <row r="29">
          <cell r="B29" t="str">
            <v>7679</v>
          </cell>
          <cell r="C29">
            <v>0</v>
          </cell>
          <cell r="D29" t="str">
            <v>ADMS Support Technician</v>
          </cell>
          <cell r="E29" t="str">
            <v>11223</v>
          </cell>
          <cell r="F29" t="str">
            <v>LENDECZKI, Delia-Ioana</v>
          </cell>
          <cell r="G29" t="str">
            <v>Salaried Staff</v>
          </cell>
          <cell r="H29" t="str">
            <v xml:space="preserve">Management Group </v>
          </cell>
          <cell r="I29">
            <v>1</v>
          </cell>
          <cell r="J29">
            <v>88407.88</v>
          </cell>
          <cell r="K29">
            <v>7341.45</v>
          </cell>
          <cell r="L29">
            <v>151.983</v>
          </cell>
          <cell r="M29">
            <v>0</v>
          </cell>
          <cell r="N29">
            <v>0</v>
          </cell>
          <cell r="O29">
            <v>890.01000000000022</v>
          </cell>
          <cell r="P29">
            <v>0</v>
          </cell>
          <cell r="Q29">
            <v>0</v>
          </cell>
          <cell r="R29">
            <v>3999.9699999999993</v>
          </cell>
          <cell r="S29">
            <v>0</v>
          </cell>
          <cell r="T29">
            <v>0</v>
          </cell>
          <cell r="U29">
            <v>15095.199999999997</v>
          </cell>
          <cell r="V29">
            <v>1785.36</v>
          </cell>
          <cell r="W29">
            <v>1450.7199999999998</v>
          </cell>
          <cell r="X29">
            <v>7993.1</v>
          </cell>
          <cell r="Y29">
            <v>1403.0239944614464</v>
          </cell>
          <cell r="Z29">
            <v>128518.69699446144</v>
          </cell>
          <cell r="AA29">
            <v>957.43000000000006</v>
          </cell>
          <cell r="AB29">
            <v>261</v>
          </cell>
          <cell r="AC29">
            <v>20</v>
          </cell>
          <cell r="AD29">
            <v>12</v>
          </cell>
          <cell r="AE29">
            <v>0</v>
          </cell>
          <cell r="AF29">
            <v>12</v>
          </cell>
          <cell r="AG29">
            <v>1594.9499999999998</v>
          </cell>
          <cell r="AH29">
            <v>0.9</v>
          </cell>
          <cell r="AI29">
            <v>1435.4549999999999</v>
          </cell>
          <cell r="AJ29">
            <v>89.531679498459681</v>
          </cell>
          <cell r="AK29">
            <v>26.859503849537905</v>
          </cell>
          <cell r="AL29">
            <v>0.3</v>
          </cell>
          <cell r="AM29">
            <v>116.39118334799758</v>
          </cell>
          <cell r="AN29">
            <v>0</v>
          </cell>
          <cell r="AO29">
            <v>0</v>
          </cell>
          <cell r="AP29">
            <v>116.39118334799758</v>
          </cell>
          <cell r="AQ29">
            <v>823.19999999999993</v>
          </cell>
          <cell r="AR29">
            <v>0</v>
          </cell>
          <cell r="AS29">
            <v>205.79999999999998</v>
          </cell>
          <cell r="AT29">
            <v>1029</v>
          </cell>
          <cell r="AU29">
            <v>133659.44487423988</v>
          </cell>
          <cell r="AV29">
            <v>0.79999999999999993</v>
          </cell>
          <cell r="AW29">
            <v>0</v>
          </cell>
        </row>
        <row r="30">
          <cell r="B30" t="str">
            <v>7649</v>
          </cell>
          <cell r="C30">
            <v>0</v>
          </cell>
          <cell r="D30" t="str">
            <v>Principal Engineer</v>
          </cell>
          <cell r="E30" t="str">
            <v>11228</v>
          </cell>
          <cell r="F30" t="str">
            <v>WILLIAMS, Liz</v>
          </cell>
          <cell r="G30" t="str">
            <v>Salaried Staff</v>
          </cell>
          <cell r="H30" t="str">
            <v xml:space="preserve">Management Group </v>
          </cell>
          <cell r="I30">
            <v>1</v>
          </cell>
          <cell r="J30">
            <v>139375.93</v>
          </cell>
          <cell r="K30">
            <v>11573.849999999999</v>
          </cell>
          <cell r="L30">
            <v>218.50530000000001</v>
          </cell>
          <cell r="M30">
            <v>11320.68</v>
          </cell>
          <cell r="N30">
            <v>0</v>
          </cell>
          <cell r="O30">
            <v>890.01000000000022</v>
          </cell>
          <cell r="P30">
            <v>0</v>
          </cell>
          <cell r="Q30">
            <v>0</v>
          </cell>
          <cell r="R30">
            <v>3999.9699999999993</v>
          </cell>
          <cell r="S30">
            <v>0</v>
          </cell>
          <cell r="T30">
            <v>0</v>
          </cell>
          <cell r="U30">
            <v>25072.989999999998</v>
          </cell>
          <cell r="V30">
            <v>2964.1599999999994</v>
          </cell>
          <cell r="W30">
            <v>2408.52</v>
          </cell>
          <cell r="X30">
            <v>13270.879999999997</v>
          </cell>
          <cell r="Y30">
            <v>2167.3508867193759</v>
          </cell>
          <cell r="Z30">
            <v>213262.84618671937</v>
          </cell>
          <cell r="AA30">
            <v>1509.4</v>
          </cell>
          <cell r="AB30">
            <v>261</v>
          </cell>
          <cell r="AC30">
            <v>20</v>
          </cell>
          <cell r="AD30">
            <v>12</v>
          </cell>
          <cell r="AE30">
            <v>0</v>
          </cell>
          <cell r="AF30">
            <v>12</v>
          </cell>
          <cell r="AG30">
            <v>1594.9499999999998</v>
          </cell>
          <cell r="AH30">
            <v>0.9</v>
          </cell>
          <cell r="AI30">
            <v>1435.4549999999999</v>
          </cell>
          <cell r="AJ30">
            <v>148.56811685961551</v>
          </cell>
          <cell r="AK30">
            <v>44.570435057884652</v>
          </cell>
          <cell r="AL30">
            <v>0.3</v>
          </cell>
          <cell r="AM30">
            <v>193.13855191750017</v>
          </cell>
          <cell r="AN30">
            <v>0</v>
          </cell>
          <cell r="AO30">
            <v>0</v>
          </cell>
          <cell r="AP30">
            <v>193.13855191750017</v>
          </cell>
          <cell r="AQ30">
            <v>61.5</v>
          </cell>
          <cell r="AR30">
            <v>0</v>
          </cell>
          <cell r="AS30">
            <v>1030.3799999999997</v>
          </cell>
          <cell r="AT30">
            <v>1091.8799999999997</v>
          </cell>
          <cell r="AU30">
            <v>15615.602953280781</v>
          </cell>
          <cell r="AV30">
            <v>5.6324870864930231E-2</v>
          </cell>
          <cell r="AW30">
            <v>0</v>
          </cell>
        </row>
        <row r="31">
          <cell r="B31" t="str">
            <v>7617</v>
          </cell>
          <cell r="C31">
            <v>0</v>
          </cell>
          <cell r="D31" t="str">
            <v>Business Solutions Architect</v>
          </cell>
          <cell r="E31" t="str">
            <v>11230</v>
          </cell>
          <cell r="F31" t="str">
            <v>KARANTH, Manohar</v>
          </cell>
          <cell r="G31" t="str">
            <v>Salaried Staff</v>
          </cell>
          <cell r="H31" t="str">
            <v xml:space="preserve">Management Group </v>
          </cell>
          <cell r="I31">
            <v>1</v>
          </cell>
          <cell r="J31">
            <v>148367.38999999998</v>
          </cell>
          <cell r="K31">
            <v>12320.53</v>
          </cell>
          <cell r="L31">
            <v>234.4323</v>
          </cell>
          <cell r="M31">
            <v>0</v>
          </cell>
          <cell r="N31">
            <v>0</v>
          </cell>
          <cell r="O31">
            <v>890.01000000000022</v>
          </cell>
          <cell r="P31">
            <v>0</v>
          </cell>
          <cell r="Q31">
            <v>0</v>
          </cell>
          <cell r="R31">
            <v>0</v>
          </cell>
          <cell r="S31">
            <v>0</v>
          </cell>
          <cell r="T31">
            <v>0</v>
          </cell>
          <cell r="U31">
            <v>24235.520000000004</v>
          </cell>
          <cell r="V31">
            <v>2867.3999999999996</v>
          </cell>
          <cell r="W31">
            <v>2330.1499999999996</v>
          </cell>
          <cell r="X31">
            <v>12837.769999999999</v>
          </cell>
          <cell r="Y31">
            <v>2307.1737936004342</v>
          </cell>
          <cell r="Z31">
            <v>206390.37609360041</v>
          </cell>
          <cell r="AA31">
            <v>1606.8200000000002</v>
          </cell>
          <cell r="AB31">
            <v>261</v>
          </cell>
          <cell r="AC31">
            <v>20</v>
          </cell>
          <cell r="AD31">
            <v>12</v>
          </cell>
          <cell r="AE31">
            <v>0</v>
          </cell>
          <cell r="AF31">
            <v>12</v>
          </cell>
          <cell r="AG31">
            <v>1594.9499999999998</v>
          </cell>
          <cell r="AH31">
            <v>0.9</v>
          </cell>
          <cell r="AI31">
            <v>1435.4549999999999</v>
          </cell>
          <cell r="AJ31">
            <v>143.78045713282577</v>
          </cell>
          <cell r="AK31">
            <v>43.134137139847731</v>
          </cell>
          <cell r="AL31">
            <v>0.3</v>
          </cell>
          <cell r="AM31">
            <v>186.9145942726735</v>
          </cell>
          <cell r="AN31">
            <v>0</v>
          </cell>
          <cell r="AO31">
            <v>0</v>
          </cell>
          <cell r="AP31">
            <v>186.9145942726735</v>
          </cell>
          <cell r="AQ31">
            <v>627.99999999999989</v>
          </cell>
          <cell r="AR31">
            <v>167.05</v>
          </cell>
          <cell r="AS31">
            <v>213.14999999999998</v>
          </cell>
          <cell r="AT31">
            <v>1008.1999999999999</v>
          </cell>
          <cell r="AU31">
            <v>167126.6643947782</v>
          </cell>
          <cell r="AV31">
            <v>0.62289228327712753</v>
          </cell>
          <cell r="AW31">
            <v>0</v>
          </cell>
        </row>
        <row r="32">
          <cell r="B32" t="str">
            <v>6914</v>
          </cell>
          <cell r="C32">
            <v>0</v>
          </cell>
          <cell r="D32" t="str">
            <v>CAD Coordinator &amp; GIS Officer</v>
          </cell>
          <cell r="E32" t="str">
            <v>326-71116</v>
          </cell>
          <cell r="F32" t="str">
            <v>PELLE, Joseph</v>
          </cell>
          <cell r="G32" t="str">
            <v>Salaried Staff</v>
          </cell>
          <cell r="H32" t="str">
            <v xml:space="preserve">Management Group </v>
          </cell>
          <cell r="I32">
            <v>1</v>
          </cell>
          <cell r="J32">
            <v>101769.60000000001</v>
          </cell>
          <cell r="K32">
            <v>8451.0300000000007</v>
          </cell>
          <cell r="L32">
            <v>648.43919999999991</v>
          </cell>
          <cell r="M32">
            <v>0</v>
          </cell>
          <cell r="N32">
            <v>0</v>
          </cell>
          <cell r="O32">
            <v>890.01000000000022</v>
          </cell>
          <cell r="P32">
            <v>0</v>
          </cell>
          <cell r="Q32">
            <v>0</v>
          </cell>
          <cell r="R32">
            <v>0</v>
          </cell>
          <cell r="S32">
            <v>0</v>
          </cell>
          <cell r="T32">
            <v>5751.38</v>
          </cell>
          <cell r="U32">
            <v>18438.71</v>
          </cell>
          <cell r="V32">
            <v>2086.8900000000003</v>
          </cell>
          <cell r="W32">
            <v>1684.44</v>
          </cell>
          <cell r="X32">
            <v>9343.2199999999993</v>
          </cell>
          <cell r="Y32">
            <v>6114.2288177601731</v>
          </cell>
          <cell r="Z32">
            <v>155177.94801776018</v>
          </cell>
          <cell r="AA32">
            <v>1102.1400000000001</v>
          </cell>
          <cell r="AB32">
            <v>261</v>
          </cell>
          <cell r="AC32">
            <v>20</v>
          </cell>
          <cell r="AD32">
            <v>12</v>
          </cell>
          <cell r="AE32">
            <v>0</v>
          </cell>
          <cell r="AF32">
            <v>12</v>
          </cell>
          <cell r="AG32">
            <v>1594.9499999999998</v>
          </cell>
          <cell r="AH32">
            <v>0.9</v>
          </cell>
          <cell r="AI32">
            <v>1435.4549999999999</v>
          </cell>
          <cell r="AJ32">
            <v>108.10366609734209</v>
          </cell>
          <cell r="AK32">
            <v>32.431099829202623</v>
          </cell>
          <cell r="AL32">
            <v>0.3</v>
          </cell>
          <cell r="AM32">
            <v>140.53476592654471</v>
          </cell>
          <cell r="AN32">
            <v>0</v>
          </cell>
          <cell r="AO32">
            <v>0</v>
          </cell>
          <cell r="AP32">
            <v>140.53476592654471</v>
          </cell>
          <cell r="AQ32">
            <v>0</v>
          </cell>
          <cell r="AR32">
            <v>0</v>
          </cell>
          <cell r="AS32">
            <v>1691.1499999999994</v>
          </cell>
          <cell r="AT32">
            <v>1691.1499999999994</v>
          </cell>
          <cell r="AU32">
            <v>0</v>
          </cell>
          <cell r="AV32">
            <v>0</v>
          </cell>
          <cell r="AW32">
            <v>0</v>
          </cell>
        </row>
        <row r="33">
          <cell r="B33" t="str">
            <v>6917</v>
          </cell>
          <cell r="C33">
            <v>0</v>
          </cell>
          <cell r="D33" t="str">
            <v>GIS Officer Gas</v>
          </cell>
          <cell r="E33" t="str">
            <v>3583</v>
          </cell>
          <cell r="F33" t="str">
            <v>RASKER, Anjo</v>
          </cell>
          <cell r="G33" t="str">
            <v>Salaried Staff</v>
          </cell>
          <cell r="H33" t="str">
            <v xml:space="preserve">Management Group </v>
          </cell>
          <cell r="I33">
            <v>1</v>
          </cell>
          <cell r="J33">
            <v>86494.34</v>
          </cell>
          <cell r="K33">
            <v>7182.52</v>
          </cell>
          <cell r="L33">
            <v>484.97939999999994</v>
          </cell>
          <cell r="M33">
            <v>0</v>
          </cell>
          <cell r="N33">
            <v>0</v>
          </cell>
          <cell r="O33">
            <v>890.01000000000022</v>
          </cell>
          <cell r="P33">
            <v>0</v>
          </cell>
          <cell r="Q33">
            <v>0</v>
          </cell>
          <cell r="R33">
            <v>0</v>
          </cell>
          <cell r="S33">
            <v>0</v>
          </cell>
          <cell r="T33">
            <v>0</v>
          </cell>
          <cell r="U33">
            <v>14184.36</v>
          </cell>
          <cell r="V33">
            <v>1678.11</v>
          </cell>
          <cell r="W33">
            <v>1363.7500000000002</v>
          </cell>
          <cell r="X33">
            <v>7513.32</v>
          </cell>
          <cell r="Y33">
            <v>3326.1557596799357</v>
          </cell>
          <cell r="Z33">
            <v>123117.54515967992</v>
          </cell>
          <cell r="AA33">
            <v>936.74999999999989</v>
          </cell>
          <cell r="AB33">
            <v>261</v>
          </cell>
          <cell r="AC33">
            <v>20</v>
          </cell>
          <cell r="AD33">
            <v>12</v>
          </cell>
          <cell r="AE33">
            <v>0</v>
          </cell>
          <cell r="AF33">
            <v>12</v>
          </cell>
          <cell r="AG33">
            <v>1594.9499999999998</v>
          </cell>
          <cell r="AH33">
            <v>0.9</v>
          </cell>
          <cell r="AI33">
            <v>1435.4549999999999</v>
          </cell>
          <cell r="AJ33">
            <v>85.769003667603599</v>
          </cell>
          <cell r="AK33">
            <v>25.730701100281077</v>
          </cell>
          <cell r="AL33">
            <v>0.3</v>
          </cell>
          <cell r="AM33">
            <v>111.49970476788468</v>
          </cell>
          <cell r="AN33">
            <v>0</v>
          </cell>
          <cell r="AO33">
            <v>0</v>
          </cell>
          <cell r="AP33">
            <v>111.49970476788468</v>
          </cell>
          <cell r="AQ33">
            <v>1</v>
          </cell>
          <cell r="AR33">
            <v>139.35</v>
          </cell>
          <cell r="AS33">
            <v>1389.8499999999997</v>
          </cell>
          <cell r="AT33">
            <v>1530.1999999999996</v>
          </cell>
          <cell r="AU33">
            <v>104.59600621329494</v>
          </cell>
          <cell r="AV33">
            <v>6.5350934518363627E-4</v>
          </cell>
          <cell r="AW33">
            <v>0</v>
          </cell>
        </row>
        <row r="34">
          <cell r="B34" t="str">
            <v>6923</v>
          </cell>
          <cell r="C34">
            <v>0</v>
          </cell>
          <cell r="D34" t="str">
            <v>ADMS Engineer</v>
          </cell>
          <cell r="E34" t="str">
            <v>3649</v>
          </cell>
          <cell r="F34" t="str">
            <v>SMITH, Bradley I R</v>
          </cell>
          <cell r="G34" t="str">
            <v>Salaried Staff</v>
          </cell>
          <cell r="H34" t="str">
            <v xml:space="preserve">Management Group </v>
          </cell>
          <cell r="I34">
            <v>1</v>
          </cell>
          <cell r="J34">
            <v>107792.71</v>
          </cell>
          <cell r="K34">
            <v>8951.14</v>
          </cell>
          <cell r="L34">
            <v>596.27759999999989</v>
          </cell>
          <cell r="M34">
            <v>0</v>
          </cell>
          <cell r="N34">
            <v>0</v>
          </cell>
          <cell r="O34">
            <v>890.01000000000022</v>
          </cell>
          <cell r="P34">
            <v>0</v>
          </cell>
          <cell r="Q34">
            <v>0</v>
          </cell>
          <cell r="R34">
            <v>3999.9699999999993</v>
          </cell>
          <cell r="S34">
            <v>0</v>
          </cell>
          <cell r="T34">
            <v>5751.38</v>
          </cell>
          <cell r="U34">
            <v>19106.939999999999</v>
          </cell>
          <cell r="V34">
            <v>2259.1</v>
          </cell>
          <cell r="W34">
            <v>1835.65</v>
          </cell>
          <cell r="X34">
            <v>10114.309999999998</v>
          </cell>
          <cell r="Y34">
            <v>3549.523816274821</v>
          </cell>
          <cell r="Z34">
            <v>164847.01141627482</v>
          </cell>
          <cell r="AA34">
            <v>1167.3700000000003</v>
          </cell>
          <cell r="AB34">
            <v>261</v>
          </cell>
          <cell r="AC34">
            <v>20</v>
          </cell>
          <cell r="AD34">
            <v>12</v>
          </cell>
          <cell r="AE34">
            <v>0</v>
          </cell>
          <cell r="AF34">
            <v>12</v>
          </cell>
          <cell r="AG34">
            <v>1594.9499999999998</v>
          </cell>
          <cell r="AH34">
            <v>0.9</v>
          </cell>
          <cell r="AI34">
            <v>1435.4549999999999</v>
          </cell>
          <cell r="AJ34">
            <v>114.83955360235942</v>
          </cell>
          <cell r="AK34">
            <v>34.451866080707823</v>
          </cell>
          <cell r="AL34">
            <v>0.3</v>
          </cell>
          <cell r="AM34">
            <v>149.29141968306723</v>
          </cell>
          <cell r="AN34">
            <v>0</v>
          </cell>
          <cell r="AO34">
            <v>0</v>
          </cell>
          <cell r="AP34">
            <v>149.29141968306723</v>
          </cell>
          <cell r="AQ34">
            <v>137.75</v>
          </cell>
          <cell r="AR34">
            <v>0</v>
          </cell>
          <cell r="AS34">
            <v>1274.7499999999995</v>
          </cell>
          <cell r="AT34">
            <v>1412.4999999999995</v>
          </cell>
          <cell r="AU34">
            <v>20899.099872119943</v>
          </cell>
          <cell r="AV34">
            <v>9.7522123893805338E-2</v>
          </cell>
          <cell r="AW34">
            <v>0</v>
          </cell>
        </row>
        <row r="35">
          <cell r="B35" t="str">
            <v>6924</v>
          </cell>
          <cell r="C35">
            <v>0</v>
          </cell>
          <cell r="D35" t="str">
            <v>ADMS Engineer</v>
          </cell>
          <cell r="E35" t="str">
            <v>3659</v>
          </cell>
          <cell r="F35" t="str">
            <v>TURNER, Matthew M</v>
          </cell>
          <cell r="G35" t="str">
            <v>Salaried Staff</v>
          </cell>
          <cell r="H35" t="str">
            <v xml:space="preserve">Management Group </v>
          </cell>
          <cell r="I35">
            <v>1</v>
          </cell>
          <cell r="J35">
            <v>107792.71</v>
          </cell>
          <cell r="K35">
            <v>10293.840000000002</v>
          </cell>
          <cell r="L35">
            <v>526.64249999999993</v>
          </cell>
          <cell r="M35">
            <v>0</v>
          </cell>
          <cell r="N35">
            <v>0</v>
          </cell>
          <cell r="O35">
            <v>890.01000000000022</v>
          </cell>
          <cell r="P35">
            <v>0</v>
          </cell>
          <cell r="Q35">
            <v>0</v>
          </cell>
          <cell r="R35">
            <v>8000.01</v>
          </cell>
          <cell r="S35">
            <v>0</v>
          </cell>
          <cell r="T35">
            <v>5751.38</v>
          </cell>
          <cell r="U35">
            <v>19706.93</v>
          </cell>
          <cell r="V35">
            <v>2329.4499999999998</v>
          </cell>
          <cell r="W35">
            <v>1892.7599999999998</v>
          </cell>
          <cell r="X35">
            <v>10429.44</v>
          </cell>
          <cell r="Y35">
            <v>4175.2475429917213</v>
          </cell>
          <cell r="Z35">
            <v>171788.42004299173</v>
          </cell>
          <cell r="AA35">
            <v>1167.3700000000003</v>
          </cell>
          <cell r="AB35">
            <v>261</v>
          </cell>
          <cell r="AC35">
            <v>20</v>
          </cell>
          <cell r="AD35">
            <v>12</v>
          </cell>
          <cell r="AE35">
            <v>0</v>
          </cell>
          <cell r="AF35">
            <v>12</v>
          </cell>
          <cell r="AG35">
            <v>1594.9499999999998</v>
          </cell>
          <cell r="AH35">
            <v>0.9</v>
          </cell>
          <cell r="AI35">
            <v>1435.4549999999999</v>
          </cell>
          <cell r="AJ35">
            <v>119.67523889149554</v>
          </cell>
          <cell r="AK35">
            <v>35.902571667448662</v>
          </cell>
          <cell r="AL35">
            <v>0.3</v>
          </cell>
          <cell r="AM35">
            <v>155.57781055894421</v>
          </cell>
          <cell r="AN35">
            <v>0</v>
          </cell>
          <cell r="AO35">
            <v>0</v>
          </cell>
          <cell r="AP35">
            <v>155.57781055894421</v>
          </cell>
          <cell r="AQ35">
            <v>108.44999999999999</v>
          </cell>
          <cell r="AR35">
            <v>0</v>
          </cell>
          <cell r="AS35">
            <v>1471.7999999999997</v>
          </cell>
          <cell r="AT35">
            <v>1580.2499999999998</v>
          </cell>
          <cell r="AU35">
            <v>15326.429615416035</v>
          </cell>
          <cell r="AV35">
            <v>6.8628381585192216E-2</v>
          </cell>
          <cell r="AW35">
            <v>0</v>
          </cell>
        </row>
        <row r="36">
          <cell r="B36" t="str">
            <v>6913</v>
          </cell>
          <cell r="C36">
            <v>0</v>
          </cell>
          <cell r="D36" t="str">
            <v>Snr GIS Officer</v>
          </cell>
          <cell r="E36" t="str">
            <v>9133</v>
          </cell>
          <cell r="F36" t="str">
            <v>MCLACHLAN, Nicole</v>
          </cell>
          <cell r="G36" t="str">
            <v>Salaried Staff</v>
          </cell>
          <cell r="H36" t="str">
            <v xml:space="preserve">Management Group </v>
          </cell>
          <cell r="I36">
            <v>1</v>
          </cell>
          <cell r="J36">
            <v>99649.61</v>
          </cell>
          <cell r="K36">
            <v>8274.9800000000014</v>
          </cell>
          <cell r="L36">
            <v>378.98879999999997</v>
          </cell>
          <cell r="M36">
            <v>0</v>
          </cell>
          <cell r="N36">
            <v>0</v>
          </cell>
          <cell r="O36">
            <v>890.01000000000022</v>
          </cell>
          <cell r="P36">
            <v>0</v>
          </cell>
          <cell r="Q36">
            <v>0</v>
          </cell>
          <cell r="R36">
            <v>0</v>
          </cell>
          <cell r="S36">
            <v>0</v>
          </cell>
          <cell r="T36">
            <v>0</v>
          </cell>
          <cell r="U36">
            <v>16321.390000000003</v>
          </cell>
          <cell r="V36">
            <v>1931.0400000000002</v>
          </cell>
          <cell r="W36">
            <v>1569.21</v>
          </cell>
          <cell r="X36">
            <v>8645.3799999999992</v>
          </cell>
          <cell r="Y36">
            <v>3752.3870203237166</v>
          </cell>
          <cell r="Z36">
            <v>141412.9958203237</v>
          </cell>
          <cell r="AA36">
            <v>1079.21</v>
          </cell>
          <cell r="AB36">
            <v>261</v>
          </cell>
          <cell r="AC36">
            <v>20</v>
          </cell>
          <cell r="AD36">
            <v>12</v>
          </cell>
          <cell r="AE36">
            <v>0</v>
          </cell>
          <cell r="AF36">
            <v>12</v>
          </cell>
          <cell r="AG36">
            <v>1594.9499999999998</v>
          </cell>
          <cell r="AH36">
            <v>0.9</v>
          </cell>
          <cell r="AI36">
            <v>1435.4549999999999</v>
          </cell>
          <cell r="AJ36">
            <v>98.514405411750076</v>
          </cell>
          <cell r="AK36">
            <v>29.55432162352502</v>
          </cell>
          <cell r="AL36">
            <v>0.3</v>
          </cell>
          <cell r="AM36">
            <v>128.06872703527509</v>
          </cell>
          <cell r="AN36">
            <v>0</v>
          </cell>
          <cell r="AO36">
            <v>0</v>
          </cell>
          <cell r="AP36">
            <v>128.06872703527509</v>
          </cell>
          <cell r="AQ36">
            <v>0</v>
          </cell>
          <cell r="AR36">
            <v>108.69999999999999</v>
          </cell>
          <cell r="AS36">
            <v>1318.32</v>
          </cell>
          <cell r="AT36">
            <v>1427.02</v>
          </cell>
          <cell r="AU36">
            <v>0</v>
          </cell>
          <cell r="AV36">
            <v>0</v>
          </cell>
          <cell r="AW36">
            <v>0</v>
          </cell>
        </row>
        <row r="37">
          <cell r="B37" t="str">
            <v>7614</v>
          </cell>
          <cell r="C37">
            <v>0</v>
          </cell>
          <cell r="D37" t="str">
            <v>Test and Release Lead</v>
          </cell>
          <cell r="E37" t="str">
            <v>11260</v>
          </cell>
          <cell r="F37" t="str">
            <v>POKA, Vijetha</v>
          </cell>
          <cell r="G37" t="str">
            <v>Salaried Staff</v>
          </cell>
          <cell r="H37" t="str">
            <v xml:space="preserve">Management Group </v>
          </cell>
          <cell r="I37">
            <v>1</v>
          </cell>
          <cell r="J37">
            <v>104617.98</v>
          </cell>
          <cell r="K37">
            <v>8687.5299999999988</v>
          </cell>
          <cell r="L37">
            <v>0</v>
          </cell>
          <cell r="M37">
            <v>0</v>
          </cell>
          <cell r="N37">
            <v>0</v>
          </cell>
          <cell r="O37">
            <v>890.01000000000022</v>
          </cell>
          <cell r="P37">
            <v>0</v>
          </cell>
          <cell r="Q37">
            <v>0</v>
          </cell>
          <cell r="R37">
            <v>0</v>
          </cell>
          <cell r="S37">
            <v>0</v>
          </cell>
          <cell r="T37">
            <v>0</v>
          </cell>
          <cell r="U37">
            <v>17128.510000000002</v>
          </cell>
          <cell r="V37">
            <v>2026.5199999999995</v>
          </cell>
          <cell r="W37">
            <v>1646.79</v>
          </cell>
          <cell r="X37">
            <v>9072.9399999999987</v>
          </cell>
          <cell r="Y37">
            <v>1062.2796705500014</v>
          </cell>
          <cell r="Z37">
            <v>145132.55967054999</v>
          </cell>
          <cell r="AA37">
            <v>1132.98</v>
          </cell>
          <cell r="AB37">
            <v>261</v>
          </cell>
          <cell r="AC37">
            <v>20</v>
          </cell>
          <cell r="AD37">
            <v>12</v>
          </cell>
          <cell r="AE37">
            <v>0</v>
          </cell>
          <cell r="AF37">
            <v>12</v>
          </cell>
          <cell r="AG37">
            <v>1594.9499999999998</v>
          </cell>
          <cell r="AH37">
            <v>0.9</v>
          </cell>
          <cell r="AI37">
            <v>1435.4549999999999</v>
          </cell>
          <cell r="AJ37">
            <v>101.10561436655973</v>
          </cell>
          <cell r="AK37">
            <v>30.331684309967919</v>
          </cell>
          <cell r="AL37">
            <v>0.3</v>
          </cell>
          <cell r="AM37">
            <v>131.43729867652766</v>
          </cell>
          <cell r="AN37">
            <v>0</v>
          </cell>
          <cell r="AO37">
            <v>0</v>
          </cell>
          <cell r="AP37">
            <v>131.43729867652766</v>
          </cell>
          <cell r="AQ37">
            <v>705.25</v>
          </cell>
          <cell r="AR37">
            <v>0</v>
          </cell>
          <cell r="AS37">
            <v>153.10999999999999</v>
          </cell>
          <cell r="AT37">
            <v>858.36</v>
          </cell>
          <cell r="AU37">
            <v>155017.89344791463</v>
          </cell>
          <cell r="AV37">
            <v>0.8216249592245678</v>
          </cell>
          <cell r="AW37">
            <v>0</v>
          </cell>
        </row>
        <row r="38">
          <cell r="B38" t="str">
            <v>7615</v>
          </cell>
          <cell r="C38">
            <v>0</v>
          </cell>
          <cell r="D38" t="str">
            <v>Test and Release Officer</v>
          </cell>
          <cell r="E38" t="str">
            <v>11258</v>
          </cell>
          <cell r="F38" t="str">
            <v>THOMPILATHU, Libu</v>
          </cell>
          <cell r="G38" t="str">
            <v>Salaried Staff</v>
          </cell>
          <cell r="H38" t="str">
            <v xml:space="preserve">Management Group </v>
          </cell>
          <cell r="I38">
            <v>1</v>
          </cell>
          <cell r="J38">
            <v>76668.790000000008</v>
          </cell>
          <cell r="K38">
            <v>6366.61</v>
          </cell>
          <cell r="L38">
            <v>0</v>
          </cell>
          <cell r="M38">
            <v>0</v>
          </cell>
          <cell r="N38">
            <v>0</v>
          </cell>
          <cell r="O38">
            <v>890.01000000000022</v>
          </cell>
          <cell r="P38">
            <v>0</v>
          </cell>
          <cell r="Q38">
            <v>0</v>
          </cell>
          <cell r="R38">
            <v>0</v>
          </cell>
          <cell r="S38">
            <v>0</v>
          </cell>
          <cell r="T38">
            <v>0</v>
          </cell>
          <cell r="U38">
            <v>12588.179999999998</v>
          </cell>
          <cell r="V38">
            <v>1489.27</v>
          </cell>
          <cell r="W38">
            <v>1210.24</v>
          </cell>
          <cell r="X38">
            <v>6667.7499999999982</v>
          </cell>
          <cell r="Y38">
            <v>778.48578406208458</v>
          </cell>
          <cell r="Z38">
            <v>106659.33578406209</v>
          </cell>
          <cell r="AA38">
            <v>830.34</v>
          </cell>
          <cell r="AB38">
            <v>261</v>
          </cell>
          <cell r="AC38">
            <v>20</v>
          </cell>
          <cell r="AD38">
            <v>12</v>
          </cell>
          <cell r="AE38">
            <v>0</v>
          </cell>
          <cell r="AF38">
            <v>12</v>
          </cell>
          <cell r="AG38">
            <v>1594.9499999999998</v>
          </cell>
          <cell r="AH38">
            <v>0.9</v>
          </cell>
          <cell r="AI38">
            <v>1435.4549999999999</v>
          </cell>
          <cell r="AJ38">
            <v>74.303503616666561</v>
          </cell>
          <cell r="AK38">
            <v>22.291051084999967</v>
          </cell>
          <cell r="AL38">
            <v>0.3</v>
          </cell>
          <cell r="AM38">
            <v>96.594554701666524</v>
          </cell>
          <cell r="AN38">
            <v>0</v>
          </cell>
          <cell r="AO38">
            <v>0</v>
          </cell>
          <cell r="AP38">
            <v>96.594554701666524</v>
          </cell>
          <cell r="AQ38">
            <v>771.59999999999991</v>
          </cell>
          <cell r="AR38">
            <v>0</v>
          </cell>
          <cell r="AS38">
            <v>137.65</v>
          </cell>
          <cell r="AT38">
            <v>909.24999999999989</v>
          </cell>
          <cell r="AU38">
            <v>117666.03963516855</v>
          </cell>
          <cell r="AV38">
            <v>0.84861149298872696</v>
          </cell>
          <cell r="AW38">
            <v>0</v>
          </cell>
        </row>
        <row r="39">
          <cell r="B39" t="str">
            <v>7732</v>
          </cell>
          <cell r="C39">
            <v>0</v>
          </cell>
          <cell r="D39" t="str">
            <v>Riva CityWorks ArcFM GIS Team</v>
          </cell>
          <cell r="E39" t="str">
            <v>N3134-1718-01</v>
          </cell>
          <cell r="F39" t="str">
            <v>Vacant Position</v>
          </cell>
          <cell r="G39" t="str">
            <v>Salaried Staff</v>
          </cell>
          <cell r="H39" t="str">
            <v xml:space="preserve">Management Group </v>
          </cell>
          <cell r="I39">
            <v>1</v>
          </cell>
          <cell r="J39">
            <v>126993.85</v>
          </cell>
          <cell r="K39">
            <v>10545.63</v>
          </cell>
          <cell r="L39">
            <v>0</v>
          </cell>
          <cell r="M39">
            <v>0</v>
          </cell>
          <cell r="N39">
            <v>0</v>
          </cell>
          <cell r="O39">
            <v>890.01000000000022</v>
          </cell>
          <cell r="P39">
            <v>0</v>
          </cell>
          <cell r="Q39">
            <v>0</v>
          </cell>
          <cell r="R39">
            <v>0</v>
          </cell>
          <cell r="S39">
            <v>0</v>
          </cell>
          <cell r="T39">
            <v>0</v>
          </cell>
          <cell r="U39">
            <v>20763.419999999998</v>
          </cell>
          <cell r="V39">
            <v>2456.59</v>
          </cell>
          <cell r="W39">
            <v>1996.2900000000002</v>
          </cell>
          <cell r="X39">
            <v>10998.419999999998</v>
          </cell>
          <cell r="Y39">
            <v>1289.4824823505362</v>
          </cell>
          <cell r="Z39">
            <v>175933.69248235057</v>
          </cell>
          <cell r="AA39">
            <v>1375.3500000000004</v>
          </cell>
          <cell r="AB39">
            <v>261</v>
          </cell>
          <cell r="AC39">
            <v>20</v>
          </cell>
          <cell r="AD39">
            <v>12</v>
          </cell>
          <cell r="AE39">
            <v>0</v>
          </cell>
          <cell r="AF39">
            <v>12</v>
          </cell>
          <cell r="AG39">
            <v>1594.9499999999998</v>
          </cell>
          <cell r="AH39">
            <v>0.9</v>
          </cell>
          <cell r="AI39">
            <v>1435.4549999999999</v>
          </cell>
          <cell r="AJ39">
            <v>122.56301485058785</v>
          </cell>
          <cell r="AK39">
            <v>36.768904455176354</v>
          </cell>
          <cell r="AL39">
            <v>0.3</v>
          </cell>
          <cell r="AM39">
            <v>159.33191930576419</v>
          </cell>
          <cell r="AN39">
            <v>0</v>
          </cell>
          <cell r="AO39">
            <v>0</v>
          </cell>
          <cell r="AP39">
            <v>159.33191930576419</v>
          </cell>
          <cell r="AQ39">
            <v>0</v>
          </cell>
          <cell r="AR39">
            <v>0</v>
          </cell>
          <cell r="AS39">
            <v>0</v>
          </cell>
          <cell r="AT39">
            <v>0</v>
          </cell>
          <cell r="AU39">
            <v>0</v>
          </cell>
          <cell r="AV39">
            <v>0</v>
          </cell>
          <cell r="AW39">
            <v>0</v>
          </cell>
        </row>
        <row r="40">
          <cell r="B40" t="str">
            <v>7730</v>
          </cell>
          <cell r="C40">
            <v>0</v>
          </cell>
          <cell r="D40" t="str">
            <v>Velocity Specialist</v>
          </cell>
          <cell r="E40" t="str">
            <v>10763</v>
          </cell>
          <cell r="F40" t="str">
            <v>LEIPER, Ellie</v>
          </cell>
          <cell r="G40" t="str">
            <v>Salaried Staff</v>
          </cell>
          <cell r="H40" t="str">
            <v xml:space="preserve">Management Group </v>
          </cell>
          <cell r="I40">
            <v>1</v>
          </cell>
          <cell r="J40">
            <v>88407.88</v>
          </cell>
          <cell r="K40">
            <v>7341.45</v>
          </cell>
          <cell r="L40">
            <v>0</v>
          </cell>
          <cell r="M40">
            <v>0</v>
          </cell>
          <cell r="N40">
            <v>0</v>
          </cell>
          <cell r="O40">
            <v>890.01000000000022</v>
          </cell>
          <cell r="P40">
            <v>0</v>
          </cell>
          <cell r="Q40">
            <v>0</v>
          </cell>
          <cell r="R40">
            <v>0</v>
          </cell>
          <cell r="S40">
            <v>0</v>
          </cell>
          <cell r="T40">
            <v>0</v>
          </cell>
          <cell r="U40">
            <v>14495.22</v>
          </cell>
          <cell r="V40">
            <v>1714.89</v>
          </cell>
          <cell r="W40">
            <v>1393.62</v>
          </cell>
          <cell r="X40">
            <v>7677.9900000000016</v>
          </cell>
          <cell r="Y40">
            <v>897.68469239060801</v>
          </cell>
          <cell r="Z40">
            <v>122818.74469239061</v>
          </cell>
          <cell r="AA40">
            <v>957.43000000000006</v>
          </cell>
          <cell r="AB40">
            <v>261</v>
          </cell>
          <cell r="AC40">
            <v>20</v>
          </cell>
          <cell r="AD40">
            <v>12</v>
          </cell>
          <cell r="AE40">
            <v>0</v>
          </cell>
          <cell r="AF40">
            <v>12</v>
          </cell>
          <cell r="AG40">
            <v>1594.9499999999998</v>
          </cell>
          <cell r="AH40">
            <v>0.9</v>
          </cell>
          <cell r="AI40">
            <v>1435.4549999999999</v>
          </cell>
          <cell r="AJ40">
            <v>85.560846346552566</v>
          </cell>
          <cell r="AK40">
            <v>25.66825390396577</v>
          </cell>
          <cell r="AL40">
            <v>0.3</v>
          </cell>
          <cell r="AM40">
            <v>111.22910025051834</v>
          </cell>
          <cell r="AN40">
            <v>0</v>
          </cell>
          <cell r="AO40">
            <v>0</v>
          </cell>
          <cell r="AP40">
            <v>111.22910025051834</v>
          </cell>
          <cell r="AQ40">
            <v>124.14000000000001</v>
          </cell>
          <cell r="AR40">
            <v>0</v>
          </cell>
          <cell r="AS40">
            <v>1563.8600000000001</v>
          </cell>
          <cell r="AT40">
            <v>1688.0000000000002</v>
          </cell>
          <cell r="AU40">
            <v>11742.141383855083</v>
          </cell>
          <cell r="AV40">
            <v>7.3542654028436016E-2</v>
          </cell>
          <cell r="AW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B43" t="str">
            <v>Total</v>
          </cell>
          <cell r="C43">
            <v>0</v>
          </cell>
          <cell r="D43">
            <v>0</v>
          </cell>
          <cell r="E43">
            <v>0</v>
          </cell>
          <cell r="F43">
            <v>0</v>
          </cell>
          <cell r="G43">
            <v>0</v>
          </cell>
          <cell r="H43">
            <v>0</v>
          </cell>
          <cell r="I43">
            <v>18</v>
          </cell>
          <cell r="J43">
            <v>1893722.8200000003</v>
          </cell>
          <cell r="K43">
            <v>160182.64999999997</v>
          </cell>
          <cell r="L43">
            <v>5249.8754999999992</v>
          </cell>
          <cell r="M43">
            <v>36505.420000000006</v>
          </cell>
          <cell r="N43">
            <v>0</v>
          </cell>
          <cell r="O43">
            <v>16020.180000000004</v>
          </cell>
          <cell r="P43">
            <v>0</v>
          </cell>
          <cell r="Q43">
            <v>0</v>
          </cell>
          <cell r="R43">
            <v>24087.179999999997</v>
          </cell>
          <cell r="S43">
            <v>373.47</v>
          </cell>
          <cell r="T43">
            <v>28756.9</v>
          </cell>
          <cell r="U43">
            <v>324403.56</v>
          </cell>
          <cell r="V43">
            <v>38273.429999999993</v>
          </cell>
          <cell r="W43">
            <v>31089.300000000003</v>
          </cell>
          <cell r="X43">
            <v>171355.05</v>
          </cell>
          <cell r="Y43">
            <v>56510.846631025343</v>
          </cell>
          <cell r="Z43">
            <v>2786530.6821310255</v>
          </cell>
          <cell r="AA43">
            <v>20508.830000000002</v>
          </cell>
          <cell r="AB43">
            <v>0</v>
          </cell>
          <cell r="AC43">
            <v>0</v>
          </cell>
          <cell r="AD43">
            <v>0</v>
          </cell>
          <cell r="AE43">
            <v>0</v>
          </cell>
          <cell r="AF43">
            <v>0</v>
          </cell>
          <cell r="AG43">
            <v>25519.200000000004</v>
          </cell>
          <cell r="AH43">
            <v>0</v>
          </cell>
          <cell r="AI43">
            <v>22967.280000000006</v>
          </cell>
          <cell r="AJ43">
            <v>107.85858833796212</v>
          </cell>
          <cell r="AK43">
            <v>0</v>
          </cell>
          <cell r="AL43">
            <v>0</v>
          </cell>
          <cell r="AM43">
            <v>0</v>
          </cell>
          <cell r="AN43">
            <v>0</v>
          </cell>
          <cell r="AO43">
            <v>0</v>
          </cell>
          <cell r="AP43">
            <v>0</v>
          </cell>
          <cell r="AQ43">
            <v>4574.0999999999995</v>
          </cell>
          <cell r="AR43">
            <v>434.45</v>
          </cell>
          <cell r="AS43">
            <v>15141.619999999999</v>
          </cell>
          <cell r="AT43">
            <v>20150.169999999998</v>
          </cell>
          <cell r="AU43">
            <v>969313.72027961642</v>
          </cell>
          <cell r="AV43">
            <v>0.22700056624832446</v>
          </cell>
        </row>
        <row r="44">
          <cell r="B44" t="str">
            <v>Total (Chargeable)</v>
          </cell>
          <cell r="C44">
            <v>0</v>
          </cell>
          <cell r="D44">
            <v>0</v>
          </cell>
          <cell r="E44">
            <v>0</v>
          </cell>
          <cell r="F44">
            <v>0</v>
          </cell>
          <cell r="G44">
            <v>0</v>
          </cell>
          <cell r="H44">
            <v>0</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2477218.3987627113</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B45">
            <v>0</v>
          </cell>
          <cell r="C45">
            <v>0</v>
          </cell>
          <cell r="D45" t="str">
            <v>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E45" t="str">
            <v>Productive Hrs for the year</v>
          </cell>
          <cell r="AF45">
            <v>0</v>
          </cell>
          <cell r="AG45">
            <v>0</v>
          </cell>
          <cell r="AH45">
            <v>0</v>
          </cell>
          <cell r="AI45">
            <v>22967.280000000006</v>
          </cell>
          <cell r="AJ45">
            <v>107.85858833796212</v>
          </cell>
          <cell r="AK45">
            <v>0</v>
          </cell>
          <cell r="AL45">
            <v>0</v>
          </cell>
          <cell r="AM45">
            <v>0</v>
          </cell>
          <cell r="AN45">
            <v>0</v>
          </cell>
          <cell r="AO45">
            <v>0</v>
          </cell>
          <cell r="AP45">
            <v>0</v>
          </cell>
          <cell r="AQ45">
            <v>0</v>
          </cell>
          <cell r="AR45">
            <v>0</v>
          </cell>
          <cell r="AS45">
            <v>0</v>
          </cell>
          <cell r="AT45">
            <v>0</v>
          </cell>
          <cell r="AU45">
            <v>0</v>
          </cell>
        </row>
        <row r="46">
          <cell r="B46">
            <v>0</v>
          </cell>
          <cell r="C46">
            <v>0</v>
          </cell>
          <cell r="D46" t="str">
            <v xml:space="preserve">Overtime Hours </v>
          </cell>
          <cell r="E46">
            <v>0</v>
          </cell>
          <cell r="F46">
            <v>149.94334360054302</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Payroll (including APC's)</v>
          </cell>
          <cell r="X46">
            <v>0</v>
          </cell>
          <cell r="Y46">
            <v>0</v>
          </cell>
          <cell r="Z46" t="str">
            <v>Proof</v>
          </cell>
          <cell r="AA46">
            <v>0</v>
          </cell>
          <cell r="AB46">
            <v>0</v>
          </cell>
          <cell r="AC46">
            <v>0</v>
          </cell>
          <cell r="AD46">
            <v>0</v>
          </cell>
          <cell r="AE46" t="str">
            <v xml:space="preserve">Estimated  Monthly Productive Hrs </v>
          </cell>
          <cell r="AF46">
            <v>0</v>
          </cell>
          <cell r="AG46">
            <v>0</v>
          </cell>
          <cell r="AH46">
            <v>0</v>
          </cell>
          <cell r="AI46">
            <v>1913.9400000000005</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Base Rate</v>
          </cell>
          <cell r="E47">
            <v>0</v>
          </cell>
          <cell r="F47">
            <v>107.85858833796212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62010 - Payroll (including APC's)</v>
          </cell>
          <cell r="X47">
            <v>0</v>
          </cell>
          <cell r="Y47">
            <v>2807039.5121310246</v>
          </cell>
          <cell r="Z47">
            <v>0</v>
          </cell>
          <cell r="AA47">
            <v>0</v>
          </cell>
          <cell r="AB47">
            <v>0</v>
          </cell>
          <cell r="AC47">
            <v>0</v>
          </cell>
          <cell r="AD47">
            <v>0</v>
          </cell>
          <cell r="AE47" t="str">
            <v>Overtime Hrs for the year</v>
          </cell>
          <cell r="AF47">
            <v>0</v>
          </cell>
          <cell r="AG47">
            <v>0</v>
          </cell>
          <cell r="AH47">
            <v>0</v>
          </cell>
          <cell r="AI47">
            <v>149.94334360054302</v>
          </cell>
          <cell r="AJ47">
            <v>0</v>
          </cell>
          <cell r="AK47" t="str">
            <v xml:space="preserve">Cost Centre Overhead </v>
          </cell>
          <cell r="AL47">
            <v>0</v>
          </cell>
          <cell r="AM47">
            <v>0</v>
          </cell>
          <cell r="AN47">
            <v>0</v>
          </cell>
          <cell r="AO47">
            <v>726025.54399618006</v>
          </cell>
          <cell r="AP47">
            <v>0</v>
          </cell>
          <cell r="AQ47">
            <v>0</v>
          </cell>
          <cell r="AR47">
            <v>0</v>
          </cell>
          <cell r="AS47">
            <v>0</v>
          </cell>
          <cell r="AT47">
            <v>0</v>
          </cell>
          <cell r="AU47">
            <v>0</v>
          </cell>
          <cell r="AW47">
            <v>0</v>
          </cell>
        </row>
        <row r="48">
          <cell r="B48">
            <v>0</v>
          </cell>
          <cell r="C48">
            <v>0</v>
          </cell>
          <cell r="D48">
            <v>0</v>
          </cell>
          <cell r="E48">
            <v>0</v>
          </cell>
          <cell r="F48">
            <v>16172.677371428575</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62040 - Overtime</v>
          </cell>
          <cell r="X48">
            <v>0</v>
          </cell>
          <cell r="Y48">
            <v>-20508.830000000002</v>
          </cell>
          <cell r="Z48">
            <v>0</v>
          </cell>
          <cell r="AA48">
            <v>0</v>
          </cell>
          <cell r="AB48">
            <v>0</v>
          </cell>
          <cell r="AC48">
            <v>0</v>
          </cell>
          <cell r="AD48">
            <v>0</v>
          </cell>
          <cell r="AE48" t="str">
            <v>Total Hrs for the year</v>
          </cell>
          <cell r="AF48">
            <v>0</v>
          </cell>
          <cell r="AG48">
            <v>0</v>
          </cell>
          <cell r="AH48">
            <v>0</v>
          </cell>
          <cell r="AI48">
            <v>23117.223343600548</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Multiplier for O/T recovery penalty</v>
          </cell>
          <cell r="E49">
            <v>0</v>
          </cell>
          <cell r="F49">
            <v>1.4</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2786530.6821310245</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Total Allocated</v>
          </cell>
          <cell r="E50">
            <v>0</v>
          </cell>
          <cell r="F50">
            <v>22641.748320000006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t="str">
            <v>Staff Numbers - FTE</v>
          </cell>
          <cell r="AJ50">
            <v>0</v>
          </cell>
          <cell r="AK50">
            <v>18</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Budget Overtime</v>
          </cell>
          <cell r="E52">
            <v>0</v>
          </cell>
          <cell r="F52">
            <v>20508.830000000002</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APCS</v>
          </cell>
          <cell r="E53">
            <v>0</v>
          </cell>
          <cell r="F53">
            <v>0.104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Total Budget Overtime</v>
          </cell>
          <cell r="E54">
            <v>0</v>
          </cell>
          <cell r="F54">
            <v>22641.748320000002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t="str">
            <v>Cost Centre Overheads as a % of Chargeable Payroll</v>
          </cell>
          <cell r="AI54">
            <v>0</v>
          </cell>
          <cell r="AJ54">
            <v>0</v>
          </cell>
          <cell r="AK54">
            <v>0</v>
          </cell>
          <cell r="AL54">
            <v>0</v>
          </cell>
          <cell r="AM54">
            <v>0.29042646439379338</v>
          </cell>
          <cell r="AN54">
            <v>0</v>
          </cell>
          <cell r="AO54">
            <v>0</v>
          </cell>
          <cell r="AP54">
            <v>0</v>
          </cell>
          <cell r="AQ54">
            <v>0</v>
          </cell>
          <cell r="AR54">
            <v>0</v>
          </cell>
          <cell r="AS54">
            <v>0</v>
          </cell>
          <cell r="AT54">
            <v>0</v>
          </cell>
          <cell r="AU54">
            <v>0</v>
          </cell>
          <cell r="AW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39100 - Network Internal Allocation</v>
          </cell>
          <cell r="E57" t="str">
            <v>90000 - Cost Centre Expenses</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62110 - Staff Training and Development</v>
          </cell>
          <cell r="E58">
            <v>0</v>
          </cell>
          <cell r="F58">
            <v>87127.272727272735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t="str">
            <v>Average OPA Rate</v>
          </cell>
          <cell r="AM58">
            <v>0</v>
          </cell>
          <cell r="AN58">
            <v>0</v>
          </cell>
          <cell r="AO58">
            <v>107.85858833796212</v>
          </cell>
          <cell r="AP58">
            <v>0</v>
          </cell>
          <cell r="AQ58">
            <v>0</v>
          </cell>
          <cell r="AR58">
            <v>0</v>
          </cell>
          <cell r="AS58">
            <v>0</v>
          </cell>
          <cell r="AT58">
            <v>0</v>
          </cell>
          <cell r="AU58">
            <v>0</v>
          </cell>
          <cell r="AW58">
            <v>0</v>
          </cell>
        </row>
        <row r="59">
          <cell r="B59">
            <v>0</v>
          </cell>
          <cell r="C59">
            <v>0</v>
          </cell>
          <cell r="D59" t="str">
            <v>62210 - Other Employment Costs</v>
          </cell>
          <cell r="E59">
            <v>0</v>
          </cell>
          <cell r="F59">
            <v>23253.309999999998</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62300 - Contractors &amp; Consultants</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Average Fully Burdened Charge-Out-Rate</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62400 - Selling Expenses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62500 - Travel Expenses</v>
          </cell>
          <cell r="E62">
            <v>0</v>
          </cell>
          <cell r="F62">
            <v>7454.5454545454531</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Average Rate settings for OPA System</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62600 - General &amp; Administration</v>
          </cell>
          <cell r="E63">
            <v>0</v>
          </cell>
          <cell r="F63">
            <v>13938.36</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Hourly Rate OPA Rate per hour</v>
          </cell>
          <cell r="AK63">
            <v>0</v>
          </cell>
          <cell r="AL63">
            <v>0</v>
          </cell>
          <cell r="AM63">
            <v>0</v>
          </cell>
          <cell r="AN63">
            <v>0</v>
          </cell>
          <cell r="AO63">
            <v>0</v>
          </cell>
          <cell r="AP63">
            <v>107.85858833796212</v>
          </cell>
          <cell r="AQ63">
            <v>0</v>
          </cell>
          <cell r="AR63">
            <v>0</v>
          </cell>
          <cell r="AS63">
            <v>0</v>
          </cell>
          <cell r="AT63">
            <v>0</v>
          </cell>
          <cell r="AU63">
            <v>0</v>
          </cell>
          <cell r="AW63">
            <v>0</v>
          </cell>
        </row>
        <row r="64">
          <cell r="B64">
            <v>0</v>
          </cell>
          <cell r="C64">
            <v>0</v>
          </cell>
          <cell r="D64" t="str">
            <v>65000 - Depreciation &amp; Amortisation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Cost Centre Overhead Rate</v>
          </cell>
          <cell r="AK64">
            <v>0</v>
          </cell>
          <cell r="AL64">
            <v>0</v>
          </cell>
          <cell r="AM64">
            <v>0</v>
          </cell>
          <cell r="AN64">
            <v>0</v>
          </cell>
          <cell r="AO64">
            <v>0</v>
          </cell>
          <cell r="AP64">
            <v>0.3</v>
          </cell>
          <cell r="AQ64">
            <v>0</v>
          </cell>
          <cell r="AR64">
            <v>0</v>
          </cell>
          <cell r="AS64">
            <v>0</v>
          </cell>
          <cell r="AT64">
            <v>0</v>
          </cell>
          <cell r="AU64">
            <v>0</v>
          </cell>
          <cell r="AW64">
            <v>0</v>
          </cell>
        </row>
        <row r="65">
          <cell r="B65">
            <v>0</v>
          </cell>
          <cell r="C65">
            <v>0</v>
          </cell>
          <cell r="D65" t="str">
            <v>63800 - Interest Expense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Corporate Overhead Rate for non-contestable works</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63400 - Service Contracts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Corporate Overhead Rate for contestable works</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63600 - Lease Expenses</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Overtime Penalty Rate to be applied to base OT hours</v>
          </cell>
          <cell r="AK67">
            <v>0</v>
          </cell>
          <cell r="AL67">
            <v>0</v>
          </cell>
          <cell r="AM67">
            <v>0</v>
          </cell>
          <cell r="AN67">
            <v>0</v>
          </cell>
          <cell r="AO67">
            <v>0</v>
          </cell>
          <cell r="AP67">
            <v>0.4</v>
          </cell>
          <cell r="AQ67">
            <v>0</v>
          </cell>
          <cell r="AR67">
            <v>0</v>
          </cell>
          <cell r="AS67">
            <v>0</v>
          </cell>
          <cell r="AT67">
            <v>0</v>
          </cell>
          <cell r="AU67">
            <v>0</v>
          </cell>
          <cell r="AW67">
            <v>0</v>
          </cell>
        </row>
        <row r="68">
          <cell r="B68" t="str">
            <v>83491 - Network Overhead Recovery</v>
          </cell>
          <cell r="C68">
            <v>0</v>
          </cell>
          <cell r="D68" t="str">
            <v>83400 - Inter-Company Expenses</v>
          </cell>
          <cell r="E68">
            <v>0</v>
          </cell>
          <cell r="F68">
            <v>284939.77244604769</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Less</v>
          </cell>
          <cell r="E69">
            <v>0</v>
          </cell>
          <cell r="F69">
            <v>416713.26062786591</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62300 - Contractors &amp; Consultants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65000 - Depreciation &amp; Amortisation</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63800 - Interest Expense</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63713 - Lease Expenses - Plant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Total Overheads to be Recovered</v>
          </cell>
          <cell r="E74">
            <v>0</v>
          </cell>
          <cell r="F74">
            <v>416713.26062786591</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83">
          <cell r="D83">
            <v>0</v>
          </cell>
          <cell r="E83">
            <v>0</v>
          </cell>
          <cell r="F83">
            <v>0</v>
          </cell>
        </row>
      </sheetData>
      <sheetData sheetId="17">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3142 - Network Primary Assets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6906</v>
          </cell>
          <cell r="C24">
            <v>0</v>
          </cell>
          <cell r="D24" t="str">
            <v>Perform Engineer Distri O/Head</v>
          </cell>
          <cell r="E24" t="str">
            <v>11099</v>
          </cell>
          <cell r="F24" t="str">
            <v>MITCHELL, Stuart A</v>
          </cell>
          <cell r="G24" t="str">
            <v>Salaried Staff</v>
          </cell>
          <cell r="H24" t="str">
            <v xml:space="preserve">Management Group </v>
          </cell>
          <cell r="I24">
            <v>1</v>
          </cell>
          <cell r="J24">
            <v>108838.87000000001</v>
          </cell>
          <cell r="K24">
            <v>9038.07</v>
          </cell>
          <cell r="L24">
            <v>368.03639999999996</v>
          </cell>
          <cell r="M24">
            <v>0</v>
          </cell>
          <cell r="N24">
            <v>0</v>
          </cell>
          <cell r="O24">
            <v>890.01000000000022</v>
          </cell>
          <cell r="P24">
            <v>0</v>
          </cell>
          <cell r="Q24">
            <v>0</v>
          </cell>
          <cell r="R24">
            <v>0</v>
          </cell>
          <cell r="S24">
            <v>0</v>
          </cell>
          <cell r="T24">
            <v>5751.38</v>
          </cell>
          <cell r="U24">
            <v>18676.919999999998</v>
          </cell>
          <cell r="V24">
            <v>2190.83</v>
          </cell>
          <cell r="W24">
            <v>1778.04</v>
          </cell>
          <cell r="X24">
            <v>9808.5000000000018</v>
          </cell>
          <cell r="Y24">
            <v>1793.7300200347574</v>
          </cell>
          <cell r="Z24">
            <v>159134.38642003475</v>
          </cell>
          <cell r="AA24">
            <v>0</v>
          </cell>
          <cell r="AB24">
            <v>261</v>
          </cell>
          <cell r="AC24">
            <v>20</v>
          </cell>
          <cell r="AD24">
            <v>12</v>
          </cell>
          <cell r="AE24">
            <v>0</v>
          </cell>
          <cell r="AF24">
            <v>12</v>
          </cell>
          <cell r="AG24">
            <v>1594.9499999999998</v>
          </cell>
          <cell r="AH24">
            <v>0.9</v>
          </cell>
          <cell r="AI24">
            <v>1435.4549999999999</v>
          </cell>
          <cell r="AJ24">
            <v>110.85989210392158</v>
          </cell>
          <cell r="AK24">
            <v>16.628983815588235</v>
          </cell>
          <cell r="AL24">
            <v>0.15</v>
          </cell>
          <cell r="AM24">
            <v>127.48887591950981</v>
          </cell>
          <cell r="AN24">
            <v>0</v>
          </cell>
          <cell r="AO24">
            <v>0</v>
          </cell>
          <cell r="AP24">
            <v>127.48887591950981</v>
          </cell>
          <cell r="AQ24">
            <v>202.45</v>
          </cell>
          <cell r="AR24">
            <v>0</v>
          </cell>
          <cell r="AS24">
            <v>1447.03</v>
          </cell>
          <cell r="AT24">
            <v>1649.48</v>
          </cell>
          <cell r="AU24">
            <v>22461.181712022233</v>
          </cell>
          <cell r="AV24">
            <v>0.12273565002303756</v>
          </cell>
          <cell r="AW24">
            <v>0</v>
          </cell>
        </row>
        <row r="25">
          <cell r="B25" t="str">
            <v>6928</v>
          </cell>
          <cell r="C25">
            <v>0</v>
          </cell>
          <cell r="D25" t="str">
            <v>Asset Engineer</v>
          </cell>
          <cell r="E25" t="str">
            <v>2671</v>
          </cell>
          <cell r="F25" t="str">
            <v>TOKAJI, Zoltan A</v>
          </cell>
          <cell r="G25" t="str">
            <v>Salaried Staff</v>
          </cell>
          <cell r="H25" t="str">
            <v xml:space="preserve">Management Group </v>
          </cell>
          <cell r="I25">
            <v>1</v>
          </cell>
          <cell r="J25">
            <v>104855.76</v>
          </cell>
          <cell r="K25">
            <v>10013.359999999997</v>
          </cell>
          <cell r="L25">
            <v>422.5575</v>
          </cell>
          <cell r="M25">
            <v>0</v>
          </cell>
          <cell r="N25">
            <v>0</v>
          </cell>
          <cell r="O25">
            <v>890.01000000000022</v>
          </cell>
          <cell r="P25">
            <v>0</v>
          </cell>
          <cell r="Q25">
            <v>0</v>
          </cell>
          <cell r="R25">
            <v>4087.2599999999993</v>
          </cell>
          <cell r="S25">
            <v>0</v>
          </cell>
          <cell r="T25">
            <v>5751.38</v>
          </cell>
          <cell r="U25">
            <v>18642.89</v>
          </cell>
          <cell r="V25">
            <v>2186.8200000000002</v>
          </cell>
          <cell r="W25">
            <v>1774.8000000000002</v>
          </cell>
          <cell r="X25">
            <v>9790.6200000000008</v>
          </cell>
          <cell r="Y25">
            <v>4113.5172740527778</v>
          </cell>
          <cell r="Z25">
            <v>162528.97477405274</v>
          </cell>
          <cell r="AA25">
            <v>0</v>
          </cell>
          <cell r="AB25">
            <v>261</v>
          </cell>
          <cell r="AC25">
            <v>20</v>
          </cell>
          <cell r="AD25">
            <v>12</v>
          </cell>
          <cell r="AE25">
            <v>0</v>
          </cell>
          <cell r="AF25">
            <v>12</v>
          </cell>
          <cell r="AG25">
            <v>1594.9499999999998</v>
          </cell>
          <cell r="AH25">
            <v>0.9</v>
          </cell>
          <cell r="AI25">
            <v>1435.4549999999999</v>
          </cell>
          <cell r="AJ25">
            <v>113.2247090811295</v>
          </cell>
          <cell r="AK25">
            <v>16.983706362169425</v>
          </cell>
          <cell r="AL25">
            <v>0.15</v>
          </cell>
          <cell r="AM25">
            <v>130.20841544329892</v>
          </cell>
          <cell r="AN25">
            <v>0</v>
          </cell>
          <cell r="AO25">
            <v>0</v>
          </cell>
          <cell r="AP25">
            <v>130.20841544329892</v>
          </cell>
          <cell r="AQ25">
            <v>38.700000000000003</v>
          </cell>
          <cell r="AR25">
            <v>0</v>
          </cell>
          <cell r="AS25">
            <v>1478.9499999999996</v>
          </cell>
          <cell r="AT25">
            <v>1517.6499999999996</v>
          </cell>
          <cell r="AU25">
            <v>4766.1529485185774</v>
          </cell>
          <cell r="AV25">
            <v>2.549995058149113E-2</v>
          </cell>
          <cell r="AW25">
            <v>0</v>
          </cell>
        </row>
        <row r="26">
          <cell r="B26" t="str">
            <v>7475</v>
          </cell>
          <cell r="C26">
            <v>0</v>
          </cell>
          <cell r="D26" t="str">
            <v>Primary Assets Manager</v>
          </cell>
          <cell r="E26" t="str">
            <v>713-09291</v>
          </cell>
          <cell r="F26" t="str">
            <v>WRIGHT, Fiona M</v>
          </cell>
          <cell r="G26" t="str">
            <v>Salaried Staff</v>
          </cell>
          <cell r="H26" t="str">
            <v xml:space="preserve">Management Group </v>
          </cell>
          <cell r="I26">
            <v>1</v>
          </cell>
          <cell r="J26">
            <v>160553.44</v>
          </cell>
          <cell r="K26">
            <v>13332.459999999995</v>
          </cell>
          <cell r="L26">
            <v>335.76629999999994</v>
          </cell>
          <cell r="M26">
            <v>17961.03</v>
          </cell>
          <cell r="N26">
            <v>0</v>
          </cell>
          <cell r="O26">
            <v>890.01000000000022</v>
          </cell>
          <cell r="P26">
            <v>0</v>
          </cell>
          <cell r="Q26">
            <v>15000.029999999999</v>
          </cell>
          <cell r="R26">
            <v>0</v>
          </cell>
          <cell r="S26">
            <v>0</v>
          </cell>
          <cell r="T26">
            <v>5751.38</v>
          </cell>
          <cell r="U26">
            <v>35566.47</v>
          </cell>
          <cell r="V26">
            <v>3810.3799999999987</v>
          </cell>
          <cell r="W26">
            <v>3048.4799999999996</v>
          </cell>
          <cell r="X26">
            <v>17059.66</v>
          </cell>
          <cell r="Y26">
            <v>5086.84249425898</v>
          </cell>
          <cell r="Z26">
            <v>278395.94879425899</v>
          </cell>
          <cell r="AA26">
            <v>0</v>
          </cell>
          <cell r="AB26">
            <v>261</v>
          </cell>
          <cell r="AC26">
            <v>20</v>
          </cell>
          <cell r="AD26">
            <v>12</v>
          </cell>
          <cell r="AE26">
            <v>0</v>
          </cell>
          <cell r="AF26">
            <v>12</v>
          </cell>
          <cell r="AG26">
            <v>1594.9499999999998</v>
          </cell>
          <cell r="AH26">
            <v>0.9</v>
          </cell>
          <cell r="AI26">
            <v>1435.4549999999999</v>
          </cell>
          <cell r="AJ26">
            <v>193.9426514897778</v>
          </cell>
          <cell r="AK26">
            <v>29.09139772346667</v>
          </cell>
          <cell r="AL26">
            <v>0.15</v>
          </cell>
          <cell r="AM26">
            <v>223.03404921324449</v>
          </cell>
          <cell r="AN26">
            <v>0</v>
          </cell>
          <cell r="AO26">
            <v>0</v>
          </cell>
          <cell r="AP26">
            <v>223.03404921324449</v>
          </cell>
          <cell r="AQ26">
            <v>0</v>
          </cell>
          <cell r="AR26">
            <v>0</v>
          </cell>
          <cell r="AS26">
            <v>995.8</v>
          </cell>
          <cell r="AT26">
            <v>995.8</v>
          </cell>
          <cell r="AU26">
            <v>0</v>
          </cell>
          <cell r="AV26">
            <v>0</v>
          </cell>
          <cell r="AW26">
            <v>0</v>
          </cell>
        </row>
        <row r="27">
          <cell r="B27" t="str">
            <v>6916</v>
          </cell>
          <cell r="C27">
            <v>0</v>
          </cell>
          <cell r="D27" t="str">
            <v>Asset Engineer</v>
          </cell>
          <cell r="E27" t="str">
            <v>9343</v>
          </cell>
          <cell r="F27" t="str">
            <v>ROESLER, Benjamin</v>
          </cell>
          <cell r="G27" t="str">
            <v>Salaried Staff</v>
          </cell>
          <cell r="H27" t="str">
            <v xml:space="preserve">Management Group </v>
          </cell>
          <cell r="I27">
            <v>1</v>
          </cell>
          <cell r="J27">
            <v>90567.8</v>
          </cell>
          <cell r="K27">
            <v>7520.8099999999995</v>
          </cell>
          <cell r="L27">
            <v>364.69919999999996</v>
          </cell>
          <cell r="M27">
            <v>0</v>
          </cell>
          <cell r="N27">
            <v>0</v>
          </cell>
          <cell r="O27">
            <v>890.01000000000022</v>
          </cell>
          <cell r="P27">
            <v>0</v>
          </cell>
          <cell r="Q27">
            <v>0</v>
          </cell>
          <cell r="R27">
            <v>0</v>
          </cell>
          <cell r="S27">
            <v>0</v>
          </cell>
          <cell r="T27">
            <v>5751.38</v>
          </cell>
          <cell r="U27">
            <v>15708.769999999999</v>
          </cell>
          <cell r="V27">
            <v>1842.6599999999996</v>
          </cell>
          <cell r="W27">
            <v>1495.5299999999997</v>
          </cell>
          <cell r="X27">
            <v>8249.73</v>
          </cell>
          <cell r="Y27">
            <v>3410.6748766683158</v>
          </cell>
          <cell r="Z27">
            <v>135802.06407666832</v>
          </cell>
          <cell r="AA27">
            <v>0</v>
          </cell>
          <cell r="AB27">
            <v>261</v>
          </cell>
          <cell r="AC27">
            <v>20</v>
          </cell>
          <cell r="AD27">
            <v>12</v>
          </cell>
          <cell r="AE27">
            <v>0</v>
          </cell>
          <cell r="AF27">
            <v>12</v>
          </cell>
          <cell r="AG27">
            <v>1594.9499999999998</v>
          </cell>
          <cell r="AH27">
            <v>0.9</v>
          </cell>
          <cell r="AI27">
            <v>1435.4549999999999</v>
          </cell>
          <cell r="AJ27">
            <v>94.605587828715159</v>
          </cell>
          <cell r="AK27">
            <v>14.190838174307274</v>
          </cell>
          <cell r="AL27">
            <v>0.15</v>
          </cell>
          <cell r="AM27">
            <v>108.79642600302243</v>
          </cell>
          <cell r="AN27">
            <v>0</v>
          </cell>
          <cell r="AO27">
            <v>0</v>
          </cell>
          <cell r="AP27">
            <v>108.79642600302243</v>
          </cell>
          <cell r="AQ27">
            <v>0</v>
          </cell>
          <cell r="AR27">
            <v>0</v>
          </cell>
          <cell r="AS27">
            <v>1431.62</v>
          </cell>
          <cell r="AT27">
            <v>1431.62</v>
          </cell>
          <cell r="AU27">
            <v>0</v>
          </cell>
          <cell r="AV27">
            <v>0</v>
          </cell>
          <cell r="AW27">
            <v>0</v>
          </cell>
        </row>
        <row r="28">
          <cell r="B28" t="str">
            <v>6929</v>
          </cell>
          <cell r="C28">
            <v>0</v>
          </cell>
          <cell r="D28" t="str">
            <v>Perform Engineer Transmission</v>
          </cell>
          <cell r="E28" t="str">
            <v>9805</v>
          </cell>
          <cell r="F28" t="str">
            <v>SIVASANE, Manojkumar K</v>
          </cell>
          <cell r="G28" t="str">
            <v>Salaried Staff</v>
          </cell>
          <cell r="H28" t="str">
            <v xml:space="preserve">Management Group </v>
          </cell>
          <cell r="I28">
            <v>1</v>
          </cell>
          <cell r="J28">
            <v>110424.34999999999</v>
          </cell>
          <cell r="K28">
            <v>9169.6799999999985</v>
          </cell>
          <cell r="L28">
            <v>384.26429999999999</v>
          </cell>
          <cell r="M28">
            <v>0</v>
          </cell>
          <cell r="N28">
            <v>0</v>
          </cell>
          <cell r="O28">
            <v>890.01000000000022</v>
          </cell>
          <cell r="P28">
            <v>0</v>
          </cell>
          <cell r="Q28">
            <v>0</v>
          </cell>
          <cell r="R28">
            <v>0</v>
          </cell>
          <cell r="S28">
            <v>0</v>
          </cell>
          <cell r="T28">
            <v>5751.38</v>
          </cell>
          <cell r="U28">
            <v>18934.439999999999</v>
          </cell>
          <cell r="V28">
            <v>2220.9900000000002</v>
          </cell>
          <cell r="W28">
            <v>1802.5700000000002</v>
          </cell>
          <cell r="X28">
            <v>9943.74</v>
          </cell>
          <cell r="Y28">
            <v>5062.1506227278369</v>
          </cell>
          <cell r="Z28">
            <v>164583.5749227278</v>
          </cell>
          <cell r="AA28">
            <v>0</v>
          </cell>
          <cell r="AB28">
            <v>261</v>
          </cell>
          <cell r="AC28">
            <v>20</v>
          </cell>
          <cell r="AD28">
            <v>12</v>
          </cell>
          <cell r="AE28">
            <v>0</v>
          </cell>
          <cell r="AF28">
            <v>12</v>
          </cell>
          <cell r="AG28">
            <v>1594.9499999999998</v>
          </cell>
          <cell r="AH28">
            <v>0.9</v>
          </cell>
          <cell r="AI28">
            <v>1435.4549999999999</v>
          </cell>
          <cell r="AJ28">
            <v>114.65603235401166</v>
          </cell>
          <cell r="AK28">
            <v>17.198404853101749</v>
          </cell>
          <cell r="AL28">
            <v>0.15</v>
          </cell>
          <cell r="AM28">
            <v>131.85443720711339</v>
          </cell>
          <cell r="AN28">
            <v>0</v>
          </cell>
          <cell r="AO28">
            <v>0</v>
          </cell>
          <cell r="AP28">
            <v>131.85443720711339</v>
          </cell>
          <cell r="AQ28">
            <v>324.75</v>
          </cell>
          <cell r="AR28">
            <v>0</v>
          </cell>
          <cell r="AS28">
            <v>1182.23</v>
          </cell>
          <cell r="AT28">
            <v>1506.98</v>
          </cell>
          <cell r="AU28">
            <v>40787.398206730832</v>
          </cell>
          <cell r="AV28">
            <v>0.21549721960477244</v>
          </cell>
          <cell r="AW28">
            <v>0</v>
          </cell>
        </row>
        <row r="29">
          <cell r="B29" t="str">
            <v>6908</v>
          </cell>
          <cell r="C29">
            <v>0</v>
          </cell>
          <cell r="D29" t="str">
            <v>Perform Engineer Distr Undergr</v>
          </cell>
          <cell r="E29" t="str">
            <v>9866</v>
          </cell>
          <cell r="F29" t="str">
            <v>PIYATILAKE, Stanley A</v>
          </cell>
          <cell r="G29" t="str">
            <v>Salaried Staff</v>
          </cell>
          <cell r="H29" t="str">
            <v xml:space="preserve">Management Group </v>
          </cell>
          <cell r="I29">
            <v>1</v>
          </cell>
          <cell r="J29">
            <v>114664.22000000002</v>
          </cell>
          <cell r="K29">
            <v>9521.760000000002</v>
          </cell>
          <cell r="L29">
            <v>150.61859999999999</v>
          </cell>
          <cell r="M29">
            <v>0</v>
          </cell>
          <cell r="N29">
            <v>0</v>
          </cell>
          <cell r="O29">
            <v>890.01000000000022</v>
          </cell>
          <cell r="P29">
            <v>0</v>
          </cell>
          <cell r="Q29">
            <v>0</v>
          </cell>
          <cell r="R29">
            <v>0</v>
          </cell>
          <cell r="S29">
            <v>0</v>
          </cell>
          <cell r="T29">
            <v>5751.38</v>
          </cell>
          <cell r="U29">
            <v>19623.190000000002</v>
          </cell>
          <cell r="V29">
            <v>2301.7799999999997</v>
          </cell>
          <cell r="W29">
            <v>1868.1300000000003</v>
          </cell>
          <cell r="X29">
            <v>10305.439999999999</v>
          </cell>
          <cell r="Y29">
            <v>5184.2879247377896</v>
          </cell>
          <cell r="Z29">
            <v>170260.81652473781</v>
          </cell>
          <cell r="AA29">
            <v>0</v>
          </cell>
          <cell r="AB29">
            <v>261</v>
          </cell>
          <cell r="AC29">
            <v>20</v>
          </cell>
          <cell r="AD29">
            <v>12</v>
          </cell>
          <cell r="AE29">
            <v>0</v>
          </cell>
          <cell r="AF29">
            <v>12</v>
          </cell>
          <cell r="AG29">
            <v>1594.9499999999998</v>
          </cell>
          <cell r="AH29">
            <v>0.9</v>
          </cell>
          <cell r="AI29">
            <v>1435.4549999999999</v>
          </cell>
          <cell r="AJ29">
            <v>118.61104425059497</v>
          </cell>
          <cell r="AK29">
            <v>17.791656637589245</v>
          </cell>
          <cell r="AL29">
            <v>0.15</v>
          </cell>
          <cell r="AM29">
            <v>136.40270088818423</v>
          </cell>
          <cell r="AN29">
            <v>0</v>
          </cell>
          <cell r="AO29">
            <v>0</v>
          </cell>
          <cell r="AP29">
            <v>136.40270088818423</v>
          </cell>
          <cell r="AQ29">
            <v>32.5</v>
          </cell>
          <cell r="AR29">
            <v>1.5</v>
          </cell>
          <cell r="AS29">
            <v>1473.8400000000001</v>
          </cell>
          <cell r="AT29">
            <v>1507.8400000000001</v>
          </cell>
          <cell r="AU29">
            <v>4220.2740460606392</v>
          </cell>
          <cell r="AV29">
            <v>2.1554011035653648E-2</v>
          </cell>
          <cell r="AW29">
            <v>0</v>
          </cell>
        </row>
        <row r="30">
          <cell r="B30" t="str">
            <v>7689</v>
          </cell>
          <cell r="C30">
            <v>0</v>
          </cell>
          <cell r="D30" t="str">
            <v>Principal Engineer</v>
          </cell>
          <cell r="E30" t="str">
            <v>9342</v>
          </cell>
          <cell r="F30" t="str">
            <v>GOGGIN, Ross</v>
          </cell>
          <cell r="G30" t="str">
            <v>Salaried Staff</v>
          </cell>
          <cell r="H30" t="str">
            <v xml:space="preserve">Management Group </v>
          </cell>
          <cell r="I30">
            <v>1</v>
          </cell>
          <cell r="J30">
            <v>109886</v>
          </cell>
          <cell r="K30">
            <v>10493.75</v>
          </cell>
          <cell r="L30">
            <v>344.99399999999997</v>
          </cell>
          <cell r="M30">
            <v>0</v>
          </cell>
          <cell r="N30">
            <v>0</v>
          </cell>
          <cell r="O30">
            <v>890.01000000000022</v>
          </cell>
          <cell r="P30">
            <v>0</v>
          </cell>
          <cell r="Q30">
            <v>0</v>
          </cell>
          <cell r="R30">
            <v>4087.2599999999993</v>
          </cell>
          <cell r="S30">
            <v>0</v>
          </cell>
          <cell r="T30">
            <v>5751.38</v>
          </cell>
          <cell r="U30">
            <v>19460.04</v>
          </cell>
          <cell r="V30">
            <v>2282.6600000000003</v>
          </cell>
          <cell r="W30">
            <v>1852.6200000000001</v>
          </cell>
          <cell r="X30">
            <v>10219.770000000002</v>
          </cell>
          <cell r="Y30">
            <v>4129.6946260371551</v>
          </cell>
          <cell r="Z30">
            <v>169398.17862603714</v>
          </cell>
          <cell r="AA30">
            <v>0</v>
          </cell>
          <cell r="AB30">
            <v>261</v>
          </cell>
          <cell r="AC30">
            <v>20</v>
          </cell>
          <cell r="AD30">
            <v>12</v>
          </cell>
          <cell r="AE30">
            <v>0</v>
          </cell>
          <cell r="AF30">
            <v>12</v>
          </cell>
          <cell r="AG30">
            <v>1594.9499999999998</v>
          </cell>
          <cell r="AH30">
            <v>0.9</v>
          </cell>
          <cell r="AI30">
            <v>1435.4549999999999</v>
          </cell>
          <cell r="AJ30">
            <v>118.01009340316287</v>
          </cell>
          <cell r="AK30">
            <v>17.70151401047443</v>
          </cell>
          <cell r="AL30">
            <v>0.15</v>
          </cell>
          <cell r="AM30">
            <v>135.7116074136373</v>
          </cell>
          <cell r="AN30">
            <v>0</v>
          </cell>
          <cell r="AO30">
            <v>0</v>
          </cell>
          <cell r="AP30">
            <v>135.7116074136373</v>
          </cell>
          <cell r="AQ30">
            <v>215.45000000000002</v>
          </cell>
          <cell r="AR30">
            <v>0</v>
          </cell>
          <cell r="AS30">
            <v>1227.05</v>
          </cell>
          <cell r="AT30">
            <v>1442.5</v>
          </cell>
          <cell r="AU30">
            <v>29096.265665668398</v>
          </cell>
          <cell r="AV30">
            <v>0.14935875216637784</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B34" t="str">
            <v>Total</v>
          </cell>
          <cell r="C34">
            <v>0</v>
          </cell>
          <cell r="D34">
            <v>0</v>
          </cell>
          <cell r="E34">
            <v>0</v>
          </cell>
          <cell r="F34">
            <v>0</v>
          </cell>
          <cell r="G34">
            <v>0</v>
          </cell>
          <cell r="H34">
            <v>0</v>
          </cell>
          <cell r="I34">
            <v>7</v>
          </cell>
          <cell r="J34">
            <v>799790.44</v>
          </cell>
          <cell r="K34">
            <v>69089.889999999985</v>
          </cell>
          <cell r="L34">
            <v>2370.9362999999998</v>
          </cell>
          <cell r="M34">
            <v>17961.03</v>
          </cell>
          <cell r="N34">
            <v>0</v>
          </cell>
          <cell r="O34">
            <v>6230.0700000000015</v>
          </cell>
          <cell r="P34">
            <v>0</v>
          </cell>
          <cell r="Q34">
            <v>15000.029999999999</v>
          </cell>
          <cell r="R34">
            <v>8174.5199999999986</v>
          </cell>
          <cell r="S34">
            <v>0</v>
          </cell>
          <cell r="T34">
            <v>40259.659999999996</v>
          </cell>
          <cell r="U34">
            <v>146612.72</v>
          </cell>
          <cell r="V34">
            <v>16836.12</v>
          </cell>
          <cell r="W34">
            <v>13620.170000000002</v>
          </cell>
          <cell r="X34">
            <v>75377.459999999992</v>
          </cell>
          <cell r="Y34">
            <v>28780.897838517612</v>
          </cell>
          <cell r="Z34">
            <v>1240103.9441385176</v>
          </cell>
          <cell r="AA34">
            <v>0</v>
          </cell>
          <cell r="AB34">
            <v>0</v>
          </cell>
          <cell r="AC34">
            <v>0</v>
          </cell>
          <cell r="AD34">
            <v>0</v>
          </cell>
          <cell r="AE34">
            <v>0</v>
          </cell>
          <cell r="AF34">
            <v>0</v>
          </cell>
          <cell r="AG34">
            <v>11164.649999999998</v>
          </cell>
          <cell r="AH34">
            <v>0</v>
          </cell>
          <cell r="AI34">
            <v>10048.184999999999</v>
          </cell>
          <cell r="AJ34">
            <v>123.41571578733051</v>
          </cell>
          <cell r="AK34">
            <v>0</v>
          </cell>
          <cell r="AL34">
            <v>0</v>
          </cell>
          <cell r="AM34">
            <v>0</v>
          </cell>
          <cell r="AN34">
            <v>0</v>
          </cell>
          <cell r="AO34">
            <v>0</v>
          </cell>
          <cell r="AP34">
            <v>0</v>
          </cell>
          <cell r="AQ34">
            <v>813.85</v>
          </cell>
          <cell r="AR34">
            <v>1.5</v>
          </cell>
          <cell r="AS34">
            <v>9236.5199999999986</v>
          </cell>
          <cell r="AT34">
            <v>10051.869999999999</v>
          </cell>
          <cell r="AU34">
            <v>101331.27257900068</v>
          </cell>
          <cell r="AV34">
            <v>8.0965034366739727E-2</v>
          </cell>
        </row>
        <row r="35">
          <cell r="B35" t="str">
            <v>Total (Chargeable)</v>
          </cell>
          <cell r="C35">
            <v>0</v>
          </cell>
          <cell r="D35">
            <v>0</v>
          </cell>
          <cell r="E35">
            <v>0</v>
          </cell>
          <cell r="F35">
            <v>0</v>
          </cell>
          <cell r="G35">
            <v>0</v>
          </cell>
          <cell r="H35">
            <v>0</v>
          </cell>
          <cell r="I35">
            <v>7</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1240103.9441385176</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B36">
            <v>0</v>
          </cell>
          <cell r="C36">
            <v>0</v>
          </cell>
          <cell r="D36" t="str">
            <v>Overtime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E36" t="str">
            <v>Productive Hrs for the year</v>
          </cell>
          <cell r="AF36">
            <v>0</v>
          </cell>
          <cell r="AG36">
            <v>0</v>
          </cell>
          <cell r="AH36">
            <v>0</v>
          </cell>
          <cell r="AI36">
            <v>10048.184999999999</v>
          </cell>
          <cell r="AJ36">
            <v>123.41571578733051</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 xml:space="preserve">Overtime Hours </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A37">
            <v>0</v>
          </cell>
          <cell r="AB37">
            <v>0</v>
          </cell>
          <cell r="AC37">
            <v>0</v>
          </cell>
          <cell r="AD37">
            <v>0</v>
          </cell>
          <cell r="AE37" t="str">
            <v xml:space="preserve">Estimated  Monthly Productive Hrs </v>
          </cell>
          <cell r="AF37">
            <v>0</v>
          </cell>
          <cell r="AG37">
            <v>0</v>
          </cell>
          <cell r="AH37">
            <v>0</v>
          </cell>
          <cell r="AI37">
            <v>837.34875</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Base Rate</v>
          </cell>
          <cell r="E38">
            <v>0</v>
          </cell>
          <cell r="F38">
            <v>123.41571578733051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1240103.9441385176</v>
          </cell>
          <cell r="Z38">
            <v>0</v>
          </cell>
          <cell r="AA38">
            <v>0</v>
          </cell>
          <cell r="AB38">
            <v>0</v>
          </cell>
          <cell r="AC38">
            <v>0</v>
          </cell>
          <cell r="AD38">
            <v>0</v>
          </cell>
          <cell r="AE38" t="str">
            <v>Overtime Hrs for the year</v>
          </cell>
          <cell r="AF38">
            <v>0</v>
          </cell>
          <cell r="AG38">
            <v>0</v>
          </cell>
          <cell r="AH38">
            <v>0</v>
          </cell>
          <cell r="AI38">
            <v>0</v>
          </cell>
          <cell r="AJ38">
            <v>0</v>
          </cell>
          <cell r="AK38" t="str">
            <v xml:space="preserve">Cost Centre Overhead </v>
          </cell>
          <cell r="AL38">
            <v>0</v>
          </cell>
          <cell r="AM38">
            <v>0</v>
          </cell>
          <cell r="AN38">
            <v>0</v>
          </cell>
          <cell r="AO38">
            <v>157947.76461208277</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Total Hrs for the year</v>
          </cell>
          <cell r="AF39">
            <v>0</v>
          </cell>
          <cell r="AG39">
            <v>0</v>
          </cell>
          <cell r="AH39">
            <v>0</v>
          </cell>
          <cell r="AI39">
            <v>10048.184999999999</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Multiplier for O/T recovery penalty</v>
          </cell>
          <cell r="E40">
            <v>0</v>
          </cell>
          <cell r="F40">
            <v>1.4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1240103.9441385176</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Allocated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Staff Numbers - FTE</v>
          </cell>
          <cell r="AJ41">
            <v>0</v>
          </cell>
          <cell r="AK41">
            <v>7</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APCS</v>
          </cell>
          <cell r="E44">
            <v>0</v>
          </cell>
          <cell r="F44">
            <v>0.104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Budget 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t="str">
            <v>Cost Centre Overheads as a % of Chargeable Payroll</v>
          </cell>
          <cell r="AI45">
            <v>0</v>
          </cell>
          <cell r="AJ45">
            <v>0</v>
          </cell>
          <cell r="AK45">
            <v>0</v>
          </cell>
          <cell r="AL45">
            <v>0</v>
          </cell>
          <cell r="AM45">
            <v>0.12736655290763294</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39100 - Network Internal Allocation</v>
          </cell>
          <cell r="E48" t="str">
            <v>90000 - Cost Centre Expenses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62110 - Staff Training and Development</v>
          </cell>
          <cell r="E49">
            <v>0</v>
          </cell>
          <cell r="F49">
            <v>20568.055555555558</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t="str">
            <v>Average OPA Rate</v>
          </cell>
          <cell r="AM49">
            <v>0</v>
          </cell>
          <cell r="AN49">
            <v>0</v>
          </cell>
          <cell r="AO49">
            <v>123.41571578733051</v>
          </cell>
          <cell r="AP49">
            <v>0</v>
          </cell>
          <cell r="AQ49">
            <v>0</v>
          </cell>
          <cell r="AR49">
            <v>0</v>
          </cell>
          <cell r="AS49">
            <v>0</v>
          </cell>
          <cell r="AT49">
            <v>0</v>
          </cell>
          <cell r="AU49">
            <v>0</v>
          </cell>
          <cell r="AW49">
            <v>0</v>
          </cell>
        </row>
        <row r="50">
          <cell r="B50">
            <v>0</v>
          </cell>
          <cell r="C50">
            <v>0</v>
          </cell>
          <cell r="D50" t="str">
            <v>62210 - Other Employment Costs</v>
          </cell>
          <cell r="E50">
            <v>0</v>
          </cell>
          <cell r="F50">
            <v>5228.0100000000011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62300 - Contractors &amp; Consultants</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Fully Burdened Charge-Out-Rate</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62400 - Selling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62500 - Travel Expenses</v>
          </cell>
          <cell r="E53">
            <v>0</v>
          </cell>
          <cell r="F53">
            <v>2388.8888888888887</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Average Rate settings for OPA System</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62600 - General &amp; Administration</v>
          </cell>
          <cell r="E54">
            <v>0</v>
          </cell>
          <cell r="F54">
            <v>6779.9999999999991</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Hourly Rate OPA Rate per hour</v>
          </cell>
          <cell r="AK54">
            <v>0</v>
          </cell>
          <cell r="AL54">
            <v>0</v>
          </cell>
          <cell r="AM54">
            <v>0</v>
          </cell>
          <cell r="AN54">
            <v>0</v>
          </cell>
          <cell r="AO54">
            <v>0</v>
          </cell>
          <cell r="AP54">
            <v>123.41571578733051</v>
          </cell>
          <cell r="AQ54">
            <v>0</v>
          </cell>
          <cell r="AR54">
            <v>0</v>
          </cell>
          <cell r="AS54">
            <v>0</v>
          </cell>
          <cell r="AT54">
            <v>0</v>
          </cell>
          <cell r="AU54">
            <v>0</v>
          </cell>
          <cell r="AW54">
            <v>0</v>
          </cell>
        </row>
        <row r="55">
          <cell r="B55">
            <v>0</v>
          </cell>
          <cell r="C55">
            <v>0</v>
          </cell>
          <cell r="D55" t="str">
            <v>65000 - Depreciation &amp; Amortisation</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Cost Centre Overhead Rate</v>
          </cell>
          <cell r="AK55">
            <v>0</v>
          </cell>
          <cell r="AL55">
            <v>0</v>
          </cell>
          <cell r="AM55">
            <v>0</v>
          </cell>
          <cell r="AN55">
            <v>0</v>
          </cell>
          <cell r="AO55">
            <v>0</v>
          </cell>
          <cell r="AP55">
            <v>0.15</v>
          </cell>
          <cell r="AQ55">
            <v>0</v>
          </cell>
          <cell r="AR55">
            <v>0</v>
          </cell>
          <cell r="AS55">
            <v>0</v>
          </cell>
          <cell r="AT55">
            <v>0</v>
          </cell>
          <cell r="AU55">
            <v>0</v>
          </cell>
          <cell r="AW55">
            <v>0</v>
          </cell>
        </row>
        <row r="56">
          <cell r="B56">
            <v>0</v>
          </cell>
          <cell r="C56">
            <v>0</v>
          </cell>
          <cell r="D56" t="str">
            <v>63800 - Interest Expense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Corporate Overhead Rate for non-contestable works</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63400 - Service Contracts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63600 - Lease Expenses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Overtime Penalty Rate to be applied to base OT hours</v>
          </cell>
          <cell r="AK58">
            <v>0</v>
          </cell>
          <cell r="AL58">
            <v>0</v>
          </cell>
          <cell r="AM58">
            <v>0</v>
          </cell>
          <cell r="AN58">
            <v>0</v>
          </cell>
          <cell r="AO58">
            <v>0</v>
          </cell>
          <cell r="AP58">
            <v>0.4</v>
          </cell>
          <cell r="AQ58">
            <v>0</v>
          </cell>
          <cell r="AR58">
            <v>0</v>
          </cell>
          <cell r="AS58">
            <v>0</v>
          </cell>
          <cell r="AT58">
            <v>0</v>
          </cell>
          <cell r="AU58">
            <v>0</v>
          </cell>
          <cell r="AW58">
            <v>0</v>
          </cell>
        </row>
        <row r="59">
          <cell r="B59" t="str">
            <v>83491 - Network Overhead Recovery</v>
          </cell>
          <cell r="C59">
            <v>0</v>
          </cell>
          <cell r="D59" t="str">
            <v>83400 - Inter-Company Expenses</v>
          </cell>
          <cell r="E59">
            <v>0</v>
          </cell>
          <cell r="F59">
            <v>122982.81016763832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Less</v>
          </cell>
          <cell r="E60">
            <v>0</v>
          </cell>
          <cell r="F60">
            <v>157947.76461208277</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65000 - Depreciation &amp; Amortisation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63800 - Interest Expense</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63713 - Lease Expenses - Plant</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Total Overheads to be Recovered</v>
          </cell>
          <cell r="E65">
            <v>0</v>
          </cell>
          <cell r="F65">
            <v>157947.76461208277</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71">
          <cell r="D71">
            <v>0</v>
          </cell>
          <cell r="E71">
            <v>0</v>
          </cell>
          <cell r="F71">
            <v>0</v>
          </cell>
        </row>
      </sheetData>
      <sheetData sheetId="18">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3144 - Network Program of Work</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7474</v>
          </cell>
          <cell r="C21">
            <v>0</v>
          </cell>
          <cell r="D21" t="str">
            <v>Program of Work Manager</v>
          </cell>
          <cell r="E21" t="str">
            <v>10058</v>
          </cell>
          <cell r="F21" t="str">
            <v>KELLY, Christopher N</v>
          </cell>
          <cell r="G21" t="str">
            <v>Salaried Staff</v>
          </cell>
          <cell r="H21" t="str">
            <v xml:space="preserve">Management Group </v>
          </cell>
          <cell r="I21">
            <v>1</v>
          </cell>
          <cell r="J21">
            <v>162989.16</v>
          </cell>
          <cell r="K21">
            <v>13534.71</v>
          </cell>
          <cell r="L21">
            <v>554.44859999999994</v>
          </cell>
          <cell r="M21">
            <v>17651.55</v>
          </cell>
          <cell r="N21">
            <v>0</v>
          </cell>
          <cell r="O21">
            <v>890.01000000000022</v>
          </cell>
          <cell r="P21">
            <v>0</v>
          </cell>
          <cell r="Q21">
            <v>9999.83</v>
          </cell>
          <cell r="R21">
            <v>0</v>
          </cell>
          <cell r="S21">
            <v>0</v>
          </cell>
          <cell r="T21">
            <v>0</v>
          </cell>
          <cell r="U21">
            <v>30758.490000000005</v>
          </cell>
          <cell r="V21">
            <v>3607.9599999999996</v>
          </cell>
          <cell r="W21">
            <v>2928.1800000000003</v>
          </cell>
          <cell r="X21">
            <v>16153.289999999997</v>
          </cell>
          <cell r="Y21">
            <v>8733.6292293422193</v>
          </cell>
          <cell r="Z21">
            <v>267801.25782934221</v>
          </cell>
          <cell r="AA21">
            <v>0</v>
          </cell>
          <cell r="AB21">
            <v>261</v>
          </cell>
          <cell r="AC21">
            <v>20</v>
          </cell>
          <cell r="AD21">
            <v>12</v>
          </cell>
          <cell r="AE21">
            <v>0</v>
          </cell>
          <cell r="AF21">
            <v>12</v>
          </cell>
          <cell r="AG21">
            <v>1594.9499999999998</v>
          </cell>
          <cell r="AH21">
            <v>0.9</v>
          </cell>
          <cell r="AI21">
            <v>1435.4549999999999</v>
          </cell>
          <cell r="AJ21">
            <v>186.56193181210293</v>
          </cell>
          <cell r="AK21">
            <v>27.984289771815437</v>
          </cell>
          <cell r="AL21">
            <v>0.15</v>
          </cell>
          <cell r="AM21">
            <v>214.54622158391837</v>
          </cell>
          <cell r="AN21">
            <v>0</v>
          </cell>
          <cell r="AO21">
            <v>0</v>
          </cell>
          <cell r="AP21">
            <v>214.54622158391837</v>
          </cell>
          <cell r="AQ21">
            <v>0</v>
          </cell>
          <cell r="AR21">
            <v>0</v>
          </cell>
          <cell r="AS21">
            <v>0</v>
          </cell>
          <cell r="AT21">
            <v>0</v>
          </cell>
          <cell r="AU21">
            <v>0</v>
          </cell>
          <cell r="AV21">
            <v>0</v>
          </cell>
          <cell r="AW21">
            <v>0</v>
          </cell>
        </row>
        <row r="22">
          <cell r="B22" t="str">
            <v>7270</v>
          </cell>
          <cell r="C22">
            <v>0</v>
          </cell>
          <cell r="D22" t="str">
            <v>Program of Work Performance An</v>
          </cell>
          <cell r="E22" t="str">
            <v>11106</v>
          </cell>
          <cell r="F22" t="str">
            <v>CRADDY, Joseph M</v>
          </cell>
          <cell r="G22" t="str">
            <v>Salaried Staff</v>
          </cell>
          <cell r="H22" t="str">
            <v xml:space="preserve">Management Group </v>
          </cell>
          <cell r="I22">
            <v>1</v>
          </cell>
          <cell r="J22">
            <v>77413.479999999981</v>
          </cell>
          <cell r="K22">
            <v>6428.43</v>
          </cell>
          <cell r="L22">
            <v>122.57429999999999</v>
          </cell>
          <cell r="M22">
            <v>0</v>
          </cell>
          <cell r="N22">
            <v>0</v>
          </cell>
          <cell r="O22">
            <v>890.01000000000022</v>
          </cell>
          <cell r="P22">
            <v>0</v>
          </cell>
          <cell r="Q22">
            <v>0</v>
          </cell>
          <cell r="R22">
            <v>0</v>
          </cell>
          <cell r="S22">
            <v>0</v>
          </cell>
          <cell r="T22">
            <v>0</v>
          </cell>
          <cell r="U22">
            <v>12709.179999999998</v>
          </cell>
          <cell r="V22">
            <v>1490.7900000000002</v>
          </cell>
          <cell r="W22">
            <v>1209.93</v>
          </cell>
          <cell r="X22">
            <v>6674.45</v>
          </cell>
          <cell r="Y22">
            <v>1241.4673350279697</v>
          </cell>
          <cell r="Z22">
            <v>108180.3116350279</v>
          </cell>
          <cell r="AA22">
            <v>0</v>
          </cell>
          <cell r="AB22">
            <v>261</v>
          </cell>
          <cell r="AC22">
            <v>20</v>
          </cell>
          <cell r="AD22">
            <v>12</v>
          </cell>
          <cell r="AE22">
            <v>0</v>
          </cell>
          <cell r="AF22">
            <v>12</v>
          </cell>
          <cell r="AG22">
            <v>1594.9499999999998</v>
          </cell>
          <cell r="AH22">
            <v>0.9</v>
          </cell>
          <cell r="AI22">
            <v>1435.4549999999999</v>
          </cell>
          <cell r="AJ22">
            <v>75.363081138055819</v>
          </cell>
          <cell r="AK22">
            <v>11.304462170708373</v>
          </cell>
          <cell r="AL22">
            <v>0.15</v>
          </cell>
          <cell r="AM22">
            <v>86.667543308764195</v>
          </cell>
          <cell r="AN22">
            <v>0</v>
          </cell>
          <cell r="AO22">
            <v>0</v>
          </cell>
          <cell r="AP22">
            <v>86.667543308764195</v>
          </cell>
          <cell r="AQ22">
            <v>0</v>
          </cell>
          <cell r="AR22">
            <v>0</v>
          </cell>
          <cell r="AS22">
            <v>0</v>
          </cell>
          <cell r="AT22">
            <v>0</v>
          </cell>
          <cell r="AU22">
            <v>0</v>
          </cell>
          <cell r="AV22">
            <v>0</v>
          </cell>
          <cell r="AW22">
            <v>0</v>
          </cell>
        </row>
        <row r="23">
          <cell r="B23" t="str">
            <v>7476</v>
          </cell>
          <cell r="C23">
            <v>0</v>
          </cell>
          <cell r="D23" t="str">
            <v>Business Operation reporting o</v>
          </cell>
          <cell r="E23" t="str">
            <v>2118</v>
          </cell>
          <cell r="F23" t="str">
            <v>WYNN, Michael</v>
          </cell>
          <cell r="G23" t="str">
            <v>Salaried Staff</v>
          </cell>
          <cell r="H23" t="str">
            <v xml:space="preserve">Management Group </v>
          </cell>
          <cell r="I23">
            <v>1</v>
          </cell>
          <cell r="J23">
            <v>127174.57999999999</v>
          </cell>
          <cell r="K23">
            <v>10560.66</v>
          </cell>
          <cell r="L23">
            <v>743.47709999999995</v>
          </cell>
          <cell r="M23">
            <v>10452.450000000001</v>
          </cell>
          <cell r="N23">
            <v>0</v>
          </cell>
          <cell r="O23">
            <v>890.01000000000022</v>
          </cell>
          <cell r="P23">
            <v>0</v>
          </cell>
          <cell r="Q23">
            <v>0</v>
          </cell>
          <cell r="R23">
            <v>0</v>
          </cell>
          <cell r="S23">
            <v>1642.73</v>
          </cell>
          <cell r="T23">
            <v>0</v>
          </cell>
          <cell r="U23">
            <v>22607.07</v>
          </cell>
          <cell r="V23">
            <v>2651.7599999999998</v>
          </cell>
          <cell r="W23">
            <v>2152.1900000000005</v>
          </cell>
          <cell r="X23">
            <v>11872.5</v>
          </cell>
          <cell r="Y23">
            <v>5375.7370179949939</v>
          </cell>
          <cell r="Z23">
            <v>196123.16411799501</v>
          </cell>
          <cell r="AA23">
            <v>0</v>
          </cell>
          <cell r="AB23">
            <v>261</v>
          </cell>
          <cell r="AC23">
            <v>20</v>
          </cell>
          <cell r="AD23">
            <v>12</v>
          </cell>
          <cell r="AE23">
            <v>0</v>
          </cell>
          <cell r="AF23">
            <v>12</v>
          </cell>
          <cell r="AG23">
            <v>1594.9499999999998</v>
          </cell>
          <cell r="AH23">
            <v>0.9</v>
          </cell>
          <cell r="AI23">
            <v>1435.4549999999999</v>
          </cell>
          <cell r="AJ23">
            <v>136.62787347426078</v>
          </cell>
          <cell r="AK23">
            <v>20.494181021139116</v>
          </cell>
          <cell r="AL23">
            <v>0.15</v>
          </cell>
          <cell r="AM23">
            <v>157.12205449539991</v>
          </cell>
          <cell r="AN23">
            <v>0</v>
          </cell>
          <cell r="AO23">
            <v>0</v>
          </cell>
          <cell r="AP23">
            <v>157.12205449539991</v>
          </cell>
          <cell r="AQ23">
            <v>2</v>
          </cell>
          <cell r="AR23">
            <v>665.75</v>
          </cell>
          <cell r="AS23">
            <v>6</v>
          </cell>
          <cell r="AT23">
            <v>673.75</v>
          </cell>
          <cell r="AU23">
            <v>669.51135802803492</v>
          </cell>
          <cell r="AV23">
            <v>2.968460111317254E-3</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7259</v>
          </cell>
          <cell r="C26">
            <v>0</v>
          </cell>
          <cell r="D26" t="str">
            <v>Project Manager</v>
          </cell>
          <cell r="E26" t="str">
            <v>10127</v>
          </cell>
          <cell r="F26" t="str">
            <v>LONCHAMPT, Delphine K</v>
          </cell>
          <cell r="G26" t="str">
            <v>Salaried Staff</v>
          </cell>
          <cell r="H26" t="str">
            <v xml:space="preserve">Management Group </v>
          </cell>
          <cell r="I26">
            <v>1</v>
          </cell>
          <cell r="J26">
            <v>107790.81</v>
          </cell>
          <cell r="K26">
            <v>8951.0199999999986</v>
          </cell>
          <cell r="L26">
            <v>268.01009999999997</v>
          </cell>
          <cell r="M26">
            <v>0</v>
          </cell>
          <cell r="N26">
            <v>0</v>
          </cell>
          <cell r="O26">
            <v>890.01000000000022</v>
          </cell>
          <cell r="P26">
            <v>0</v>
          </cell>
          <cell r="Q26">
            <v>0</v>
          </cell>
          <cell r="R26">
            <v>0</v>
          </cell>
          <cell r="S26">
            <v>0</v>
          </cell>
          <cell r="T26">
            <v>0</v>
          </cell>
          <cell r="U26">
            <v>17643.940000000002</v>
          </cell>
          <cell r="V26">
            <v>2069.6099999999997</v>
          </cell>
          <cell r="W26">
            <v>1679.68</v>
          </cell>
          <cell r="X26">
            <v>9265.98</v>
          </cell>
          <cell r="Y26">
            <v>5608.2942311425413</v>
          </cell>
          <cell r="Z26">
            <v>154167.3543311425</v>
          </cell>
          <cell r="AA26">
            <v>0</v>
          </cell>
          <cell r="AB26">
            <v>261</v>
          </cell>
          <cell r="AC26">
            <v>20</v>
          </cell>
          <cell r="AD26">
            <v>12</v>
          </cell>
          <cell r="AE26">
            <v>0</v>
          </cell>
          <cell r="AF26">
            <v>12</v>
          </cell>
          <cell r="AG26">
            <v>1594.9499999999998</v>
          </cell>
          <cell r="AH26">
            <v>0.9</v>
          </cell>
          <cell r="AI26">
            <v>1435.4549999999999</v>
          </cell>
          <cell r="AJ26">
            <v>107.39964285271395</v>
          </cell>
          <cell r="AK26">
            <v>16.109946427907094</v>
          </cell>
          <cell r="AL26">
            <v>0.15</v>
          </cell>
          <cell r="AM26">
            <v>123.50958928062104</v>
          </cell>
          <cell r="AN26">
            <v>0</v>
          </cell>
          <cell r="AO26">
            <v>0</v>
          </cell>
          <cell r="AP26">
            <v>123.50958928062104</v>
          </cell>
          <cell r="AQ26">
            <v>844.69999999999993</v>
          </cell>
          <cell r="AR26">
            <v>0</v>
          </cell>
          <cell r="AS26">
            <v>683.9</v>
          </cell>
          <cell r="AT26">
            <v>1528.6</v>
          </cell>
          <cell r="AU26">
            <v>97971.30631561132</v>
          </cell>
          <cell r="AV26">
            <v>0.55259714771686508</v>
          </cell>
          <cell r="AW26">
            <v>0</v>
          </cell>
        </row>
        <row r="27">
          <cell r="B27" t="str">
            <v>7571</v>
          </cell>
          <cell r="C27">
            <v>0</v>
          </cell>
          <cell r="D27" t="str">
            <v>Specialist Project Manager</v>
          </cell>
          <cell r="E27" t="str">
            <v>11107</v>
          </cell>
          <cell r="F27" t="str">
            <v>ARTHURELL, Alan</v>
          </cell>
          <cell r="G27" t="str">
            <v>Salaried Staff</v>
          </cell>
          <cell r="H27" t="str">
            <v xml:space="preserve">Management Group </v>
          </cell>
          <cell r="I27">
            <v>1</v>
          </cell>
          <cell r="J27">
            <v>158149.14000000001</v>
          </cell>
          <cell r="K27">
            <v>13132.799999999997</v>
          </cell>
          <cell r="L27">
            <v>387.19229999999999</v>
          </cell>
          <cell r="M27">
            <v>0</v>
          </cell>
          <cell r="N27">
            <v>0</v>
          </cell>
          <cell r="O27">
            <v>890.01000000000022</v>
          </cell>
          <cell r="P27">
            <v>0</v>
          </cell>
          <cell r="Q27">
            <v>0</v>
          </cell>
          <cell r="R27">
            <v>0</v>
          </cell>
          <cell r="S27">
            <v>0</v>
          </cell>
          <cell r="T27">
            <v>0</v>
          </cell>
          <cell r="U27">
            <v>25824.55</v>
          </cell>
          <cell r="V27">
            <v>3029.22</v>
          </cell>
          <cell r="W27">
            <v>2458.5</v>
          </cell>
          <cell r="X27">
            <v>13562.19</v>
          </cell>
          <cell r="Y27">
            <v>2539.9887175205836</v>
          </cell>
          <cell r="Z27">
            <v>219973.59101752058</v>
          </cell>
          <cell r="AA27">
            <v>0</v>
          </cell>
          <cell r="AB27">
            <v>261</v>
          </cell>
          <cell r="AC27">
            <v>20</v>
          </cell>
          <cell r="AD27">
            <v>12</v>
          </cell>
          <cell r="AE27">
            <v>0</v>
          </cell>
          <cell r="AF27">
            <v>12</v>
          </cell>
          <cell r="AG27">
            <v>1594.9499999999998</v>
          </cell>
          <cell r="AH27">
            <v>0.9</v>
          </cell>
          <cell r="AI27">
            <v>1435.4549999999999</v>
          </cell>
          <cell r="AJ27">
            <v>153.24311177816134</v>
          </cell>
          <cell r="AK27">
            <v>22.986466766724199</v>
          </cell>
          <cell r="AL27">
            <v>0.15</v>
          </cell>
          <cell r="AM27">
            <v>176.22957854488553</v>
          </cell>
          <cell r="AN27">
            <v>0</v>
          </cell>
          <cell r="AO27">
            <v>0</v>
          </cell>
          <cell r="AP27">
            <v>176.22957854488553</v>
          </cell>
          <cell r="AQ27">
            <v>1681.7999999999997</v>
          </cell>
          <cell r="AR27">
            <v>0</v>
          </cell>
          <cell r="AS27">
            <v>7.35</v>
          </cell>
          <cell r="AT27">
            <v>1689.1499999999996</v>
          </cell>
          <cell r="AU27">
            <v>251868.88268019774</v>
          </cell>
          <cell r="AV27">
            <v>0.99564869904981801</v>
          </cell>
          <cell r="AW27">
            <v>0</v>
          </cell>
        </row>
        <row r="28">
          <cell r="B28" t="str">
            <v>7621</v>
          </cell>
          <cell r="C28">
            <v>0</v>
          </cell>
          <cell r="D28" t="str">
            <v>Project Manager</v>
          </cell>
          <cell r="E28" t="str">
            <v>11164</v>
          </cell>
          <cell r="F28" t="str">
            <v>CONDURACHE, Oliver</v>
          </cell>
          <cell r="G28" t="str">
            <v>Salaried Staff</v>
          </cell>
          <cell r="H28" t="str">
            <v xml:space="preserve">Management Group </v>
          </cell>
          <cell r="I28">
            <v>1</v>
          </cell>
          <cell r="J28">
            <v>133274.78</v>
          </cell>
          <cell r="K28">
            <v>11067.220000000001</v>
          </cell>
          <cell r="L28">
            <v>182.84550000000002</v>
          </cell>
          <cell r="M28">
            <v>0</v>
          </cell>
          <cell r="N28">
            <v>0</v>
          </cell>
          <cell r="O28">
            <v>890.01000000000022</v>
          </cell>
          <cell r="P28">
            <v>0</v>
          </cell>
          <cell r="Q28">
            <v>0</v>
          </cell>
          <cell r="R28">
            <v>0</v>
          </cell>
          <cell r="S28">
            <v>0</v>
          </cell>
          <cell r="T28">
            <v>0</v>
          </cell>
          <cell r="U28">
            <v>21783.760000000002</v>
          </cell>
          <cell r="V28">
            <v>2555.1900000000005</v>
          </cell>
          <cell r="W28">
            <v>2073.7900000000004</v>
          </cell>
          <cell r="X28">
            <v>11440.109999999999</v>
          </cell>
          <cell r="Y28">
            <v>2020.1866167321689</v>
          </cell>
          <cell r="Z28">
            <v>185287.89211673217</v>
          </cell>
          <cell r="AA28">
            <v>0</v>
          </cell>
          <cell r="AB28">
            <v>261</v>
          </cell>
          <cell r="AC28">
            <v>20</v>
          </cell>
          <cell r="AD28">
            <v>12</v>
          </cell>
          <cell r="AE28">
            <v>0</v>
          </cell>
          <cell r="AF28">
            <v>12</v>
          </cell>
          <cell r="AG28">
            <v>1594.9499999999998</v>
          </cell>
          <cell r="AH28">
            <v>0.9</v>
          </cell>
          <cell r="AI28">
            <v>1435.4549999999999</v>
          </cell>
          <cell r="AJ28">
            <v>129.07955464764285</v>
          </cell>
          <cell r="AK28">
            <v>19.361933197146428</v>
          </cell>
          <cell r="AL28">
            <v>0.15</v>
          </cell>
          <cell r="AM28">
            <v>148.44148784478926</v>
          </cell>
          <cell r="AN28">
            <v>0</v>
          </cell>
          <cell r="AO28">
            <v>0</v>
          </cell>
          <cell r="AP28">
            <v>148.44148784478926</v>
          </cell>
          <cell r="AQ28">
            <v>1517.5799999999995</v>
          </cell>
          <cell r="AR28">
            <v>0</v>
          </cell>
          <cell r="AS28">
            <v>187.03</v>
          </cell>
          <cell r="AT28">
            <v>1704.6099999999994</v>
          </cell>
          <cell r="AU28">
            <v>189701.79643219674</v>
          </cell>
          <cell r="AV28">
            <v>0.89027988806823843</v>
          </cell>
          <cell r="AW28">
            <v>0</v>
          </cell>
        </row>
        <row r="29">
          <cell r="B29" t="str">
            <v>7641</v>
          </cell>
          <cell r="C29">
            <v>0</v>
          </cell>
          <cell r="D29" t="str">
            <v>Project Manager</v>
          </cell>
          <cell r="E29" t="str">
            <v>11171</v>
          </cell>
          <cell r="F29" t="str">
            <v>SAMBANDHAM, Senthil</v>
          </cell>
          <cell r="G29" t="str">
            <v>Salaried Staff</v>
          </cell>
          <cell r="H29" t="str">
            <v xml:space="preserve">Management Group </v>
          </cell>
          <cell r="I29">
            <v>1</v>
          </cell>
          <cell r="J29">
            <v>133274.78</v>
          </cell>
          <cell r="K29">
            <v>11067.220000000001</v>
          </cell>
          <cell r="L29">
            <v>306.77699999999999</v>
          </cell>
          <cell r="M29">
            <v>0</v>
          </cell>
          <cell r="N29">
            <v>0</v>
          </cell>
          <cell r="O29">
            <v>890.01000000000022</v>
          </cell>
          <cell r="P29">
            <v>0</v>
          </cell>
          <cell r="Q29">
            <v>0</v>
          </cell>
          <cell r="R29">
            <v>0</v>
          </cell>
          <cell r="S29">
            <v>0</v>
          </cell>
          <cell r="T29">
            <v>0</v>
          </cell>
          <cell r="U29">
            <v>21783.760000000002</v>
          </cell>
          <cell r="V29">
            <v>2555.1900000000005</v>
          </cell>
          <cell r="W29">
            <v>2073.7900000000004</v>
          </cell>
          <cell r="X29">
            <v>11440.109999999999</v>
          </cell>
          <cell r="Y29">
            <v>2427.3412700654267</v>
          </cell>
          <cell r="Z29">
            <v>185818.97827006545</v>
          </cell>
          <cell r="AA29">
            <v>0</v>
          </cell>
          <cell r="AB29">
            <v>261</v>
          </cell>
          <cell r="AC29">
            <v>20</v>
          </cell>
          <cell r="AD29">
            <v>12</v>
          </cell>
          <cell r="AE29">
            <v>0</v>
          </cell>
          <cell r="AF29">
            <v>12</v>
          </cell>
          <cell r="AG29">
            <v>1594.9499999999998</v>
          </cell>
          <cell r="AH29">
            <v>0.9</v>
          </cell>
          <cell r="AI29">
            <v>1435.4549999999999</v>
          </cell>
          <cell r="AJ29">
            <v>129.44953221805312</v>
          </cell>
          <cell r="AK29">
            <v>19.417429832707967</v>
          </cell>
          <cell r="AL29">
            <v>0.15</v>
          </cell>
          <cell r="AM29">
            <v>148.86696205076109</v>
          </cell>
          <cell r="AN29">
            <v>0</v>
          </cell>
          <cell r="AO29">
            <v>0</v>
          </cell>
          <cell r="AP29">
            <v>148.86696205076109</v>
          </cell>
          <cell r="AQ29">
            <v>1572.06</v>
          </cell>
          <cell r="AR29">
            <v>0</v>
          </cell>
          <cell r="AS29">
            <v>0</v>
          </cell>
          <cell r="AT29">
            <v>1572.06</v>
          </cell>
          <cell r="AU29">
            <v>213691.82501057524</v>
          </cell>
          <cell r="AV29">
            <v>1</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7</v>
          </cell>
          <cell r="J32">
            <v>900066.73</v>
          </cell>
          <cell r="K32">
            <v>74742.06</v>
          </cell>
          <cell r="L32">
            <v>2565.3249000000001</v>
          </cell>
          <cell r="M32">
            <v>28104</v>
          </cell>
          <cell r="N32">
            <v>0</v>
          </cell>
          <cell r="O32">
            <v>6230.0700000000015</v>
          </cell>
          <cell r="P32">
            <v>0</v>
          </cell>
          <cell r="Q32">
            <v>9999.83</v>
          </cell>
          <cell r="R32">
            <v>0</v>
          </cell>
          <cell r="S32">
            <v>1642.73</v>
          </cell>
          <cell r="T32">
            <v>0</v>
          </cell>
          <cell r="U32">
            <v>153110.75000000003</v>
          </cell>
          <cell r="V32">
            <v>17959.72</v>
          </cell>
          <cell r="W32">
            <v>14576.060000000003</v>
          </cell>
          <cell r="X32">
            <v>80408.63</v>
          </cell>
          <cell r="Y32">
            <v>27946.644417825901</v>
          </cell>
          <cell r="Z32">
            <v>1317352.5493178258</v>
          </cell>
          <cell r="AA32">
            <v>0</v>
          </cell>
          <cell r="AB32">
            <v>0</v>
          </cell>
          <cell r="AC32">
            <v>0</v>
          </cell>
          <cell r="AD32">
            <v>0</v>
          </cell>
          <cell r="AE32">
            <v>0</v>
          </cell>
          <cell r="AF32">
            <v>0</v>
          </cell>
          <cell r="AG32">
            <v>11164.649999999998</v>
          </cell>
          <cell r="AH32">
            <v>0</v>
          </cell>
          <cell r="AI32">
            <v>5741.82</v>
          </cell>
          <cell r="AJ32">
            <v>129.79296037414284</v>
          </cell>
          <cell r="AK32">
            <v>0</v>
          </cell>
          <cell r="AL32">
            <v>0</v>
          </cell>
          <cell r="AM32">
            <v>0</v>
          </cell>
          <cell r="AN32">
            <v>0</v>
          </cell>
          <cell r="AO32">
            <v>0</v>
          </cell>
          <cell r="AP32">
            <v>0</v>
          </cell>
          <cell r="AQ32">
            <v>0</v>
          </cell>
          <cell r="AR32">
            <v>0</v>
          </cell>
          <cell r="AS32">
            <v>0</v>
          </cell>
          <cell r="AT32">
            <v>0</v>
          </cell>
          <cell r="AU32">
            <v>0</v>
          </cell>
          <cell r="AV32">
            <v>0</v>
          </cell>
        </row>
        <row r="33">
          <cell r="B33" t="str">
            <v>Total (Chargeable)</v>
          </cell>
          <cell r="C33">
            <v>0</v>
          </cell>
          <cell r="D33">
            <v>0</v>
          </cell>
          <cell r="E33">
            <v>0</v>
          </cell>
          <cell r="F33">
            <v>0</v>
          </cell>
          <cell r="G33">
            <v>0</v>
          </cell>
          <cell r="H33">
            <v>0</v>
          </cell>
          <cell r="I33">
            <v>4</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745247.81573546072</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E34" t="str">
            <v>Productive Hrs for the year</v>
          </cell>
          <cell r="AF34">
            <v>0</v>
          </cell>
          <cell r="AG34">
            <v>0</v>
          </cell>
          <cell r="AH34">
            <v>0</v>
          </cell>
          <cell r="AI34">
            <v>5741.82</v>
          </cell>
          <cell r="AJ34">
            <v>129.79296037414284</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478.48499999999996</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129.79296037414284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62010 - Payroll (including APC's)</v>
          </cell>
          <cell r="X36">
            <v>0</v>
          </cell>
          <cell r="Y36">
            <v>1317352.5493178261</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192728.72272704559</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62040 - Overtime</v>
          </cell>
          <cell r="X37">
            <v>0</v>
          </cell>
          <cell r="Y37">
            <v>0</v>
          </cell>
          <cell r="Z37">
            <v>0</v>
          </cell>
          <cell r="AA37">
            <v>0</v>
          </cell>
          <cell r="AB37">
            <v>0</v>
          </cell>
          <cell r="AC37">
            <v>0</v>
          </cell>
          <cell r="AD37">
            <v>0</v>
          </cell>
          <cell r="AE37" t="str">
            <v>Total Hrs for the year</v>
          </cell>
          <cell r="AF37">
            <v>0</v>
          </cell>
          <cell r="AG37">
            <v>0</v>
          </cell>
          <cell r="AH37">
            <v>0</v>
          </cell>
          <cell r="AI37">
            <v>5741.82</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1317352.5493178261</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7</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0.14630003397863972</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25568.055555555555</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129.79296037414284</v>
          </cell>
          <cell r="AP47">
            <v>0</v>
          </cell>
          <cell r="AQ47">
            <v>0</v>
          </cell>
          <cell r="AR47">
            <v>0</v>
          </cell>
          <cell r="AS47">
            <v>0</v>
          </cell>
          <cell r="AT47">
            <v>0</v>
          </cell>
          <cell r="AU47">
            <v>0</v>
          </cell>
          <cell r="AW47">
            <v>0</v>
          </cell>
        </row>
        <row r="48">
          <cell r="B48">
            <v>0</v>
          </cell>
          <cell r="C48">
            <v>0</v>
          </cell>
          <cell r="D48" t="str">
            <v>62210 - Other Employment Costs</v>
          </cell>
          <cell r="E48">
            <v>0</v>
          </cell>
          <cell r="F48">
            <v>29183.114999999998</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3388.8888888888887</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5272.64</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129.79296037414284</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129316.02328260115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192728.72272704559</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192728.72272704559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9">
          <cell r="D69">
            <v>0</v>
          </cell>
          <cell r="E69">
            <v>0</v>
          </cell>
          <cell r="F69">
            <v>0</v>
          </cell>
        </row>
      </sheetData>
      <sheetData sheetId="19">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3145 - Network Secondary Systems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6843</v>
          </cell>
          <cell r="C24">
            <v>0</v>
          </cell>
          <cell r="D24" t="str">
            <v>Principal Protection Engineer</v>
          </cell>
          <cell r="E24" t="str">
            <v>10634</v>
          </cell>
          <cell r="F24" t="str">
            <v>ANEGONDY, Ravi</v>
          </cell>
          <cell r="G24" t="str">
            <v>Salaried Staff</v>
          </cell>
          <cell r="H24" t="str">
            <v xml:space="preserve">Management Group </v>
          </cell>
          <cell r="I24">
            <v>1</v>
          </cell>
          <cell r="J24">
            <v>143517.79</v>
          </cell>
          <cell r="K24">
            <v>11917.819999999998</v>
          </cell>
          <cell r="L24">
            <v>438.5052</v>
          </cell>
          <cell r="M24">
            <v>15542.79</v>
          </cell>
          <cell r="N24">
            <v>0</v>
          </cell>
          <cell r="O24">
            <v>890.01000000000022</v>
          </cell>
          <cell r="P24">
            <v>0</v>
          </cell>
          <cell r="Q24">
            <v>0</v>
          </cell>
          <cell r="R24">
            <v>0</v>
          </cell>
          <cell r="S24">
            <v>0</v>
          </cell>
          <cell r="T24">
            <v>0</v>
          </cell>
          <cell r="U24">
            <v>25779.090000000004</v>
          </cell>
          <cell r="V24">
            <v>3023.8999999999992</v>
          </cell>
          <cell r="W24">
            <v>2454.1999999999998</v>
          </cell>
          <cell r="X24">
            <v>13538.31</v>
          </cell>
          <cell r="Y24">
            <v>6878.4946325297951</v>
          </cell>
          <cell r="Z24">
            <v>223980.90983252984</v>
          </cell>
          <cell r="AA24">
            <v>0</v>
          </cell>
          <cell r="AB24">
            <v>261</v>
          </cell>
          <cell r="AC24">
            <v>20</v>
          </cell>
          <cell r="AD24">
            <v>12</v>
          </cell>
          <cell r="AE24">
            <v>0</v>
          </cell>
          <cell r="AF24">
            <v>12</v>
          </cell>
          <cell r="AG24">
            <v>1594.9499999999998</v>
          </cell>
          <cell r="AH24">
            <v>0.9</v>
          </cell>
          <cell r="AI24">
            <v>1435.4549999999999</v>
          </cell>
          <cell r="AJ24">
            <v>156.03478327953843</v>
          </cell>
          <cell r="AK24">
            <v>23.405217491930763</v>
          </cell>
          <cell r="AL24">
            <v>0.15</v>
          </cell>
          <cell r="AM24">
            <v>179.44000077146919</v>
          </cell>
          <cell r="AN24">
            <v>0</v>
          </cell>
          <cell r="AO24">
            <v>0</v>
          </cell>
          <cell r="AP24">
            <v>179.44000077146919</v>
          </cell>
          <cell r="AQ24">
            <v>901.05</v>
          </cell>
          <cell r="AR24">
            <v>0</v>
          </cell>
          <cell r="AS24">
            <v>739.3</v>
          </cell>
          <cell r="AT24">
            <v>1640.35</v>
          </cell>
          <cell r="AU24">
            <v>141488.52295259619</v>
          </cell>
          <cell r="AV24">
            <v>0.54930350230133818</v>
          </cell>
          <cell r="AW24">
            <v>788.50045889596731</v>
          </cell>
        </row>
        <row r="25">
          <cell r="B25" t="str">
            <v>6844</v>
          </cell>
          <cell r="C25">
            <v>0</v>
          </cell>
          <cell r="D25" t="str">
            <v>Secondary Systems Mgr</v>
          </cell>
          <cell r="E25" t="str">
            <v>10771</v>
          </cell>
          <cell r="F25" t="str">
            <v>COLE, James</v>
          </cell>
          <cell r="G25" t="str">
            <v>Salaried Staff</v>
          </cell>
          <cell r="H25" t="str">
            <v xml:space="preserve">Management Group </v>
          </cell>
          <cell r="I25">
            <v>1</v>
          </cell>
          <cell r="J25">
            <v>158160.51</v>
          </cell>
          <cell r="K25">
            <v>13133.759999999997</v>
          </cell>
          <cell r="L25">
            <v>1122.2363999999998</v>
          </cell>
          <cell r="M25">
            <v>17128.61</v>
          </cell>
          <cell r="N25">
            <v>0</v>
          </cell>
          <cell r="O25">
            <v>890.01000000000022</v>
          </cell>
          <cell r="P25">
            <v>0</v>
          </cell>
          <cell r="Q25">
            <v>15000.029999999999</v>
          </cell>
          <cell r="R25">
            <v>0</v>
          </cell>
          <cell r="S25">
            <v>0</v>
          </cell>
          <cell r="T25">
            <v>0</v>
          </cell>
          <cell r="U25">
            <v>30645.680000000004</v>
          </cell>
          <cell r="V25">
            <v>3594.7199999999993</v>
          </cell>
          <cell r="W25">
            <v>2917.4700000000003</v>
          </cell>
          <cell r="X25">
            <v>16094.080000000002</v>
          </cell>
          <cell r="Y25">
            <v>6032.2091754137691</v>
          </cell>
          <cell r="Z25">
            <v>264719.31557541376</v>
          </cell>
          <cell r="AA25">
            <v>0</v>
          </cell>
          <cell r="AB25">
            <v>261</v>
          </cell>
          <cell r="AC25">
            <v>20</v>
          </cell>
          <cell r="AD25">
            <v>12</v>
          </cell>
          <cell r="AE25">
            <v>0</v>
          </cell>
          <cell r="AF25">
            <v>12</v>
          </cell>
          <cell r="AG25">
            <v>1594.9499999999998</v>
          </cell>
          <cell r="AH25">
            <v>0.9</v>
          </cell>
          <cell r="AI25">
            <v>1435.4549999999999</v>
          </cell>
          <cell r="AJ25">
            <v>184.41491762222694</v>
          </cell>
          <cell r="AK25">
            <v>27.662237643334041</v>
          </cell>
          <cell r="AL25">
            <v>0.15</v>
          </cell>
          <cell r="AM25">
            <v>212.07715526556098</v>
          </cell>
          <cell r="AN25">
            <v>0</v>
          </cell>
          <cell r="AO25">
            <v>0</v>
          </cell>
          <cell r="AP25">
            <v>212.07715526556098</v>
          </cell>
          <cell r="AQ25">
            <v>1029</v>
          </cell>
          <cell r="AR25">
            <v>29.4</v>
          </cell>
          <cell r="AS25">
            <v>455.70000000000005</v>
          </cell>
          <cell r="AT25">
            <v>1514.1000000000001</v>
          </cell>
          <cell r="AU25">
            <v>206892.28061961947</v>
          </cell>
          <cell r="AV25">
            <v>0.67961165048543681</v>
          </cell>
          <cell r="AW25">
            <v>975.55194174757264</v>
          </cell>
        </row>
        <row r="26">
          <cell r="B26" t="str">
            <v>6851</v>
          </cell>
          <cell r="C26">
            <v>0</v>
          </cell>
          <cell r="D26" t="str">
            <v>Principal Comms &amp; Meter Engine</v>
          </cell>
          <cell r="E26" t="str">
            <v>10951</v>
          </cell>
          <cell r="F26" t="str">
            <v>VIRK, Choudhry Q A</v>
          </cell>
          <cell r="G26" t="str">
            <v>Salaried Staff</v>
          </cell>
          <cell r="H26" t="str">
            <v xml:space="preserve">Management Group </v>
          </cell>
          <cell r="I26">
            <v>1</v>
          </cell>
          <cell r="J26">
            <v>136214.51</v>
          </cell>
          <cell r="K26">
            <v>11311.350000000002</v>
          </cell>
          <cell r="L26">
            <v>90.096299999999999</v>
          </cell>
          <cell r="M26">
            <v>7375.98</v>
          </cell>
          <cell r="N26">
            <v>0</v>
          </cell>
          <cell r="O26">
            <v>890.01000000000022</v>
          </cell>
          <cell r="P26">
            <v>0</v>
          </cell>
          <cell r="Q26">
            <v>0</v>
          </cell>
          <cell r="R26">
            <v>0</v>
          </cell>
          <cell r="S26">
            <v>0</v>
          </cell>
          <cell r="T26">
            <v>0</v>
          </cell>
          <cell r="U26">
            <v>23367.690000000002</v>
          </cell>
          <cell r="V26">
            <v>2741.01</v>
          </cell>
          <cell r="W26">
            <v>2224.59</v>
          </cell>
          <cell r="X26">
            <v>12271.949999999999</v>
          </cell>
          <cell r="Y26">
            <v>3253.1731985315014</v>
          </cell>
          <cell r="Z26">
            <v>199740.35949853156</v>
          </cell>
          <cell r="AA26">
            <v>0</v>
          </cell>
          <cell r="AB26">
            <v>261</v>
          </cell>
          <cell r="AC26">
            <v>20</v>
          </cell>
          <cell r="AD26">
            <v>12</v>
          </cell>
          <cell r="AE26">
            <v>0</v>
          </cell>
          <cell r="AF26">
            <v>12</v>
          </cell>
          <cell r="AG26">
            <v>1594.9499999999998</v>
          </cell>
          <cell r="AH26">
            <v>0.9</v>
          </cell>
          <cell r="AI26">
            <v>1435.4549999999999</v>
          </cell>
          <cell r="AJ26">
            <v>139.14776812824616</v>
          </cell>
          <cell r="AK26">
            <v>20.872165219236923</v>
          </cell>
          <cell r="AL26">
            <v>0.15</v>
          </cell>
          <cell r="AM26">
            <v>160.01993334748309</v>
          </cell>
          <cell r="AN26">
            <v>0</v>
          </cell>
          <cell r="AO26">
            <v>0</v>
          </cell>
          <cell r="AP26">
            <v>160.01993334748309</v>
          </cell>
          <cell r="AQ26">
            <v>146.99999999999997</v>
          </cell>
          <cell r="AR26">
            <v>0</v>
          </cell>
          <cell r="AS26">
            <v>196.45</v>
          </cell>
          <cell r="AT26">
            <v>343.44999999999993</v>
          </cell>
          <cell r="AU26">
            <v>98314.478885505203</v>
          </cell>
          <cell r="AV26">
            <v>0.42800989954869706</v>
          </cell>
          <cell r="AW26">
            <v>614.38895035667485</v>
          </cell>
        </row>
        <row r="27">
          <cell r="B27" t="str">
            <v>6846</v>
          </cell>
          <cell r="C27">
            <v>0</v>
          </cell>
          <cell r="D27" t="str">
            <v>Principal SCADA Engineer</v>
          </cell>
          <cell r="E27" t="str">
            <v>11165</v>
          </cell>
          <cell r="F27" t="str">
            <v>MUNUKUTLA, Sarma</v>
          </cell>
          <cell r="G27" t="str">
            <v>Salaried Staff</v>
          </cell>
          <cell r="H27" t="str">
            <v xml:space="preserve">Management Group </v>
          </cell>
          <cell r="I27">
            <v>1</v>
          </cell>
          <cell r="J27">
            <v>139375.93</v>
          </cell>
          <cell r="K27">
            <v>11573.849999999999</v>
          </cell>
          <cell r="L27">
            <v>313.13850000000002</v>
          </cell>
          <cell r="M27">
            <v>11320.68</v>
          </cell>
          <cell r="N27">
            <v>0</v>
          </cell>
          <cell r="O27">
            <v>890.01000000000022</v>
          </cell>
          <cell r="P27">
            <v>0</v>
          </cell>
          <cell r="Q27">
            <v>0</v>
          </cell>
          <cell r="R27">
            <v>0</v>
          </cell>
          <cell r="S27">
            <v>0</v>
          </cell>
          <cell r="T27">
            <v>0</v>
          </cell>
          <cell r="U27">
            <v>24472.929999999997</v>
          </cell>
          <cell r="V27">
            <v>2870.6599999999994</v>
          </cell>
          <cell r="W27">
            <v>2329.81</v>
          </cell>
          <cell r="X27">
            <v>12852.390000000001</v>
          </cell>
          <cell r="Y27">
            <v>2538.4767630952833</v>
          </cell>
          <cell r="Z27">
            <v>208537.87526309528</v>
          </cell>
          <cell r="AA27">
            <v>0</v>
          </cell>
          <cell r="AB27">
            <v>261</v>
          </cell>
          <cell r="AC27">
            <v>20</v>
          </cell>
          <cell r="AD27">
            <v>12</v>
          </cell>
          <cell r="AE27">
            <v>0</v>
          </cell>
          <cell r="AF27">
            <v>12</v>
          </cell>
          <cell r="AG27">
            <v>1594.9499999999998</v>
          </cell>
          <cell r="AH27">
            <v>0.9</v>
          </cell>
          <cell r="AI27">
            <v>1435.4549999999999</v>
          </cell>
          <cell r="AJ27">
            <v>145.27649787913609</v>
          </cell>
          <cell r="AK27">
            <v>21.791474681870412</v>
          </cell>
          <cell r="AL27">
            <v>0.15</v>
          </cell>
          <cell r="AM27">
            <v>167.06797256100651</v>
          </cell>
          <cell r="AN27">
            <v>0</v>
          </cell>
          <cell r="AO27">
            <v>0</v>
          </cell>
          <cell r="AP27">
            <v>167.06797256100651</v>
          </cell>
          <cell r="AQ27">
            <v>894.80000000000018</v>
          </cell>
          <cell r="AR27">
            <v>0</v>
          </cell>
          <cell r="AS27">
            <v>389.14999999999992</v>
          </cell>
          <cell r="AT27">
            <v>1283.95</v>
          </cell>
          <cell r="AU27">
            <v>167132.39955078496</v>
          </cell>
          <cell r="AV27">
            <v>0.69691187351532391</v>
          </cell>
          <cell r="AW27">
            <v>1000.3856333969393</v>
          </cell>
        </row>
        <row r="28">
          <cell r="B28" t="str">
            <v>7493</v>
          </cell>
          <cell r="C28">
            <v>0</v>
          </cell>
          <cell r="D28" t="str">
            <v>Technical Officer Metering and</v>
          </cell>
          <cell r="E28" t="str">
            <v>2644</v>
          </cell>
          <cell r="F28" t="str">
            <v>BOLTE, Aaron J</v>
          </cell>
          <cell r="G28" t="str">
            <v>Salaried Staff</v>
          </cell>
          <cell r="H28" t="str">
            <v xml:space="preserve">Management Group </v>
          </cell>
          <cell r="I28">
            <v>1</v>
          </cell>
          <cell r="J28">
            <v>90124.6</v>
          </cell>
          <cell r="K28">
            <v>7484.0300000000007</v>
          </cell>
          <cell r="L28">
            <v>479.57040000000001</v>
          </cell>
          <cell r="M28">
            <v>0</v>
          </cell>
          <cell r="N28">
            <v>0</v>
          </cell>
          <cell r="O28">
            <v>890.01000000000022</v>
          </cell>
          <cell r="P28">
            <v>0</v>
          </cell>
          <cell r="Q28">
            <v>0</v>
          </cell>
          <cell r="R28">
            <v>0</v>
          </cell>
          <cell r="S28">
            <v>1642.73</v>
          </cell>
          <cell r="T28">
            <v>5751.38</v>
          </cell>
          <cell r="U28">
            <v>15883.179999999998</v>
          </cell>
          <cell r="V28">
            <v>1863.08</v>
          </cell>
          <cell r="W28">
            <v>1512.0600000000002</v>
          </cell>
          <cell r="X28">
            <v>8341.32</v>
          </cell>
          <cell r="Y28">
            <v>3734.2954794406251</v>
          </cell>
          <cell r="Z28">
            <v>137706.25587944061</v>
          </cell>
          <cell r="AA28">
            <v>0</v>
          </cell>
          <cell r="AB28">
            <v>261</v>
          </cell>
          <cell r="AC28">
            <v>20</v>
          </cell>
          <cell r="AD28">
            <v>12</v>
          </cell>
          <cell r="AE28">
            <v>0</v>
          </cell>
          <cell r="AF28">
            <v>12</v>
          </cell>
          <cell r="AG28">
            <v>1594.9499999999998</v>
          </cell>
          <cell r="AH28">
            <v>0.9</v>
          </cell>
          <cell r="AI28">
            <v>1435.4549999999999</v>
          </cell>
          <cell r="AJ28">
            <v>95.932130146497528</v>
          </cell>
          <cell r="AK28">
            <v>14.389819521974628</v>
          </cell>
          <cell r="AL28">
            <v>0.15</v>
          </cell>
          <cell r="AM28">
            <v>110.32194966847216</v>
          </cell>
          <cell r="AN28">
            <v>0</v>
          </cell>
          <cell r="AO28">
            <v>0</v>
          </cell>
          <cell r="AP28">
            <v>110.32194966847216</v>
          </cell>
          <cell r="AQ28">
            <v>136.67000000000002</v>
          </cell>
          <cell r="AR28">
            <v>0</v>
          </cell>
          <cell r="AS28">
            <v>1123.77</v>
          </cell>
          <cell r="AT28">
            <v>1260.44</v>
          </cell>
          <cell r="AU28">
            <v>17171.274388070531</v>
          </cell>
          <cell r="AV28">
            <v>0.10843038938783282</v>
          </cell>
          <cell r="AW28">
            <v>155.64694459871157</v>
          </cell>
        </row>
        <row r="29">
          <cell r="B29" t="str">
            <v>6845</v>
          </cell>
          <cell r="C29">
            <v>0</v>
          </cell>
          <cell r="D29" t="str">
            <v>Secondary Sys Snr Tech Officer</v>
          </cell>
          <cell r="E29" t="str">
            <v>326-74579</v>
          </cell>
          <cell r="F29" t="str">
            <v>GUBLER, Dominic J</v>
          </cell>
          <cell r="G29" t="str">
            <v>Salaried Staff</v>
          </cell>
          <cell r="H29" t="str">
            <v xml:space="preserve">Management Group </v>
          </cell>
          <cell r="I29">
            <v>1</v>
          </cell>
          <cell r="J29">
            <v>123815.4</v>
          </cell>
          <cell r="K29">
            <v>11823.98</v>
          </cell>
          <cell r="L29">
            <v>478.65359999999998</v>
          </cell>
          <cell r="M29">
            <v>0</v>
          </cell>
          <cell r="N29">
            <v>0</v>
          </cell>
          <cell r="O29">
            <v>890.01000000000022</v>
          </cell>
          <cell r="P29">
            <v>0</v>
          </cell>
          <cell r="Q29">
            <v>0</v>
          </cell>
          <cell r="R29">
            <v>4087.2599999999993</v>
          </cell>
          <cell r="S29">
            <v>0</v>
          </cell>
          <cell r="T29">
            <v>5751.38</v>
          </cell>
          <cell r="U29">
            <v>21722.909999999996</v>
          </cell>
          <cell r="V29">
            <v>2548.0800000000004</v>
          </cell>
          <cell r="W29">
            <v>2068.04</v>
          </cell>
          <cell r="X29">
            <v>11408.16</v>
          </cell>
          <cell r="Y29">
            <v>7495.686842574054</v>
          </cell>
          <cell r="Z29">
            <v>192089.56044257409</v>
          </cell>
          <cell r="AA29">
            <v>0</v>
          </cell>
          <cell r="AB29">
            <v>261</v>
          </cell>
          <cell r="AC29">
            <v>20</v>
          </cell>
          <cell r="AD29">
            <v>12</v>
          </cell>
          <cell r="AE29">
            <v>0</v>
          </cell>
          <cell r="AF29">
            <v>12</v>
          </cell>
          <cell r="AG29">
            <v>1594.9499999999998</v>
          </cell>
          <cell r="AH29">
            <v>0.9</v>
          </cell>
          <cell r="AI29">
            <v>1435.4549999999999</v>
          </cell>
          <cell r="AJ29">
            <v>133.81789080296778</v>
          </cell>
          <cell r="AK29">
            <v>20.072683620445165</v>
          </cell>
          <cell r="AL29">
            <v>0.15</v>
          </cell>
          <cell r="AM29">
            <v>153.89057442341294</v>
          </cell>
          <cell r="AN29">
            <v>0</v>
          </cell>
          <cell r="AO29">
            <v>0</v>
          </cell>
          <cell r="AP29">
            <v>153.89057442341294</v>
          </cell>
          <cell r="AQ29">
            <v>668.75000000000011</v>
          </cell>
          <cell r="AR29">
            <v>0</v>
          </cell>
          <cell r="AS29">
            <v>359</v>
          </cell>
          <cell r="AT29">
            <v>1027.75</v>
          </cell>
          <cell r="AU29">
            <v>143740.09007819719</v>
          </cell>
          <cell r="AV29">
            <v>0.65069326198005362</v>
          </cell>
          <cell r="AW29">
            <v>934.04089637557786</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6</v>
          </cell>
          <cell r="J32">
            <v>791208.74</v>
          </cell>
          <cell r="K32">
            <v>67244.789999999994</v>
          </cell>
          <cell r="L32">
            <v>2922.2003999999997</v>
          </cell>
          <cell r="M32">
            <v>51368.060000000005</v>
          </cell>
          <cell r="N32">
            <v>0</v>
          </cell>
          <cell r="O32">
            <v>5340.0600000000013</v>
          </cell>
          <cell r="P32">
            <v>0</v>
          </cell>
          <cell r="Q32">
            <v>15000.029999999999</v>
          </cell>
          <cell r="R32">
            <v>4087.2599999999993</v>
          </cell>
          <cell r="S32">
            <v>1642.73</v>
          </cell>
          <cell r="T32">
            <v>11502.76</v>
          </cell>
          <cell r="U32">
            <v>141871.47999999998</v>
          </cell>
          <cell r="V32">
            <v>16641.45</v>
          </cell>
          <cell r="W32">
            <v>13506.169999999998</v>
          </cell>
          <cell r="X32">
            <v>74506.209999999992</v>
          </cell>
          <cell r="Y32">
            <v>29932.336091585028</v>
          </cell>
          <cell r="Z32">
            <v>1226774.2764915852</v>
          </cell>
          <cell r="AA32">
            <v>0</v>
          </cell>
          <cell r="AB32">
            <v>0</v>
          </cell>
          <cell r="AC32">
            <v>0</v>
          </cell>
          <cell r="AD32">
            <v>0</v>
          </cell>
          <cell r="AE32">
            <v>0</v>
          </cell>
          <cell r="AF32">
            <v>0</v>
          </cell>
          <cell r="AG32">
            <v>9569.6999999999989</v>
          </cell>
          <cell r="AH32">
            <v>0</v>
          </cell>
          <cell r="AI32">
            <v>8612.73</v>
          </cell>
          <cell r="AJ32">
            <v>142.43733130976884</v>
          </cell>
          <cell r="AK32">
            <v>0</v>
          </cell>
          <cell r="AL32">
            <v>0</v>
          </cell>
          <cell r="AM32">
            <v>0</v>
          </cell>
          <cell r="AN32">
            <v>0</v>
          </cell>
          <cell r="AO32">
            <v>0</v>
          </cell>
          <cell r="AP32">
            <v>0</v>
          </cell>
          <cell r="AQ32">
            <v>3777.27</v>
          </cell>
          <cell r="AR32">
            <v>29.4</v>
          </cell>
          <cell r="AS32">
            <v>3263.37</v>
          </cell>
          <cell r="AT32">
            <v>7070.0399999999991</v>
          </cell>
          <cell r="AU32">
            <v>774739.04647477355</v>
          </cell>
          <cell r="AV32">
            <v>0.53426430402091085</v>
          </cell>
        </row>
        <row r="33">
          <cell r="B33" t="str">
            <v>Total (Chargeable)</v>
          </cell>
          <cell r="C33">
            <v>0</v>
          </cell>
          <cell r="D33">
            <v>0</v>
          </cell>
          <cell r="E33">
            <v>0</v>
          </cell>
          <cell r="F33">
            <v>0</v>
          </cell>
          <cell r="G33">
            <v>0</v>
          </cell>
          <cell r="H33">
            <v>0</v>
          </cell>
          <cell r="I33">
            <v>6</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1226774.2764915852</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E34" t="str">
            <v>Productive Hrs for the year</v>
          </cell>
          <cell r="AF34">
            <v>0</v>
          </cell>
          <cell r="AG34">
            <v>0</v>
          </cell>
          <cell r="AH34">
            <v>0</v>
          </cell>
          <cell r="AI34">
            <v>8612.73</v>
          </cell>
          <cell r="AJ34">
            <v>142.43733130976884</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717.72749999999996</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142.43733130976884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62010 - Payroll (including APC's)</v>
          </cell>
          <cell r="X36">
            <v>0</v>
          </cell>
          <cell r="Y36">
            <v>1226774.2764915852</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166612.3364767505</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62040 - Overtime</v>
          </cell>
          <cell r="X37">
            <v>0</v>
          </cell>
          <cell r="Y37">
            <v>0</v>
          </cell>
          <cell r="Z37">
            <v>0</v>
          </cell>
          <cell r="AA37">
            <v>0</v>
          </cell>
          <cell r="AB37">
            <v>0</v>
          </cell>
          <cell r="AC37">
            <v>0</v>
          </cell>
          <cell r="AD37">
            <v>0</v>
          </cell>
          <cell r="AE37" t="str">
            <v>Total Hrs for the year</v>
          </cell>
          <cell r="AF37">
            <v>0</v>
          </cell>
          <cell r="AG37">
            <v>0</v>
          </cell>
          <cell r="AH37">
            <v>0</v>
          </cell>
          <cell r="AI37">
            <v>8612.73</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1226774.2764915852</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6</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0.13581336002026395</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9058.3333333333321</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142.43733130976884</v>
          </cell>
          <cell r="AP47">
            <v>0</v>
          </cell>
          <cell r="AQ47">
            <v>0</v>
          </cell>
          <cell r="AR47">
            <v>0</v>
          </cell>
          <cell r="AS47">
            <v>0</v>
          </cell>
          <cell r="AT47">
            <v>0</v>
          </cell>
          <cell r="AU47">
            <v>0</v>
          </cell>
          <cell r="AW47">
            <v>0</v>
          </cell>
        </row>
        <row r="48">
          <cell r="B48">
            <v>0</v>
          </cell>
          <cell r="C48">
            <v>0</v>
          </cell>
          <cell r="D48" t="str">
            <v>62210 - Other Employment Costs</v>
          </cell>
          <cell r="E48">
            <v>0</v>
          </cell>
          <cell r="F48">
            <v>11272</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3333.3333333333335</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24103.42</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142.43733130976884</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118845.24981008383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166612.3364767505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166612.3364767505</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sheetData>
      <sheetData sheetId="20">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3146 - Network Control</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t="str">
            <v>6985</v>
          </cell>
          <cell r="C25">
            <v>0</v>
          </cell>
          <cell r="D25" t="str">
            <v>Network Controller</v>
          </cell>
          <cell r="E25" t="str">
            <v>1018</v>
          </cell>
          <cell r="F25" t="str">
            <v>BROWN, Matthew P</v>
          </cell>
          <cell r="G25" t="str">
            <v>Salaried Staff</v>
          </cell>
          <cell r="H25" t="str">
            <v xml:space="preserve">Management Group </v>
          </cell>
          <cell r="I25">
            <v>1</v>
          </cell>
          <cell r="J25">
            <v>148258.26</v>
          </cell>
          <cell r="K25">
            <v>17228.270000000004</v>
          </cell>
          <cell r="L25">
            <v>781.50149999999996</v>
          </cell>
          <cell r="M25">
            <v>0</v>
          </cell>
          <cell r="N25">
            <v>0</v>
          </cell>
          <cell r="O25">
            <v>890.01000000000022</v>
          </cell>
          <cell r="P25">
            <v>0</v>
          </cell>
          <cell r="Q25">
            <v>0</v>
          </cell>
          <cell r="R25">
            <v>4087.2599999999993</v>
          </cell>
          <cell r="S25">
            <v>0</v>
          </cell>
          <cell r="T25">
            <v>5981.420000000001</v>
          </cell>
          <cell r="U25">
            <v>25728.080000000002</v>
          </cell>
          <cell r="V25">
            <v>3337.27</v>
          </cell>
          <cell r="W25">
            <v>2747.39</v>
          </cell>
          <cell r="X25">
            <v>14941.330000000002</v>
          </cell>
          <cell r="Y25">
            <v>6449.9663542969211</v>
          </cell>
          <cell r="Z25">
            <v>230430.75785429697</v>
          </cell>
          <cell r="AA25">
            <v>20873.039999999997</v>
          </cell>
          <cell r="AB25">
            <v>261</v>
          </cell>
          <cell r="AC25">
            <v>20</v>
          </cell>
          <cell r="AD25">
            <v>12</v>
          </cell>
          <cell r="AE25">
            <v>0</v>
          </cell>
          <cell r="AF25">
            <v>12</v>
          </cell>
          <cell r="AG25">
            <v>1594.9499999999998</v>
          </cell>
          <cell r="AH25">
            <v>0.9</v>
          </cell>
          <cell r="AI25">
            <v>1435.4549999999999</v>
          </cell>
          <cell r="AJ25">
            <v>160.52802620374513</v>
          </cell>
          <cell r="AK25">
            <v>16.052802620374514</v>
          </cell>
          <cell r="AL25">
            <v>0.1</v>
          </cell>
          <cell r="AM25">
            <v>176.58082882411964</v>
          </cell>
          <cell r="AN25">
            <v>0</v>
          </cell>
          <cell r="AO25">
            <v>0</v>
          </cell>
          <cell r="AP25">
            <v>176.58082882411964</v>
          </cell>
          <cell r="AQ25">
            <v>9</v>
          </cell>
          <cell r="AR25">
            <v>0</v>
          </cell>
          <cell r="AS25">
            <v>1703</v>
          </cell>
          <cell r="AT25">
            <v>1712</v>
          </cell>
          <cell r="AU25">
            <v>1332.5143123583759</v>
          </cell>
          <cell r="AV25">
            <v>5.2570093457943922E-3</v>
          </cell>
          <cell r="AW25">
            <v>0</v>
          </cell>
        </row>
        <row r="26">
          <cell r="B26" t="str">
            <v>6979</v>
          </cell>
          <cell r="C26">
            <v>0</v>
          </cell>
          <cell r="D26" t="str">
            <v>Network Controller</v>
          </cell>
          <cell r="E26" t="str">
            <v>10608</v>
          </cell>
          <cell r="F26" t="str">
            <v>MCELROY, Scott A</v>
          </cell>
          <cell r="G26" t="str">
            <v>Salaried Staff</v>
          </cell>
          <cell r="H26" t="str">
            <v xml:space="preserve">Management Group </v>
          </cell>
          <cell r="I26">
            <v>1</v>
          </cell>
          <cell r="J26">
            <v>154393.07</v>
          </cell>
          <cell r="K26">
            <v>17941.14</v>
          </cell>
          <cell r="L26">
            <v>1010.4048</v>
          </cell>
          <cell r="M26">
            <v>0</v>
          </cell>
          <cell r="N26">
            <v>0</v>
          </cell>
          <cell r="O26">
            <v>890.01000000000022</v>
          </cell>
          <cell r="P26">
            <v>0</v>
          </cell>
          <cell r="Q26">
            <v>0</v>
          </cell>
          <cell r="R26">
            <v>4087.2599999999993</v>
          </cell>
          <cell r="S26">
            <v>0</v>
          </cell>
          <cell r="T26">
            <v>5981.420000000001</v>
          </cell>
          <cell r="U26">
            <v>26724.66</v>
          </cell>
          <cell r="V26">
            <v>3467.36</v>
          </cell>
          <cell r="W26">
            <v>2854.59</v>
          </cell>
          <cell r="X26">
            <v>15523.89</v>
          </cell>
          <cell r="Y26">
            <v>7607.8975467008549</v>
          </cell>
          <cell r="Z26">
            <v>240481.70234670088</v>
          </cell>
          <cell r="AA26">
            <v>21736.760000000002</v>
          </cell>
          <cell r="AB26">
            <v>261</v>
          </cell>
          <cell r="AC26">
            <v>20</v>
          </cell>
          <cell r="AD26">
            <v>12</v>
          </cell>
          <cell r="AE26">
            <v>0</v>
          </cell>
          <cell r="AF26">
            <v>12</v>
          </cell>
          <cell r="AG26">
            <v>1594.9499999999998</v>
          </cell>
          <cell r="AH26">
            <v>0.9</v>
          </cell>
          <cell r="AI26">
            <v>1435.4549999999999</v>
          </cell>
          <cell r="AJ26">
            <v>167.52994858543173</v>
          </cell>
          <cell r="AK26">
            <v>16.752994858543172</v>
          </cell>
          <cell r="AL26">
            <v>0.1</v>
          </cell>
          <cell r="AM26">
            <v>184.28294344397489</v>
          </cell>
          <cell r="AN26">
            <v>0</v>
          </cell>
          <cell r="AO26">
            <v>0</v>
          </cell>
          <cell r="AP26">
            <v>184.28294344397489</v>
          </cell>
          <cell r="AQ26">
            <v>21</v>
          </cell>
          <cell r="AR26">
            <v>0</v>
          </cell>
          <cell r="AS26">
            <v>1549.75</v>
          </cell>
          <cell r="AT26">
            <v>1570.75</v>
          </cell>
          <cell r="AU26">
            <v>3536.6081962175972</v>
          </cell>
          <cell r="AV26">
            <v>1.3369409517746299E-2</v>
          </cell>
          <cell r="AW26">
            <v>0</v>
          </cell>
        </row>
        <row r="27">
          <cell r="B27" t="str">
            <v>7712</v>
          </cell>
          <cell r="C27">
            <v>0</v>
          </cell>
          <cell r="D27" t="str">
            <v>Network Data Remediation Offic</v>
          </cell>
          <cell r="E27" t="str">
            <v>9009</v>
          </cell>
          <cell r="F27" t="str">
            <v>JACOBS, Robert</v>
          </cell>
          <cell r="G27" t="str">
            <v>Salaried Staff</v>
          </cell>
          <cell r="H27" t="str">
            <v xml:space="preserve">Management Group </v>
          </cell>
          <cell r="I27">
            <v>1</v>
          </cell>
          <cell r="J27">
            <v>80726.12000000001</v>
          </cell>
          <cell r="K27">
            <v>6703.54</v>
          </cell>
          <cell r="L27">
            <v>251.07570000000001</v>
          </cell>
          <cell r="M27">
            <v>0</v>
          </cell>
          <cell r="N27">
            <v>0</v>
          </cell>
          <cell r="O27">
            <v>890.01000000000022</v>
          </cell>
          <cell r="P27">
            <v>0</v>
          </cell>
          <cell r="Q27">
            <v>0</v>
          </cell>
          <cell r="R27">
            <v>0</v>
          </cell>
          <cell r="S27">
            <v>0</v>
          </cell>
          <cell r="T27">
            <v>5981.420000000001</v>
          </cell>
          <cell r="U27">
            <v>18494.580000000002</v>
          </cell>
          <cell r="V27">
            <v>1899.6</v>
          </cell>
          <cell r="W27">
            <v>1508.8200000000004</v>
          </cell>
          <cell r="X27">
            <v>8504.7099999999991</v>
          </cell>
          <cell r="Y27">
            <v>2803.2559684336975</v>
          </cell>
          <cell r="Z27">
            <v>127763.13166843371</v>
          </cell>
          <cell r="AA27">
            <v>11365.269999999999</v>
          </cell>
          <cell r="AB27">
            <v>261</v>
          </cell>
          <cell r="AC27">
            <v>20</v>
          </cell>
          <cell r="AD27">
            <v>12</v>
          </cell>
          <cell r="AE27">
            <v>0</v>
          </cell>
          <cell r="AF27">
            <v>12</v>
          </cell>
          <cell r="AG27">
            <v>1594.9499999999998</v>
          </cell>
          <cell r="AH27">
            <v>0.9</v>
          </cell>
          <cell r="AI27">
            <v>1435.4549999999999</v>
          </cell>
          <cell r="AJ27">
            <v>89.005320033323031</v>
          </cell>
          <cell r="AK27">
            <v>8.9005320033323034</v>
          </cell>
          <cell r="AL27">
            <v>0.1</v>
          </cell>
          <cell r="AM27">
            <v>97.905852036655332</v>
          </cell>
          <cell r="AN27">
            <v>0</v>
          </cell>
          <cell r="AO27">
            <v>0</v>
          </cell>
          <cell r="AP27">
            <v>97.905852036655332</v>
          </cell>
          <cell r="AQ27">
            <v>265.99</v>
          </cell>
          <cell r="AR27">
            <v>0</v>
          </cell>
          <cell r="AS27">
            <v>804.5</v>
          </cell>
          <cell r="AT27">
            <v>1070.49</v>
          </cell>
          <cell r="AU27">
            <v>34920.538194411296</v>
          </cell>
          <cell r="AV27">
            <v>0.24847499743108298</v>
          </cell>
          <cell r="AW27">
            <v>0</v>
          </cell>
        </row>
        <row r="28">
          <cell r="B28" t="str">
            <v>6971</v>
          </cell>
          <cell r="C28">
            <v>0</v>
          </cell>
          <cell r="D28" t="str">
            <v>Network Controller</v>
          </cell>
          <cell r="E28" t="str">
            <v>1234</v>
          </cell>
          <cell r="F28" t="str">
            <v>BALLARD, David P</v>
          </cell>
          <cell r="G28" t="str">
            <v>Salaried Staff</v>
          </cell>
          <cell r="H28" t="str">
            <v xml:space="preserve">Management Group </v>
          </cell>
          <cell r="I28">
            <v>1</v>
          </cell>
          <cell r="J28">
            <v>153641.56</v>
          </cell>
          <cell r="K28">
            <v>17853.850000000002</v>
          </cell>
          <cell r="L28">
            <v>1078.2371999999998</v>
          </cell>
          <cell r="M28">
            <v>0</v>
          </cell>
          <cell r="N28">
            <v>0</v>
          </cell>
          <cell r="O28">
            <v>890.01000000000022</v>
          </cell>
          <cell r="P28">
            <v>0</v>
          </cell>
          <cell r="Q28">
            <v>0</v>
          </cell>
          <cell r="R28">
            <v>4087.2599999999993</v>
          </cell>
          <cell r="S28">
            <v>0</v>
          </cell>
          <cell r="T28">
            <v>5981.420000000001</v>
          </cell>
          <cell r="U28">
            <v>34939.199999999997</v>
          </cell>
          <cell r="V28">
            <v>3578.99</v>
          </cell>
          <cell r="W28">
            <v>2841.4699999999993</v>
          </cell>
          <cell r="X28">
            <v>16023.590000000002</v>
          </cell>
          <cell r="Y28">
            <v>6090.0556093566629</v>
          </cell>
          <cell r="Z28">
            <v>247005.64280935668</v>
          </cell>
          <cell r="AA28">
            <v>21630.959999999999</v>
          </cell>
          <cell r="AB28">
            <v>261</v>
          </cell>
          <cell r="AC28">
            <v>20</v>
          </cell>
          <cell r="AD28">
            <v>12</v>
          </cell>
          <cell r="AE28">
            <v>0</v>
          </cell>
          <cell r="AF28">
            <v>12</v>
          </cell>
          <cell r="AG28">
            <v>1594.9499999999998</v>
          </cell>
          <cell r="AH28">
            <v>0.9</v>
          </cell>
          <cell r="AI28">
            <v>1435.4549999999999</v>
          </cell>
          <cell r="AJ28">
            <v>172.07480750657922</v>
          </cell>
          <cell r="AK28">
            <v>17.207480750657922</v>
          </cell>
          <cell r="AL28">
            <v>0.1</v>
          </cell>
          <cell r="AM28">
            <v>189.28228825723716</v>
          </cell>
          <cell r="AN28">
            <v>0</v>
          </cell>
          <cell r="AO28">
            <v>0</v>
          </cell>
          <cell r="AP28">
            <v>189.28228825723716</v>
          </cell>
          <cell r="AQ28">
            <v>0</v>
          </cell>
          <cell r="AR28">
            <v>0</v>
          </cell>
          <cell r="AS28">
            <v>1437</v>
          </cell>
          <cell r="AT28">
            <v>1437</v>
          </cell>
          <cell r="AU28">
            <v>0</v>
          </cell>
          <cell r="AV28">
            <v>0</v>
          </cell>
          <cell r="AW28">
            <v>0</v>
          </cell>
        </row>
        <row r="29">
          <cell r="B29" t="str">
            <v>7534</v>
          </cell>
          <cell r="C29">
            <v>0</v>
          </cell>
          <cell r="D29" t="str">
            <v>Network Outage Coordinator</v>
          </cell>
          <cell r="E29" t="str">
            <v>2648</v>
          </cell>
          <cell r="F29" t="str">
            <v>BROWN, Samuel</v>
          </cell>
          <cell r="G29" t="str">
            <v>Salaried Staff</v>
          </cell>
          <cell r="H29" t="str">
            <v xml:space="preserve">Management Group </v>
          </cell>
          <cell r="I29">
            <v>1</v>
          </cell>
          <cell r="J29">
            <v>121416.68</v>
          </cell>
          <cell r="K29">
            <v>10082.550000000001</v>
          </cell>
          <cell r="L29">
            <v>407.93790000000001</v>
          </cell>
          <cell r="M29">
            <v>0</v>
          </cell>
          <cell r="N29">
            <v>0</v>
          </cell>
          <cell r="O29">
            <v>890.01000000000022</v>
          </cell>
          <cell r="P29">
            <v>0</v>
          </cell>
          <cell r="Q29">
            <v>0</v>
          </cell>
          <cell r="R29">
            <v>0</v>
          </cell>
          <cell r="S29">
            <v>0</v>
          </cell>
          <cell r="T29">
            <v>5981.420000000001</v>
          </cell>
          <cell r="U29">
            <v>20754.600000000002</v>
          </cell>
          <cell r="V29">
            <v>2696.0099999999998</v>
          </cell>
          <cell r="W29">
            <v>2219.9500000000003</v>
          </cell>
          <cell r="X29">
            <v>12070.570000000002</v>
          </cell>
          <cell r="Y29">
            <v>4266.1726218927179</v>
          </cell>
          <cell r="Z29">
            <v>180785.90052189273</v>
          </cell>
          <cell r="AA29">
            <v>17094.05</v>
          </cell>
          <cell r="AB29">
            <v>261</v>
          </cell>
          <cell r="AC29">
            <v>20</v>
          </cell>
          <cell r="AD29">
            <v>12</v>
          </cell>
          <cell r="AE29">
            <v>0</v>
          </cell>
          <cell r="AF29">
            <v>12</v>
          </cell>
          <cell r="AG29">
            <v>1594.9499999999998</v>
          </cell>
          <cell r="AH29">
            <v>0.9</v>
          </cell>
          <cell r="AI29">
            <v>1435.4549999999999</v>
          </cell>
          <cell r="AJ29">
            <v>125.94327270579205</v>
          </cell>
          <cell r="AK29">
            <v>12.594327270579207</v>
          </cell>
          <cell r="AL29">
            <v>0.1</v>
          </cell>
          <cell r="AM29">
            <v>138.53759997637127</v>
          </cell>
          <cell r="AN29">
            <v>0</v>
          </cell>
          <cell r="AO29">
            <v>0</v>
          </cell>
          <cell r="AP29">
            <v>138.53759997637127</v>
          </cell>
          <cell r="AQ29">
            <v>649.75000000000011</v>
          </cell>
          <cell r="AR29">
            <v>0</v>
          </cell>
          <cell r="AS29">
            <v>967.36</v>
          </cell>
          <cell r="AT29">
            <v>1617.1100000000001</v>
          </cell>
          <cell r="AU29">
            <v>79903.162277463984</v>
          </cell>
          <cell r="AV29">
            <v>0.40179703297858527</v>
          </cell>
          <cell r="AW29">
            <v>0</v>
          </cell>
        </row>
        <row r="30">
          <cell r="B30" t="str">
            <v>6978</v>
          </cell>
          <cell r="C30">
            <v>0</v>
          </cell>
          <cell r="D30" t="str">
            <v>Manager Control</v>
          </cell>
          <cell r="E30" t="str">
            <v>3082</v>
          </cell>
          <cell r="F30" t="str">
            <v>ANDERSON, Tim</v>
          </cell>
          <cell r="G30" t="str">
            <v>Salaried Staff</v>
          </cell>
          <cell r="H30" t="str">
            <v xml:space="preserve">Management Group </v>
          </cell>
          <cell r="I30">
            <v>1</v>
          </cell>
          <cell r="J30">
            <v>156240.29999999999</v>
          </cell>
          <cell r="K30">
            <v>12974.310000000001</v>
          </cell>
          <cell r="L30">
            <v>401.71350000000001</v>
          </cell>
          <cell r="M30">
            <v>16920.63</v>
          </cell>
          <cell r="N30">
            <v>0</v>
          </cell>
          <cell r="O30">
            <v>890.01000000000022</v>
          </cell>
          <cell r="P30">
            <v>0</v>
          </cell>
          <cell r="Q30">
            <v>15000.029999999999</v>
          </cell>
          <cell r="R30">
            <v>0</v>
          </cell>
          <cell r="S30">
            <v>0</v>
          </cell>
          <cell r="T30">
            <v>0</v>
          </cell>
          <cell r="U30">
            <v>30302.559999999998</v>
          </cell>
          <cell r="V30">
            <v>3891.0299999999993</v>
          </cell>
          <cell r="W30">
            <v>3198.92</v>
          </cell>
          <cell r="X30">
            <v>17420.66</v>
          </cell>
          <cell r="Y30">
            <v>5156.4993350189452</v>
          </cell>
          <cell r="Z30">
            <v>262396.66283501894</v>
          </cell>
          <cell r="AA30">
            <v>21996.839999999997</v>
          </cell>
          <cell r="AB30">
            <v>261</v>
          </cell>
          <cell r="AC30">
            <v>20</v>
          </cell>
          <cell r="AD30">
            <v>12</v>
          </cell>
          <cell r="AE30">
            <v>0</v>
          </cell>
          <cell r="AF30">
            <v>12</v>
          </cell>
          <cell r="AG30">
            <v>1594.9499999999998</v>
          </cell>
          <cell r="AH30">
            <v>0.9</v>
          </cell>
          <cell r="AI30">
            <v>1435.4549999999999</v>
          </cell>
          <cell r="AJ30">
            <v>182.79685732748081</v>
          </cell>
          <cell r="AK30">
            <v>18.279685732748082</v>
          </cell>
          <cell r="AL30">
            <v>0.1</v>
          </cell>
          <cell r="AM30">
            <v>201.07654306022889</v>
          </cell>
          <cell r="AN30">
            <v>0</v>
          </cell>
          <cell r="AO30">
            <v>0</v>
          </cell>
          <cell r="AP30">
            <v>201.07654306022889</v>
          </cell>
          <cell r="AQ30">
            <v>12.9</v>
          </cell>
          <cell r="AR30">
            <v>0</v>
          </cell>
          <cell r="AS30">
            <v>1396.35</v>
          </cell>
          <cell r="AT30">
            <v>1409.25</v>
          </cell>
          <cell r="AU30">
            <v>2642.1207348794883</v>
          </cell>
          <cell r="AV30">
            <v>9.1538052155401804E-3</v>
          </cell>
          <cell r="AW30">
            <v>0</v>
          </cell>
        </row>
        <row r="31">
          <cell r="B31" t="str">
            <v>7533</v>
          </cell>
          <cell r="C31">
            <v>0</v>
          </cell>
          <cell r="D31" t="str">
            <v>Network Outage Coordinator</v>
          </cell>
          <cell r="E31" t="str">
            <v>10728</v>
          </cell>
          <cell r="F31" t="str">
            <v>MARTIN, Kelvin J</v>
          </cell>
          <cell r="G31" t="str">
            <v>Salaried Staff</v>
          </cell>
          <cell r="H31" t="str">
            <v xml:space="preserve">Management Group </v>
          </cell>
          <cell r="I31">
            <v>1</v>
          </cell>
          <cell r="J31">
            <v>147694.80000000002</v>
          </cell>
          <cell r="K31">
            <v>12264.629999999997</v>
          </cell>
          <cell r="L31">
            <v>396.64620000000002</v>
          </cell>
          <cell r="M31">
            <v>0</v>
          </cell>
          <cell r="N31">
            <v>0</v>
          </cell>
          <cell r="O31">
            <v>890.01000000000022</v>
          </cell>
          <cell r="P31">
            <v>0</v>
          </cell>
          <cell r="Q31">
            <v>0</v>
          </cell>
          <cell r="R31">
            <v>0</v>
          </cell>
          <cell r="S31">
            <v>0</v>
          </cell>
          <cell r="T31">
            <v>5981.420000000001</v>
          </cell>
          <cell r="U31">
            <v>25023.47</v>
          </cell>
          <cell r="V31">
            <v>3253.39</v>
          </cell>
          <cell r="W31">
            <v>2679.1899999999996</v>
          </cell>
          <cell r="X31">
            <v>14565.85</v>
          </cell>
          <cell r="Y31">
            <v>5130.1637161398739</v>
          </cell>
          <cell r="Z31">
            <v>217879.56991613994</v>
          </cell>
          <cell r="AA31">
            <v>20793.75</v>
          </cell>
          <cell r="AB31">
            <v>261</v>
          </cell>
          <cell r="AC31">
            <v>20</v>
          </cell>
          <cell r="AD31">
            <v>12</v>
          </cell>
          <cell r="AE31">
            <v>0</v>
          </cell>
          <cell r="AF31">
            <v>12</v>
          </cell>
          <cell r="AG31">
            <v>1594.9499999999998</v>
          </cell>
          <cell r="AH31">
            <v>0.9</v>
          </cell>
          <cell r="AI31">
            <v>1435.4549999999999</v>
          </cell>
          <cell r="AJ31">
            <v>151.78432616566869</v>
          </cell>
          <cell r="AK31">
            <v>15.178432616566869</v>
          </cell>
          <cell r="AL31">
            <v>0.1</v>
          </cell>
          <cell r="AM31">
            <v>166.96275878223557</v>
          </cell>
          <cell r="AN31">
            <v>0</v>
          </cell>
          <cell r="AO31">
            <v>0</v>
          </cell>
          <cell r="AP31">
            <v>166.96275878223557</v>
          </cell>
          <cell r="AQ31">
            <v>5</v>
          </cell>
          <cell r="AR31">
            <v>0</v>
          </cell>
          <cell r="AS31">
            <v>1620</v>
          </cell>
          <cell r="AT31">
            <v>1625</v>
          </cell>
          <cell r="AU31">
            <v>737.43854433155059</v>
          </cell>
          <cell r="AV31">
            <v>3.0769230769230769E-3</v>
          </cell>
          <cell r="AW31">
            <v>0</v>
          </cell>
        </row>
        <row r="32">
          <cell r="B32" t="str">
            <v>7587</v>
          </cell>
          <cell r="C32">
            <v>0</v>
          </cell>
          <cell r="D32" t="str">
            <v>Network Outage Coordinator</v>
          </cell>
          <cell r="E32" t="str">
            <v>3445</v>
          </cell>
          <cell r="F32" t="str">
            <v>ZIERHOLZ, Hannes</v>
          </cell>
          <cell r="G32" t="str">
            <v>Salaried Staff</v>
          </cell>
          <cell r="H32" t="str">
            <v xml:space="preserve">Management Group </v>
          </cell>
          <cell r="I32">
            <v>1</v>
          </cell>
          <cell r="J32">
            <v>143246.94</v>
          </cell>
          <cell r="K32">
            <v>11895.320000000002</v>
          </cell>
          <cell r="L32">
            <v>1035.2945999999999</v>
          </cell>
          <cell r="M32">
            <v>0</v>
          </cell>
          <cell r="N32">
            <v>0</v>
          </cell>
          <cell r="O32">
            <v>890.01000000000022</v>
          </cell>
          <cell r="P32">
            <v>0</v>
          </cell>
          <cell r="Q32">
            <v>0</v>
          </cell>
          <cell r="R32">
            <v>0</v>
          </cell>
          <cell r="S32">
            <v>0</v>
          </cell>
          <cell r="T32">
            <v>5981.420000000001</v>
          </cell>
          <cell r="U32">
            <v>24300.909999999996</v>
          </cell>
          <cell r="V32">
            <v>3159.04</v>
          </cell>
          <cell r="W32">
            <v>2601.4500000000003</v>
          </cell>
          <cell r="X32">
            <v>14143.470000000003</v>
          </cell>
          <cell r="Y32">
            <v>6353.6263686349412</v>
          </cell>
          <cell r="Z32">
            <v>213607.48096863501</v>
          </cell>
          <cell r="AA32">
            <v>20167.47</v>
          </cell>
          <cell r="AB32">
            <v>261</v>
          </cell>
          <cell r="AC32">
            <v>20</v>
          </cell>
          <cell r="AD32">
            <v>12</v>
          </cell>
          <cell r="AE32">
            <v>0</v>
          </cell>
          <cell r="AF32">
            <v>12</v>
          </cell>
          <cell r="AG32">
            <v>1594.9499999999998</v>
          </cell>
          <cell r="AH32">
            <v>0.9</v>
          </cell>
          <cell r="AI32">
            <v>1435.4549999999999</v>
          </cell>
          <cell r="AJ32">
            <v>148.80820434540618</v>
          </cell>
          <cell r="AK32">
            <v>14.880820434540619</v>
          </cell>
          <cell r="AL32">
            <v>0.1</v>
          </cell>
          <cell r="AM32">
            <v>163.68902477994681</v>
          </cell>
          <cell r="AN32">
            <v>0</v>
          </cell>
          <cell r="AO32">
            <v>0</v>
          </cell>
          <cell r="AP32">
            <v>163.68902477994681</v>
          </cell>
          <cell r="AQ32">
            <v>741</v>
          </cell>
          <cell r="AR32">
            <v>0</v>
          </cell>
          <cell r="AS32">
            <v>974</v>
          </cell>
          <cell r="AT32">
            <v>1715</v>
          </cell>
          <cell r="AU32">
            <v>101522.71588194427</v>
          </cell>
          <cell r="AV32">
            <v>0.43206997084548104</v>
          </cell>
          <cell r="AW32">
            <v>0</v>
          </cell>
        </row>
        <row r="33">
          <cell r="B33" t="str">
            <v>6975</v>
          </cell>
          <cell r="C33">
            <v>0</v>
          </cell>
          <cell r="D33" t="str">
            <v>Network Controller</v>
          </cell>
          <cell r="E33" t="str">
            <v>4056</v>
          </cell>
          <cell r="F33" t="str">
            <v>GORTON, Andrew D</v>
          </cell>
          <cell r="G33" t="str">
            <v>Salaried Staff</v>
          </cell>
          <cell r="H33" t="str">
            <v xml:space="preserve">Management Group </v>
          </cell>
          <cell r="I33">
            <v>1</v>
          </cell>
          <cell r="J33">
            <v>165830.45000000001</v>
          </cell>
          <cell r="K33">
            <v>19270.23</v>
          </cell>
          <cell r="L33">
            <v>382.35059999999999</v>
          </cell>
          <cell r="M33">
            <v>0</v>
          </cell>
          <cell r="N33">
            <v>0</v>
          </cell>
          <cell r="O33">
            <v>890.01000000000022</v>
          </cell>
          <cell r="P33">
            <v>0</v>
          </cell>
          <cell r="Q33">
            <v>0</v>
          </cell>
          <cell r="R33">
            <v>4087.2599999999993</v>
          </cell>
          <cell r="S33">
            <v>0</v>
          </cell>
          <cell r="T33">
            <v>5981.420000000001</v>
          </cell>
          <cell r="U33">
            <v>37552.92</v>
          </cell>
          <cell r="V33">
            <v>3847.2200000000003</v>
          </cell>
          <cell r="W33">
            <v>3054.4500000000003</v>
          </cell>
          <cell r="X33">
            <v>17224.38</v>
          </cell>
          <cell r="Y33">
            <v>8015.6367501498462</v>
          </cell>
          <cell r="Z33">
            <v>266136.32735014992</v>
          </cell>
          <cell r="AA33">
            <v>23347.010000000006</v>
          </cell>
          <cell r="AB33">
            <v>261</v>
          </cell>
          <cell r="AC33">
            <v>20</v>
          </cell>
          <cell r="AD33">
            <v>12</v>
          </cell>
          <cell r="AE33">
            <v>0</v>
          </cell>
          <cell r="AF33">
            <v>12</v>
          </cell>
          <cell r="AG33">
            <v>1594.9499999999998</v>
          </cell>
          <cell r="AH33">
            <v>0.9</v>
          </cell>
          <cell r="AI33">
            <v>1435.4549999999999</v>
          </cell>
          <cell r="AJ33">
            <v>185.40206927430671</v>
          </cell>
          <cell r="AK33">
            <v>18.54020692743067</v>
          </cell>
          <cell r="AL33">
            <v>0.1</v>
          </cell>
          <cell r="AM33">
            <v>203.94227620173737</v>
          </cell>
          <cell r="AN33">
            <v>0</v>
          </cell>
          <cell r="AO33">
            <v>0</v>
          </cell>
          <cell r="AP33">
            <v>203.94227620173737</v>
          </cell>
          <cell r="AQ33">
            <v>13</v>
          </cell>
          <cell r="AR33">
            <v>0</v>
          </cell>
          <cell r="AS33">
            <v>1605.5</v>
          </cell>
          <cell r="AT33">
            <v>1618.5</v>
          </cell>
          <cell r="AU33">
            <v>2351.4053018888749</v>
          </cell>
          <cell r="AV33">
            <v>8.0321285140562242E-3</v>
          </cell>
          <cell r="AW33">
            <v>0</v>
          </cell>
        </row>
        <row r="34">
          <cell r="B34" t="str">
            <v>6972</v>
          </cell>
          <cell r="C34">
            <v>0</v>
          </cell>
          <cell r="D34" t="str">
            <v>LV Network Controller</v>
          </cell>
          <cell r="E34" t="str">
            <v>5077</v>
          </cell>
          <cell r="F34" t="str">
            <v>BELL, Darren R</v>
          </cell>
          <cell r="G34" t="str">
            <v>Salaried Staff</v>
          </cell>
          <cell r="H34" t="str">
            <v xml:space="preserve">Management Group </v>
          </cell>
          <cell r="I34">
            <v>1</v>
          </cell>
          <cell r="J34">
            <v>129644.57000000002</v>
          </cell>
          <cell r="K34">
            <v>12383.58</v>
          </cell>
          <cell r="L34">
            <v>1137.3987</v>
          </cell>
          <cell r="M34">
            <v>0</v>
          </cell>
          <cell r="N34">
            <v>0</v>
          </cell>
          <cell r="O34">
            <v>890.01000000000022</v>
          </cell>
          <cell r="P34">
            <v>0</v>
          </cell>
          <cell r="Q34">
            <v>0</v>
          </cell>
          <cell r="R34">
            <v>8174.5199999999986</v>
          </cell>
          <cell r="S34">
            <v>0</v>
          </cell>
          <cell r="T34">
            <v>5981.420000000001</v>
          </cell>
          <cell r="U34">
            <v>30602.760000000002</v>
          </cell>
          <cell r="V34">
            <v>3125.8600000000006</v>
          </cell>
          <cell r="W34">
            <v>2480.4399999999996</v>
          </cell>
          <cell r="X34">
            <v>13994.82</v>
          </cell>
          <cell r="Y34">
            <v>7152.9142046536144</v>
          </cell>
          <cell r="Z34">
            <v>215568.29290465367</v>
          </cell>
          <cell r="AA34">
            <v>18252.43</v>
          </cell>
          <cell r="AB34">
            <v>261</v>
          </cell>
          <cell r="AC34">
            <v>20</v>
          </cell>
          <cell r="AD34">
            <v>12</v>
          </cell>
          <cell r="AE34">
            <v>0</v>
          </cell>
          <cell r="AF34">
            <v>12</v>
          </cell>
          <cell r="AG34">
            <v>1594.9499999999998</v>
          </cell>
          <cell r="AH34">
            <v>0.9</v>
          </cell>
          <cell r="AI34">
            <v>1435.4549999999999</v>
          </cell>
          <cell r="AJ34">
            <v>150.17419069539184</v>
          </cell>
          <cell r="AK34">
            <v>15.017419069539185</v>
          </cell>
          <cell r="AL34">
            <v>0.1</v>
          </cell>
          <cell r="AM34">
            <v>165.19160976493103</v>
          </cell>
          <cell r="AN34">
            <v>0</v>
          </cell>
          <cell r="AO34">
            <v>0</v>
          </cell>
          <cell r="AP34">
            <v>165.19160976493103</v>
          </cell>
          <cell r="AQ34">
            <v>65</v>
          </cell>
          <cell r="AR34">
            <v>0</v>
          </cell>
          <cell r="AS34">
            <v>1459.5</v>
          </cell>
          <cell r="AT34">
            <v>1524.5</v>
          </cell>
          <cell r="AU34">
            <v>10110.287269716457</v>
          </cell>
          <cell r="AV34">
            <v>4.2636930141029844E-2</v>
          </cell>
          <cell r="AW34">
            <v>0</v>
          </cell>
        </row>
        <row r="35">
          <cell r="B35" t="str">
            <v>6973</v>
          </cell>
          <cell r="C35">
            <v>0</v>
          </cell>
          <cell r="D35" t="str">
            <v>LV Network Controller</v>
          </cell>
          <cell r="E35" t="str">
            <v>5085</v>
          </cell>
          <cell r="F35" t="str">
            <v>BIRCHALL, Michael B</v>
          </cell>
          <cell r="G35" t="str">
            <v>Salaried Staff</v>
          </cell>
          <cell r="H35" t="str">
            <v xml:space="preserve">Management Group </v>
          </cell>
          <cell r="I35">
            <v>1</v>
          </cell>
          <cell r="J35">
            <v>143982.92000000004</v>
          </cell>
          <cell r="K35">
            <v>13753.179999999998</v>
          </cell>
          <cell r="L35">
            <v>589.63229999999999</v>
          </cell>
          <cell r="M35">
            <v>0</v>
          </cell>
          <cell r="N35">
            <v>0</v>
          </cell>
          <cell r="O35">
            <v>890.01000000000022</v>
          </cell>
          <cell r="P35">
            <v>0</v>
          </cell>
          <cell r="Q35">
            <v>0</v>
          </cell>
          <cell r="R35">
            <v>8174.5199999999986</v>
          </cell>
          <cell r="S35">
            <v>0</v>
          </cell>
          <cell r="T35">
            <v>5981.420000000001</v>
          </cell>
          <cell r="U35">
            <v>25646.659999999996</v>
          </cell>
          <cell r="V35">
            <v>3318.49</v>
          </cell>
          <cell r="W35">
            <v>2731.0299999999997</v>
          </cell>
          <cell r="X35">
            <v>14857.33</v>
          </cell>
          <cell r="Y35">
            <v>7521.4585907420987</v>
          </cell>
          <cell r="Z35">
            <v>227446.65089074214</v>
          </cell>
          <cell r="AA35">
            <v>20271.12</v>
          </cell>
          <cell r="AB35">
            <v>261</v>
          </cell>
          <cell r="AC35">
            <v>20</v>
          </cell>
          <cell r="AD35">
            <v>12</v>
          </cell>
          <cell r="AE35">
            <v>0</v>
          </cell>
          <cell r="AF35">
            <v>12</v>
          </cell>
          <cell r="AG35">
            <v>1594.9499999999998</v>
          </cell>
          <cell r="AH35">
            <v>0.9</v>
          </cell>
          <cell r="AI35">
            <v>1435.4549999999999</v>
          </cell>
          <cell r="AJ35">
            <v>158.44916830603685</v>
          </cell>
          <cell r="AK35">
            <v>15.844916830603687</v>
          </cell>
          <cell r="AL35">
            <v>0.1</v>
          </cell>
          <cell r="AM35">
            <v>174.29408513664055</v>
          </cell>
          <cell r="AN35">
            <v>0</v>
          </cell>
          <cell r="AO35">
            <v>0</v>
          </cell>
          <cell r="AP35">
            <v>174.29408513664055</v>
          </cell>
          <cell r="AQ35">
            <v>15</v>
          </cell>
          <cell r="AR35">
            <v>0</v>
          </cell>
          <cell r="AS35">
            <v>1682</v>
          </cell>
          <cell r="AT35">
            <v>1697</v>
          </cell>
          <cell r="AU35">
            <v>2211.4730345888306</v>
          </cell>
          <cell r="AV35">
            <v>8.8391278727165592E-3</v>
          </cell>
          <cell r="AW35">
            <v>0</v>
          </cell>
        </row>
        <row r="36">
          <cell r="B36" t="str">
            <v>6974</v>
          </cell>
          <cell r="C36">
            <v>0</v>
          </cell>
          <cell r="D36" t="str">
            <v>Network Controller</v>
          </cell>
          <cell r="E36" t="str">
            <v>5410</v>
          </cell>
          <cell r="F36" t="str">
            <v>DENNIS, Mark A</v>
          </cell>
          <cell r="G36" t="str">
            <v>Salaried Staff</v>
          </cell>
          <cell r="H36" t="str">
            <v xml:space="preserve">Management Group </v>
          </cell>
          <cell r="I36">
            <v>1</v>
          </cell>
          <cell r="J36">
            <v>151937.69</v>
          </cell>
          <cell r="K36">
            <v>17655.849999999999</v>
          </cell>
          <cell r="L36">
            <v>1672.5065999999999</v>
          </cell>
          <cell r="M36">
            <v>0</v>
          </cell>
          <cell r="N36">
            <v>0</v>
          </cell>
          <cell r="O36">
            <v>890.01000000000022</v>
          </cell>
          <cell r="P36">
            <v>0</v>
          </cell>
          <cell r="Q36">
            <v>0</v>
          </cell>
          <cell r="R36">
            <v>4087.2599999999993</v>
          </cell>
          <cell r="S36">
            <v>0</v>
          </cell>
          <cell r="T36">
            <v>5981.420000000001</v>
          </cell>
          <cell r="U36">
            <v>34573.85</v>
          </cell>
          <cell r="V36">
            <v>3541.53</v>
          </cell>
          <cell r="W36">
            <v>2811.67</v>
          </cell>
          <cell r="X36">
            <v>15855.75</v>
          </cell>
          <cell r="Y36">
            <v>6605.8103282516822</v>
          </cell>
          <cell r="Z36">
            <v>245613.34692825173</v>
          </cell>
          <cell r="AA36">
            <v>21391.08</v>
          </cell>
          <cell r="AB36">
            <v>261</v>
          </cell>
          <cell r="AC36">
            <v>20</v>
          </cell>
          <cell r="AD36">
            <v>12</v>
          </cell>
          <cell r="AE36">
            <v>0</v>
          </cell>
          <cell r="AF36">
            <v>12</v>
          </cell>
          <cell r="AG36">
            <v>1594.9499999999998</v>
          </cell>
          <cell r="AH36">
            <v>0.9</v>
          </cell>
          <cell r="AI36">
            <v>1435.4549999999999</v>
          </cell>
          <cell r="AJ36">
            <v>171.10487401433812</v>
          </cell>
          <cell r="AK36">
            <v>17.110487401433812</v>
          </cell>
          <cell r="AL36">
            <v>0.1</v>
          </cell>
          <cell r="AM36">
            <v>188.21536141577192</v>
          </cell>
          <cell r="AN36">
            <v>0</v>
          </cell>
          <cell r="AO36">
            <v>0</v>
          </cell>
          <cell r="AP36">
            <v>188.21536141577192</v>
          </cell>
          <cell r="AQ36">
            <v>0</v>
          </cell>
          <cell r="AR36">
            <v>0</v>
          </cell>
          <cell r="AS36">
            <v>0</v>
          </cell>
          <cell r="AT36">
            <v>0</v>
          </cell>
          <cell r="AU36">
            <v>0</v>
          </cell>
          <cell r="AV36">
            <v>0</v>
          </cell>
          <cell r="AW36">
            <v>0</v>
          </cell>
        </row>
        <row r="37">
          <cell r="B37" t="str">
            <v>6983</v>
          </cell>
          <cell r="C37">
            <v>0</v>
          </cell>
          <cell r="D37" t="str">
            <v>Network Controller</v>
          </cell>
          <cell r="E37" t="str">
            <v>6734</v>
          </cell>
          <cell r="F37" t="str">
            <v>SZELL, Robert J</v>
          </cell>
          <cell r="G37" t="str">
            <v>Salaried Staff</v>
          </cell>
          <cell r="H37" t="str">
            <v xml:space="preserve">Management Group </v>
          </cell>
          <cell r="I37">
            <v>1</v>
          </cell>
          <cell r="J37">
            <v>160456.37</v>
          </cell>
          <cell r="K37">
            <v>18645.72</v>
          </cell>
          <cell r="L37">
            <v>1267.4084999999998</v>
          </cell>
          <cell r="M37">
            <v>0</v>
          </cell>
          <cell r="N37">
            <v>0</v>
          </cell>
          <cell r="O37">
            <v>890.01000000000022</v>
          </cell>
          <cell r="P37">
            <v>0</v>
          </cell>
          <cell r="Q37">
            <v>0</v>
          </cell>
          <cell r="R37">
            <v>4087.2599999999993</v>
          </cell>
          <cell r="S37">
            <v>0</v>
          </cell>
          <cell r="T37">
            <v>5981.420000000001</v>
          </cell>
          <cell r="U37">
            <v>36400.49</v>
          </cell>
          <cell r="V37">
            <v>3728.9400000000005</v>
          </cell>
          <cell r="W37">
            <v>2960.54</v>
          </cell>
          <cell r="X37">
            <v>16694.96</v>
          </cell>
          <cell r="Y37">
            <v>8480.38452456909</v>
          </cell>
          <cell r="Z37">
            <v>259593.5030245691</v>
          </cell>
          <cell r="AA37">
            <v>22590.370000000003</v>
          </cell>
          <cell r="AB37">
            <v>261</v>
          </cell>
          <cell r="AC37">
            <v>20</v>
          </cell>
          <cell r="AD37">
            <v>12</v>
          </cell>
          <cell r="AE37">
            <v>0</v>
          </cell>
          <cell r="AF37">
            <v>12</v>
          </cell>
          <cell r="AG37">
            <v>1594.9499999999998</v>
          </cell>
          <cell r="AH37">
            <v>0.9</v>
          </cell>
          <cell r="AI37">
            <v>1435.4549999999999</v>
          </cell>
          <cell r="AJ37">
            <v>180.84405503799778</v>
          </cell>
          <cell r="AK37">
            <v>18.084405503799779</v>
          </cell>
          <cell r="AL37">
            <v>0.1</v>
          </cell>
          <cell r="AM37">
            <v>198.92846054179756</v>
          </cell>
          <cell r="AN37">
            <v>0</v>
          </cell>
          <cell r="AO37">
            <v>0</v>
          </cell>
          <cell r="AP37">
            <v>198.92846054179756</v>
          </cell>
          <cell r="AQ37">
            <v>0</v>
          </cell>
          <cell r="AR37">
            <v>0</v>
          </cell>
          <cell r="AS37">
            <v>1544</v>
          </cell>
          <cell r="AT37">
            <v>1544</v>
          </cell>
          <cell r="AU37">
            <v>0</v>
          </cell>
          <cell r="AV37">
            <v>0</v>
          </cell>
          <cell r="AW37">
            <v>0</v>
          </cell>
        </row>
        <row r="38">
          <cell r="B38" t="str">
            <v>6980</v>
          </cell>
          <cell r="C38">
            <v>0</v>
          </cell>
          <cell r="D38" t="str">
            <v>LV Network Controller</v>
          </cell>
          <cell r="E38" t="str">
            <v>719-50775</v>
          </cell>
          <cell r="F38" t="str">
            <v>NEGRI, Graeme</v>
          </cell>
          <cell r="G38" t="str">
            <v>Salaried Staff</v>
          </cell>
          <cell r="H38" t="str">
            <v xml:space="preserve">Management Group </v>
          </cell>
          <cell r="I38">
            <v>1</v>
          </cell>
          <cell r="J38">
            <v>143982.92000000004</v>
          </cell>
          <cell r="K38">
            <v>13753.179999999998</v>
          </cell>
          <cell r="L38">
            <v>664.86540000000002</v>
          </cell>
          <cell r="M38">
            <v>0</v>
          </cell>
          <cell r="N38">
            <v>0</v>
          </cell>
          <cell r="O38">
            <v>890.01000000000022</v>
          </cell>
          <cell r="P38">
            <v>0</v>
          </cell>
          <cell r="Q38">
            <v>0</v>
          </cell>
          <cell r="R38">
            <v>8174.5199999999986</v>
          </cell>
          <cell r="S38">
            <v>0</v>
          </cell>
          <cell r="T38">
            <v>5981.420000000001</v>
          </cell>
          <cell r="U38">
            <v>33677.339999999997</v>
          </cell>
          <cell r="V38">
            <v>3441.38</v>
          </cell>
          <cell r="W38">
            <v>2731.0299999999997</v>
          </cell>
          <cell r="X38">
            <v>15407.43</v>
          </cell>
          <cell r="Y38">
            <v>7201.6237089757778</v>
          </cell>
          <cell r="Z38">
            <v>235905.71910897584</v>
          </cell>
          <cell r="AA38">
            <v>20271.12</v>
          </cell>
          <cell r="AB38">
            <v>261</v>
          </cell>
          <cell r="AC38">
            <v>20</v>
          </cell>
          <cell r="AD38">
            <v>12</v>
          </cell>
          <cell r="AE38">
            <v>0</v>
          </cell>
          <cell r="AF38">
            <v>12</v>
          </cell>
          <cell r="AG38">
            <v>1594.9499999999998</v>
          </cell>
          <cell r="AH38">
            <v>0.9</v>
          </cell>
          <cell r="AI38">
            <v>1435.4549999999999</v>
          </cell>
          <cell r="AJ38">
            <v>164.34212086688601</v>
          </cell>
          <cell r="AK38">
            <v>16.4342120866886</v>
          </cell>
          <cell r="AL38">
            <v>0.1</v>
          </cell>
          <cell r="AM38">
            <v>180.77633295357461</v>
          </cell>
          <cell r="AN38">
            <v>0</v>
          </cell>
          <cell r="AO38">
            <v>0</v>
          </cell>
          <cell r="AP38">
            <v>180.77633295357461</v>
          </cell>
          <cell r="AQ38">
            <v>0</v>
          </cell>
          <cell r="AR38">
            <v>0</v>
          </cell>
          <cell r="AS38">
            <v>1468.5</v>
          </cell>
          <cell r="AT38">
            <v>1468.5</v>
          </cell>
          <cell r="AU38">
            <v>0</v>
          </cell>
          <cell r="AV38">
            <v>0</v>
          </cell>
          <cell r="AW38">
            <v>0</v>
          </cell>
        </row>
        <row r="39">
          <cell r="B39" t="str">
            <v>6986</v>
          </cell>
          <cell r="C39">
            <v>0</v>
          </cell>
          <cell r="D39" t="str">
            <v>Operational Information Contro</v>
          </cell>
          <cell r="E39" t="str">
            <v>9420</v>
          </cell>
          <cell r="F39" t="str">
            <v>TANTRI, Danny</v>
          </cell>
          <cell r="G39" t="str">
            <v>Salaried Staff</v>
          </cell>
          <cell r="H39" t="str">
            <v xml:space="preserve">Management Group </v>
          </cell>
          <cell r="I39">
            <v>1</v>
          </cell>
          <cell r="J39">
            <v>130416.88000000002</v>
          </cell>
          <cell r="K39">
            <v>10829.88</v>
          </cell>
          <cell r="L39">
            <v>682.16459999999995</v>
          </cell>
          <cell r="M39">
            <v>0</v>
          </cell>
          <cell r="N39">
            <v>0</v>
          </cell>
          <cell r="O39">
            <v>890.01000000000022</v>
          </cell>
          <cell r="P39">
            <v>0</v>
          </cell>
          <cell r="Q39">
            <v>0</v>
          </cell>
          <cell r="R39">
            <v>0</v>
          </cell>
          <cell r="S39">
            <v>0</v>
          </cell>
          <cell r="T39">
            <v>5751.38</v>
          </cell>
          <cell r="U39">
            <v>22182.17</v>
          </cell>
          <cell r="V39">
            <v>2882.8900000000003</v>
          </cell>
          <cell r="W39">
            <v>2373.94</v>
          </cell>
          <cell r="X39">
            <v>12907.079999999998</v>
          </cell>
          <cell r="Y39">
            <v>4841.2920260915453</v>
          </cell>
          <cell r="Z39">
            <v>193757.68662609157</v>
          </cell>
          <cell r="AA39">
            <v>18361.2</v>
          </cell>
          <cell r="AB39">
            <v>261</v>
          </cell>
          <cell r="AC39">
            <v>20</v>
          </cell>
          <cell r="AD39">
            <v>12</v>
          </cell>
          <cell r="AE39">
            <v>0</v>
          </cell>
          <cell r="AF39">
            <v>12</v>
          </cell>
          <cell r="AG39">
            <v>1594.9499999999998</v>
          </cell>
          <cell r="AH39">
            <v>0.9</v>
          </cell>
          <cell r="AI39">
            <v>1435.4549999999999</v>
          </cell>
          <cell r="AJ39">
            <v>134.97997960653004</v>
          </cell>
          <cell r="AK39">
            <v>13.497997960653004</v>
          </cell>
          <cell r="AL39">
            <v>0.1</v>
          </cell>
          <cell r="AM39">
            <v>148.47797756718305</v>
          </cell>
          <cell r="AN39">
            <v>0</v>
          </cell>
          <cell r="AO39">
            <v>0</v>
          </cell>
          <cell r="AP39">
            <v>148.47797756718305</v>
          </cell>
          <cell r="AQ39">
            <v>214.34999999999997</v>
          </cell>
          <cell r="AR39">
            <v>0</v>
          </cell>
          <cell r="AS39">
            <v>482.94999999999993</v>
          </cell>
          <cell r="AT39">
            <v>697.3</v>
          </cell>
          <cell r="AU39">
            <v>65517.218042640183</v>
          </cell>
          <cell r="AV39">
            <v>0.30739997131794061</v>
          </cell>
          <cell r="AW39">
            <v>0</v>
          </cell>
        </row>
        <row r="40">
          <cell r="B40" t="str">
            <v>7601</v>
          </cell>
          <cell r="C40">
            <v>0</v>
          </cell>
          <cell r="D40" t="str">
            <v>Operational Information Contro</v>
          </cell>
          <cell r="E40" t="str">
            <v>9645</v>
          </cell>
          <cell r="F40" t="str">
            <v>AMERASINGHE, Robert J</v>
          </cell>
          <cell r="G40" t="str">
            <v>Salaried Staff</v>
          </cell>
          <cell r="H40" t="str">
            <v xml:space="preserve">Management Group </v>
          </cell>
          <cell r="I40">
            <v>1</v>
          </cell>
          <cell r="J40">
            <v>85342.560000000012</v>
          </cell>
          <cell r="K40">
            <v>7086.9000000000005</v>
          </cell>
          <cell r="L40">
            <v>176.1078</v>
          </cell>
          <cell r="M40">
            <v>0</v>
          </cell>
          <cell r="N40">
            <v>0</v>
          </cell>
          <cell r="O40">
            <v>890.01000000000022</v>
          </cell>
          <cell r="P40">
            <v>0</v>
          </cell>
          <cell r="Q40">
            <v>0</v>
          </cell>
          <cell r="R40">
            <v>0</v>
          </cell>
          <cell r="S40">
            <v>0</v>
          </cell>
          <cell r="T40">
            <v>0</v>
          </cell>
          <cell r="U40">
            <v>13997.21</v>
          </cell>
          <cell r="V40">
            <v>1825.7199999999998</v>
          </cell>
          <cell r="W40">
            <v>1504.11</v>
          </cell>
          <cell r="X40">
            <v>8173.9399999999987</v>
          </cell>
          <cell r="Y40">
            <v>3089.5930299770225</v>
          </cell>
          <cell r="Z40">
            <v>122086.15082997702</v>
          </cell>
          <cell r="AA40">
            <v>12015.23</v>
          </cell>
          <cell r="AB40">
            <v>261</v>
          </cell>
          <cell r="AC40">
            <v>20</v>
          </cell>
          <cell r="AD40">
            <v>12</v>
          </cell>
          <cell r="AE40">
            <v>0</v>
          </cell>
          <cell r="AF40">
            <v>12</v>
          </cell>
          <cell r="AG40">
            <v>1594.9499999999998</v>
          </cell>
          <cell r="AH40">
            <v>0.9</v>
          </cell>
          <cell r="AI40">
            <v>1435.4549999999999</v>
          </cell>
          <cell r="AJ40">
            <v>85.050489795902365</v>
          </cell>
          <cell r="AK40">
            <v>8.5050489795902369</v>
          </cell>
          <cell r="AL40">
            <v>0.1</v>
          </cell>
          <cell r="AM40">
            <v>93.555538775492607</v>
          </cell>
          <cell r="AN40">
            <v>0</v>
          </cell>
          <cell r="AO40">
            <v>0</v>
          </cell>
          <cell r="AP40">
            <v>93.555538775492607</v>
          </cell>
          <cell r="AQ40">
            <v>759.20000000000016</v>
          </cell>
          <cell r="AR40">
            <v>2.5</v>
          </cell>
          <cell r="AS40">
            <v>465.34999999999997</v>
          </cell>
          <cell r="AT40">
            <v>1227.0500000000002</v>
          </cell>
          <cell r="AU40">
            <v>83090.816414270346</v>
          </cell>
          <cell r="AV40">
            <v>0.61871969357401901</v>
          </cell>
          <cell r="AW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B43" t="str">
            <v>Total</v>
          </cell>
          <cell r="C43">
            <v>0</v>
          </cell>
          <cell r="D43">
            <v>0</v>
          </cell>
          <cell r="E43">
            <v>0</v>
          </cell>
          <cell r="F43">
            <v>0</v>
          </cell>
          <cell r="G43">
            <v>0</v>
          </cell>
          <cell r="H43">
            <v>0</v>
          </cell>
          <cell r="I43">
            <v>16</v>
          </cell>
          <cell r="J43">
            <v>2217212.09</v>
          </cell>
          <cell r="K43">
            <v>220322.13</v>
          </cell>
          <cell r="L43">
            <v>11935.2459</v>
          </cell>
          <cell r="M43">
            <v>16920.63</v>
          </cell>
          <cell r="N43">
            <v>0</v>
          </cell>
          <cell r="O43">
            <v>14240.160000000003</v>
          </cell>
          <cell r="P43">
            <v>0</v>
          </cell>
          <cell r="Q43">
            <v>15000.029999999999</v>
          </cell>
          <cell r="R43">
            <v>49047.119999999995</v>
          </cell>
          <cell r="S43">
            <v>0</v>
          </cell>
          <cell r="T43">
            <v>83509.84</v>
          </cell>
          <cell r="U43">
            <v>440901.45999999996</v>
          </cell>
          <cell r="V43">
            <v>50994.720000000001</v>
          </cell>
          <cell r="W43">
            <v>41298.990000000005</v>
          </cell>
          <cell r="X43">
            <v>228309.75999999998</v>
          </cell>
          <cell r="Y43">
            <v>96766.350683885292</v>
          </cell>
          <cell r="Z43">
            <v>3486458.5265838858</v>
          </cell>
          <cell r="AA43">
            <v>312157.69999999995</v>
          </cell>
          <cell r="AB43">
            <v>0</v>
          </cell>
          <cell r="AC43">
            <v>0</v>
          </cell>
          <cell r="AD43">
            <v>0</v>
          </cell>
          <cell r="AE43">
            <v>0</v>
          </cell>
          <cell r="AF43">
            <v>0</v>
          </cell>
          <cell r="AG43">
            <v>25519.200000000004</v>
          </cell>
          <cell r="AH43">
            <v>0</v>
          </cell>
          <cell r="AI43">
            <v>22967.280000000006</v>
          </cell>
          <cell r="AJ43">
            <v>151.80110690442598</v>
          </cell>
          <cell r="AK43">
            <v>0</v>
          </cell>
          <cell r="AL43">
            <v>0</v>
          </cell>
          <cell r="AM43">
            <v>0</v>
          </cell>
          <cell r="AN43">
            <v>0</v>
          </cell>
          <cell r="AO43">
            <v>0</v>
          </cell>
          <cell r="AP43">
            <v>0</v>
          </cell>
          <cell r="AQ43">
            <v>0</v>
          </cell>
          <cell r="AR43">
            <v>2.5</v>
          </cell>
          <cell r="AS43">
            <v>0</v>
          </cell>
          <cell r="AT43">
            <v>0</v>
          </cell>
          <cell r="AU43">
            <v>387876.29820471117</v>
          </cell>
          <cell r="AV43">
            <v>0</v>
          </cell>
        </row>
        <row r="44">
          <cell r="B44" t="str">
            <v>Total (Chargeable)</v>
          </cell>
          <cell r="C44">
            <v>0</v>
          </cell>
          <cell r="D44">
            <v>0</v>
          </cell>
          <cell r="E44">
            <v>0</v>
          </cell>
          <cell r="F44">
            <v>0</v>
          </cell>
          <cell r="G44">
            <v>0</v>
          </cell>
          <cell r="H44">
            <v>0</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3486458.5265838858</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B45">
            <v>0</v>
          </cell>
          <cell r="C45">
            <v>0</v>
          </cell>
          <cell r="D45" t="str">
            <v>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E45" t="str">
            <v>Productive Hrs for the year</v>
          </cell>
          <cell r="AF45">
            <v>0</v>
          </cell>
          <cell r="AG45">
            <v>0</v>
          </cell>
          <cell r="AH45">
            <v>0</v>
          </cell>
          <cell r="AI45">
            <v>22967.280000000006</v>
          </cell>
          <cell r="AJ45">
            <v>151.80110690442598</v>
          </cell>
          <cell r="AK45">
            <v>0</v>
          </cell>
          <cell r="AL45">
            <v>0</v>
          </cell>
          <cell r="AM45">
            <v>0</v>
          </cell>
          <cell r="AN45">
            <v>0</v>
          </cell>
          <cell r="AO45">
            <v>0</v>
          </cell>
          <cell r="AP45">
            <v>0</v>
          </cell>
          <cell r="AQ45">
            <v>0</v>
          </cell>
          <cell r="AR45">
            <v>0</v>
          </cell>
          <cell r="AS45">
            <v>0</v>
          </cell>
          <cell r="AT45">
            <v>0</v>
          </cell>
          <cell r="AU45">
            <v>0</v>
          </cell>
        </row>
        <row r="46">
          <cell r="B46">
            <v>0</v>
          </cell>
          <cell r="C46">
            <v>0</v>
          </cell>
          <cell r="D46" t="str">
            <v xml:space="preserve">Overtime Hours </v>
          </cell>
          <cell r="E46">
            <v>0</v>
          </cell>
          <cell r="F46">
            <v>1621.5866171750181</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Payroll (including APC's)</v>
          </cell>
          <cell r="X46">
            <v>0</v>
          </cell>
          <cell r="Y46">
            <v>0</v>
          </cell>
          <cell r="Z46" t="str">
            <v>Proof</v>
          </cell>
          <cell r="AA46">
            <v>0</v>
          </cell>
          <cell r="AB46">
            <v>0</v>
          </cell>
          <cell r="AC46">
            <v>0</v>
          </cell>
          <cell r="AD46">
            <v>0</v>
          </cell>
          <cell r="AE46" t="str">
            <v xml:space="preserve">Estimated  Monthly Productive Hrs </v>
          </cell>
          <cell r="AF46">
            <v>0</v>
          </cell>
          <cell r="AG46">
            <v>0</v>
          </cell>
          <cell r="AH46">
            <v>0</v>
          </cell>
          <cell r="AI46">
            <v>1913.9400000000005</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Base Rate</v>
          </cell>
          <cell r="E47">
            <v>0</v>
          </cell>
          <cell r="F47">
            <v>151.80110690442598</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62010 - Payroll (including APC's)</v>
          </cell>
          <cell r="X47">
            <v>0</v>
          </cell>
          <cell r="Y47">
            <v>3798616.226583885</v>
          </cell>
          <cell r="Z47">
            <v>0</v>
          </cell>
          <cell r="AA47">
            <v>0</v>
          </cell>
          <cell r="AB47">
            <v>0</v>
          </cell>
          <cell r="AC47">
            <v>0</v>
          </cell>
          <cell r="AD47">
            <v>0</v>
          </cell>
          <cell r="AE47" t="str">
            <v>Overtime Hrs for the year</v>
          </cell>
          <cell r="AF47">
            <v>0</v>
          </cell>
          <cell r="AG47">
            <v>0</v>
          </cell>
          <cell r="AH47">
            <v>0</v>
          </cell>
          <cell r="AI47">
            <v>1621.5866171750181</v>
          </cell>
          <cell r="AJ47">
            <v>0</v>
          </cell>
          <cell r="AK47" t="str">
            <v xml:space="preserve">Cost Centre Overhead </v>
          </cell>
          <cell r="AL47">
            <v>0</v>
          </cell>
          <cell r="AM47">
            <v>0</v>
          </cell>
          <cell r="AN47">
            <v>0</v>
          </cell>
          <cell r="AO47">
            <v>472183.98011772003</v>
          </cell>
          <cell r="AP47">
            <v>0</v>
          </cell>
          <cell r="AQ47">
            <v>0</v>
          </cell>
          <cell r="AR47">
            <v>0</v>
          </cell>
          <cell r="AS47">
            <v>0</v>
          </cell>
          <cell r="AT47">
            <v>0</v>
          </cell>
          <cell r="AU47">
            <v>0</v>
          </cell>
          <cell r="AW47">
            <v>0</v>
          </cell>
        </row>
        <row r="48">
          <cell r="B48">
            <v>0</v>
          </cell>
          <cell r="C48">
            <v>0</v>
          </cell>
          <cell r="D48">
            <v>0</v>
          </cell>
          <cell r="E48">
            <v>0</v>
          </cell>
          <cell r="F48">
            <v>246158.64342857141</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62040 - Overtime</v>
          </cell>
          <cell r="X48">
            <v>0</v>
          </cell>
          <cell r="Y48">
            <v>-312157.7</v>
          </cell>
          <cell r="Z48">
            <v>0</v>
          </cell>
          <cell r="AA48">
            <v>0</v>
          </cell>
          <cell r="AB48">
            <v>0</v>
          </cell>
          <cell r="AC48">
            <v>0</v>
          </cell>
          <cell r="AD48">
            <v>0</v>
          </cell>
          <cell r="AE48" t="str">
            <v>Total Hrs for the year</v>
          </cell>
          <cell r="AF48">
            <v>0</v>
          </cell>
          <cell r="AG48">
            <v>0</v>
          </cell>
          <cell r="AH48">
            <v>0</v>
          </cell>
          <cell r="AI48">
            <v>24588.866617175023</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Multiplier for O/T recovery penalty</v>
          </cell>
          <cell r="E49">
            <v>0</v>
          </cell>
          <cell r="F49">
            <v>1.4</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3486458.5265838848</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Total Allocated</v>
          </cell>
          <cell r="E50">
            <v>0</v>
          </cell>
          <cell r="F50">
            <v>344622.10079999996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t="str">
            <v>Staff Numbers - FTE</v>
          </cell>
          <cell r="AJ50">
            <v>0</v>
          </cell>
          <cell r="AK50">
            <v>16</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Budget Overtime</v>
          </cell>
          <cell r="E52">
            <v>0</v>
          </cell>
          <cell r="F52">
            <v>312157.69999999995</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APCS</v>
          </cell>
          <cell r="E53">
            <v>0</v>
          </cell>
          <cell r="F53">
            <v>0.104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Total Budget Overtime</v>
          </cell>
          <cell r="E54">
            <v>0</v>
          </cell>
          <cell r="F54">
            <v>344622.10079999996</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t="str">
            <v>Cost Centre Overheads as a % of Chargeable Payroll</v>
          </cell>
          <cell r="AI54">
            <v>0</v>
          </cell>
          <cell r="AJ54">
            <v>0</v>
          </cell>
          <cell r="AK54">
            <v>0</v>
          </cell>
          <cell r="AL54">
            <v>0</v>
          </cell>
          <cell r="AM54">
            <v>0.12325085949448115</v>
          </cell>
          <cell r="AN54">
            <v>0</v>
          </cell>
          <cell r="AO54">
            <v>0</v>
          </cell>
          <cell r="AP54">
            <v>0</v>
          </cell>
          <cell r="AQ54">
            <v>0</v>
          </cell>
          <cell r="AR54">
            <v>0</v>
          </cell>
          <cell r="AS54">
            <v>0</v>
          </cell>
          <cell r="AT54">
            <v>0</v>
          </cell>
          <cell r="AU54">
            <v>0</v>
          </cell>
          <cell r="AW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39100 - Network Internal Allocation</v>
          </cell>
          <cell r="E57" t="str">
            <v>90000 - Cost Centre Expenses</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62110 - Staff Training and Development</v>
          </cell>
          <cell r="E58">
            <v>0</v>
          </cell>
          <cell r="F58">
            <v>50155.555555555562</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t="str">
            <v>Average OPA Rate</v>
          </cell>
          <cell r="AM58">
            <v>0</v>
          </cell>
          <cell r="AN58">
            <v>0</v>
          </cell>
          <cell r="AO58">
            <v>151.80110690442598</v>
          </cell>
          <cell r="AP58">
            <v>0</v>
          </cell>
          <cell r="AQ58">
            <v>0</v>
          </cell>
          <cell r="AR58">
            <v>0</v>
          </cell>
          <cell r="AS58">
            <v>0</v>
          </cell>
          <cell r="AT58">
            <v>0</v>
          </cell>
          <cell r="AU58">
            <v>0</v>
          </cell>
          <cell r="AW58">
            <v>0</v>
          </cell>
        </row>
        <row r="59">
          <cell r="B59">
            <v>0</v>
          </cell>
          <cell r="C59">
            <v>0</v>
          </cell>
          <cell r="D59" t="str">
            <v>62210 - Other Employment Costs</v>
          </cell>
          <cell r="E59">
            <v>0</v>
          </cell>
          <cell r="F59">
            <v>12115.4</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62300 - Contractors &amp; Consultants</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Average Fully Burdened Charge-Out-Rate</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62400 - Selling Expenses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62500 - Travel Expenses</v>
          </cell>
          <cell r="E62">
            <v>0</v>
          </cell>
          <cell r="F62">
            <v>10888.888888888885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Average Rate settings for OPA System</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62600 - General &amp; Administration</v>
          </cell>
          <cell r="E63">
            <v>0</v>
          </cell>
          <cell r="F63">
            <v>38879.583050724548</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Hourly Rate OPA Rate per hour</v>
          </cell>
          <cell r="AK63">
            <v>0</v>
          </cell>
          <cell r="AL63">
            <v>0</v>
          </cell>
          <cell r="AM63">
            <v>0</v>
          </cell>
          <cell r="AN63">
            <v>0</v>
          </cell>
          <cell r="AO63">
            <v>0</v>
          </cell>
          <cell r="AP63">
            <v>151.80110690442598</v>
          </cell>
          <cell r="AQ63">
            <v>0</v>
          </cell>
          <cell r="AR63">
            <v>0</v>
          </cell>
          <cell r="AS63">
            <v>0</v>
          </cell>
          <cell r="AT63">
            <v>0</v>
          </cell>
          <cell r="AU63">
            <v>0</v>
          </cell>
          <cell r="AW63">
            <v>0</v>
          </cell>
        </row>
        <row r="64">
          <cell r="B64">
            <v>0</v>
          </cell>
          <cell r="C64">
            <v>0</v>
          </cell>
          <cell r="D64" t="str">
            <v>65000 - Depreciation &amp; Amortisation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Cost Centre Overhead Rate</v>
          </cell>
          <cell r="AK64">
            <v>0</v>
          </cell>
          <cell r="AL64">
            <v>0</v>
          </cell>
          <cell r="AM64">
            <v>0</v>
          </cell>
          <cell r="AN64">
            <v>0</v>
          </cell>
          <cell r="AO64">
            <v>0</v>
          </cell>
          <cell r="AP64">
            <v>0.1</v>
          </cell>
          <cell r="AQ64">
            <v>0</v>
          </cell>
          <cell r="AR64">
            <v>0</v>
          </cell>
          <cell r="AS64">
            <v>0</v>
          </cell>
          <cell r="AT64">
            <v>0</v>
          </cell>
          <cell r="AU64">
            <v>0</v>
          </cell>
          <cell r="AW64">
            <v>0</v>
          </cell>
        </row>
        <row r="65">
          <cell r="B65">
            <v>0</v>
          </cell>
          <cell r="C65">
            <v>0</v>
          </cell>
          <cell r="D65" t="str">
            <v>63800 - Interest Expense</v>
          </cell>
          <cell r="F65">
            <v>732.12</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Corporate Overhead Rate for non-contestable works</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63400 - Service Contracts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Corporate Overhead Rate for contestable works</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63600 - Lease Expenses</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Overtime Penalty Rate to be applied to base OT hours</v>
          </cell>
          <cell r="AK67">
            <v>0</v>
          </cell>
          <cell r="AL67">
            <v>0</v>
          </cell>
          <cell r="AM67">
            <v>0</v>
          </cell>
          <cell r="AN67">
            <v>0</v>
          </cell>
          <cell r="AO67">
            <v>0</v>
          </cell>
          <cell r="AP67">
            <v>0.4</v>
          </cell>
          <cell r="AQ67">
            <v>0</v>
          </cell>
          <cell r="AR67">
            <v>0</v>
          </cell>
          <cell r="AS67">
            <v>0</v>
          </cell>
          <cell r="AT67">
            <v>0</v>
          </cell>
          <cell r="AU67">
            <v>0</v>
          </cell>
          <cell r="AW67">
            <v>0</v>
          </cell>
        </row>
        <row r="68">
          <cell r="B68" t="str">
            <v>83491 - Network Overhead Recovery</v>
          </cell>
          <cell r="C68">
            <v>0</v>
          </cell>
          <cell r="D68" t="str">
            <v>83400 - Inter-Company Expenses</v>
          </cell>
          <cell r="E68">
            <v>0</v>
          </cell>
          <cell r="F68">
            <v>360144.55262255104</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Less</v>
          </cell>
          <cell r="E69">
            <v>0</v>
          </cell>
          <cell r="F69">
            <v>472916.10011772002</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62300 - Contractors &amp; Consultants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65000 - Depreciation &amp; Amortisation</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63800 - Interest Expense</v>
          </cell>
          <cell r="E72">
            <v>0</v>
          </cell>
          <cell r="F72">
            <v>732.12</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63713 - Lease Expenses - Plant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Total Overheads to be Recovered</v>
          </cell>
          <cell r="E74">
            <v>0</v>
          </cell>
          <cell r="F74">
            <v>472183.98011772003</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sheetData>
      <sheetData sheetId="21">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3151 - Network Connection Services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7488</v>
          </cell>
          <cell r="C21">
            <v>0</v>
          </cell>
          <cell r="D21" t="str">
            <v>Network Connection Service Mgr</v>
          </cell>
          <cell r="E21" t="str">
            <v>9851</v>
          </cell>
          <cell r="F21" t="str">
            <v>WASS, Mathew S M</v>
          </cell>
          <cell r="G21" t="str">
            <v>Salaried Staff</v>
          </cell>
          <cell r="H21" t="str">
            <v xml:space="preserve">Management Group </v>
          </cell>
          <cell r="I21">
            <v>1</v>
          </cell>
          <cell r="J21">
            <v>153782.75999999998</v>
          </cell>
          <cell r="K21">
            <v>12770.22</v>
          </cell>
          <cell r="L21">
            <v>517.02059999999994</v>
          </cell>
          <cell r="M21">
            <v>16654.53</v>
          </cell>
          <cell r="N21">
            <v>0</v>
          </cell>
          <cell r="O21">
            <v>890.01000000000022</v>
          </cell>
          <cell r="P21">
            <v>0</v>
          </cell>
          <cell r="Q21">
            <v>15000.029999999999</v>
          </cell>
          <cell r="R21">
            <v>0</v>
          </cell>
          <cell r="S21">
            <v>0</v>
          </cell>
          <cell r="T21">
            <v>5751.38</v>
          </cell>
          <cell r="U21">
            <v>30726.129999999994</v>
          </cell>
          <cell r="V21">
            <v>3706.0799999999995</v>
          </cell>
          <cell r="W21">
            <v>3020.25</v>
          </cell>
          <cell r="X21">
            <v>16592.689999999999</v>
          </cell>
          <cell r="Y21">
            <v>6934.1533747643734</v>
          </cell>
          <cell r="Z21">
            <v>266345.25397476438</v>
          </cell>
          <cell r="AA21">
            <v>6661.7800000000007</v>
          </cell>
          <cell r="AB21">
            <v>261</v>
          </cell>
          <cell r="AC21">
            <v>20</v>
          </cell>
          <cell r="AD21">
            <v>12</v>
          </cell>
          <cell r="AE21">
            <v>0</v>
          </cell>
          <cell r="AF21">
            <v>12</v>
          </cell>
          <cell r="AG21">
            <v>1594.9499999999998</v>
          </cell>
          <cell r="AH21">
            <v>0.85</v>
          </cell>
          <cell r="AI21">
            <v>1355.7074999999998</v>
          </cell>
          <cell r="AJ21">
            <v>196.46218227365742</v>
          </cell>
          <cell r="AK21">
            <v>39.292436454731487</v>
          </cell>
          <cell r="AL21">
            <v>0.2</v>
          </cell>
          <cell r="AM21">
            <v>235.75461872838889</v>
          </cell>
          <cell r="AN21">
            <v>0</v>
          </cell>
          <cell r="AO21">
            <v>0</v>
          </cell>
          <cell r="AP21">
            <v>235.75461872838889</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7511</v>
          </cell>
          <cell r="C24">
            <v>0</v>
          </cell>
          <cell r="D24" t="str">
            <v>Industry Interface and Coordin</v>
          </cell>
          <cell r="E24" t="str">
            <v>10537</v>
          </cell>
          <cell r="F24" t="str">
            <v>VEDANTI, Kedar A</v>
          </cell>
          <cell r="G24" t="str">
            <v>Salaried Staff</v>
          </cell>
          <cell r="H24" t="str">
            <v xml:space="preserve">Management Group </v>
          </cell>
          <cell r="I24">
            <v>1</v>
          </cell>
          <cell r="J24">
            <v>109362.9</v>
          </cell>
          <cell r="K24">
            <v>9081.57</v>
          </cell>
          <cell r="L24">
            <v>651.68459999999993</v>
          </cell>
          <cell r="M24">
            <v>0</v>
          </cell>
          <cell r="N24">
            <v>0</v>
          </cell>
          <cell r="O24">
            <v>890.01000000000022</v>
          </cell>
          <cell r="P24">
            <v>0</v>
          </cell>
          <cell r="Q24">
            <v>0</v>
          </cell>
          <cell r="R24">
            <v>0</v>
          </cell>
          <cell r="S24">
            <v>0</v>
          </cell>
          <cell r="T24">
            <v>5751.38</v>
          </cell>
          <cell r="U24">
            <v>18762.010000000002</v>
          </cell>
          <cell r="V24">
            <v>2273.31</v>
          </cell>
          <cell r="W24">
            <v>1853.7999999999995</v>
          </cell>
          <cell r="X24">
            <v>10177.719999999999</v>
          </cell>
          <cell r="Y24">
            <v>5646.2182192973487</v>
          </cell>
          <cell r="Z24">
            <v>164450.60281929735</v>
          </cell>
          <cell r="AA24">
            <v>4737.51</v>
          </cell>
          <cell r="AB24">
            <v>261</v>
          </cell>
          <cell r="AC24">
            <v>20</v>
          </cell>
          <cell r="AD24">
            <v>12</v>
          </cell>
          <cell r="AE24">
            <v>0</v>
          </cell>
          <cell r="AF24">
            <v>12</v>
          </cell>
          <cell r="AG24">
            <v>1594.9499999999998</v>
          </cell>
          <cell r="AH24">
            <v>0.85</v>
          </cell>
          <cell r="AI24">
            <v>1355.7074999999998</v>
          </cell>
          <cell r="AJ24">
            <v>121.30242166492209</v>
          </cell>
          <cell r="AK24">
            <v>24.260484332984419</v>
          </cell>
          <cell r="AL24">
            <v>0.2</v>
          </cell>
          <cell r="AM24">
            <v>145.56290599790651</v>
          </cell>
          <cell r="AN24">
            <v>0</v>
          </cell>
          <cell r="AO24">
            <v>0</v>
          </cell>
          <cell r="AP24">
            <v>145.56290599790651</v>
          </cell>
          <cell r="AQ24">
            <v>12</v>
          </cell>
          <cell r="AR24">
            <v>1</v>
          </cell>
          <cell r="AS24">
            <v>1644.81</v>
          </cell>
          <cell r="AT24">
            <v>1657.81</v>
          </cell>
          <cell r="AU24">
            <v>1428.4439595598299</v>
          </cell>
          <cell r="AV24">
            <v>7.2384652040945584E-3</v>
          </cell>
          <cell r="AW24">
            <v>0</v>
          </cell>
        </row>
        <row r="25">
          <cell r="B25" t="str">
            <v>7502</v>
          </cell>
          <cell r="C25">
            <v>0</v>
          </cell>
          <cell r="D25" t="str">
            <v>Project Engineer</v>
          </cell>
          <cell r="E25" t="str">
            <v>10705</v>
          </cell>
          <cell r="F25" t="str">
            <v>KUMARASINGHE, Ravindramal L</v>
          </cell>
          <cell r="G25" t="str">
            <v>Salaried Staff</v>
          </cell>
          <cell r="H25" t="str">
            <v xml:space="preserve">Management Group </v>
          </cell>
          <cell r="I25">
            <v>1</v>
          </cell>
          <cell r="J25">
            <v>94190.470000000016</v>
          </cell>
          <cell r="K25">
            <v>7821.61</v>
          </cell>
          <cell r="L25">
            <v>374.71199999999999</v>
          </cell>
          <cell r="M25">
            <v>0</v>
          </cell>
          <cell r="N25">
            <v>0</v>
          </cell>
          <cell r="O25">
            <v>890.01000000000022</v>
          </cell>
          <cell r="P25">
            <v>0</v>
          </cell>
          <cell r="Q25">
            <v>0</v>
          </cell>
          <cell r="R25">
            <v>0</v>
          </cell>
          <cell r="S25">
            <v>0</v>
          </cell>
          <cell r="T25">
            <v>5751.38</v>
          </cell>
          <cell r="U25">
            <v>16297.279999999999</v>
          </cell>
          <cell r="V25">
            <v>1974.1000000000001</v>
          </cell>
          <cell r="W25">
            <v>1609.77</v>
          </cell>
          <cell r="X25">
            <v>8838.2800000000007</v>
          </cell>
          <cell r="Y25">
            <v>4428.9503918921127</v>
          </cell>
          <cell r="Z25">
            <v>142176.56239189213</v>
          </cell>
          <cell r="AA25">
            <v>4080.3</v>
          </cell>
          <cell r="AB25">
            <v>261</v>
          </cell>
          <cell r="AC25">
            <v>20</v>
          </cell>
          <cell r="AD25">
            <v>12</v>
          </cell>
          <cell r="AE25">
            <v>0</v>
          </cell>
          <cell r="AF25">
            <v>12</v>
          </cell>
          <cell r="AG25">
            <v>1594.9499999999998</v>
          </cell>
          <cell r="AH25">
            <v>0.85</v>
          </cell>
          <cell r="AI25">
            <v>1355.7074999999998</v>
          </cell>
          <cell r="AJ25">
            <v>104.87259411922716</v>
          </cell>
          <cell r="AK25">
            <v>20.974518823845433</v>
          </cell>
          <cell r="AL25">
            <v>0.2</v>
          </cell>
          <cell r="AM25">
            <v>125.84711294307259</v>
          </cell>
          <cell r="AN25">
            <v>0</v>
          </cell>
          <cell r="AO25">
            <v>0</v>
          </cell>
          <cell r="AP25">
            <v>125.84711294307259</v>
          </cell>
          <cell r="AQ25">
            <v>1441.5199999999998</v>
          </cell>
          <cell r="AR25">
            <v>83</v>
          </cell>
          <cell r="AS25">
            <v>19.05</v>
          </cell>
          <cell r="AT25">
            <v>1543.5699999999997</v>
          </cell>
          <cell r="AU25">
            <v>159332.2167851101</v>
          </cell>
          <cell r="AV25">
            <v>0.93388702812311719</v>
          </cell>
          <cell r="AW25">
            <v>0</v>
          </cell>
        </row>
        <row r="26">
          <cell r="B26" t="str">
            <v>7242</v>
          </cell>
          <cell r="C26">
            <v>0</v>
          </cell>
          <cell r="D26" t="str">
            <v>Senior Proj Engineer Zone Sub</v>
          </cell>
          <cell r="E26" t="str">
            <v>10890</v>
          </cell>
          <cell r="F26" t="str">
            <v>KHANIYA, Yubaraj</v>
          </cell>
          <cell r="G26" t="str">
            <v>Salaried Staff</v>
          </cell>
          <cell r="H26" t="str">
            <v xml:space="preserve">Management Group </v>
          </cell>
          <cell r="I26">
            <v>1</v>
          </cell>
          <cell r="J26">
            <v>130280.83</v>
          </cell>
          <cell r="K26">
            <v>10818.57</v>
          </cell>
          <cell r="L26">
            <v>466.77870000000001</v>
          </cell>
          <cell r="M26">
            <v>0</v>
          </cell>
          <cell r="N26">
            <v>0</v>
          </cell>
          <cell r="O26">
            <v>890.01000000000022</v>
          </cell>
          <cell r="P26">
            <v>0</v>
          </cell>
          <cell r="Q26">
            <v>0</v>
          </cell>
          <cell r="R26">
            <v>0</v>
          </cell>
          <cell r="S26">
            <v>0</v>
          </cell>
          <cell r="T26">
            <v>5751.38</v>
          </cell>
          <cell r="U26">
            <v>22160.090000000004</v>
          </cell>
          <cell r="V26">
            <v>2685.6900000000005</v>
          </cell>
          <cell r="W26">
            <v>2190.2499999999995</v>
          </cell>
          <cell r="X26">
            <v>12024.32</v>
          </cell>
          <cell r="Y26">
            <v>3544.5953286576632</v>
          </cell>
          <cell r="Z26">
            <v>190812.51402865766</v>
          </cell>
          <cell r="AA26">
            <v>5643.6900000000005</v>
          </cell>
          <cell r="AB26">
            <v>261</v>
          </cell>
          <cell r="AC26">
            <v>20</v>
          </cell>
          <cell r="AD26">
            <v>12</v>
          </cell>
          <cell r="AE26">
            <v>0</v>
          </cell>
          <cell r="AF26">
            <v>12</v>
          </cell>
          <cell r="AG26">
            <v>1594.9499999999998</v>
          </cell>
          <cell r="AH26">
            <v>0.85</v>
          </cell>
          <cell r="AI26">
            <v>1355.7074999999998</v>
          </cell>
          <cell r="AJ26">
            <v>140.747553604784</v>
          </cell>
          <cell r="AK26">
            <v>28.149510720956801</v>
          </cell>
          <cell r="AL26">
            <v>0.2</v>
          </cell>
          <cell r="AM26">
            <v>168.89706432574081</v>
          </cell>
          <cell r="AN26">
            <v>0</v>
          </cell>
          <cell r="AO26">
            <v>0</v>
          </cell>
          <cell r="AP26">
            <v>168.89706432574081</v>
          </cell>
          <cell r="AQ26">
            <v>1378.63</v>
          </cell>
          <cell r="AR26">
            <v>0</v>
          </cell>
          <cell r="AS26">
            <v>159.19999999999999</v>
          </cell>
          <cell r="AT26">
            <v>1537.8300000000002</v>
          </cell>
          <cell r="AU26">
            <v>205270.95157357707</v>
          </cell>
          <cell r="AV26">
            <v>0.89647750401539827</v>
          </cell>
          <cell r="AW26">
            <v>0</v>
          </cell>
        </row>
        <row r="27">
          <cell r="B27" t="str">
            <v>7512</v>
          </cell>
          <cell r="C27">
            <v>0</v>
          </cell>
          <cell r="D27" t="str">
            <v>Customer Connections Engineer</v>
          </cell>
          <cell r="E27" t="str">
            <v>11277</v>
          </cell>
          <cell r="F27" t="str">
            <v>DASSANAYAKE, Chris</v>
          </cell>
          <cell r="G27" t="str">
            <v>Salaried Staff</v>
          </cell>
          <cell r="H27" t="str">
            <v xml:space="preserve">Management Group </v>
          </cell>
          <cell r="I27">
            <v>1</v>
          </cell>
          <cell r="J27">
            <v>98805.06</v>
          </cell>
          <cell r="K27">
            <v>8204.7999999999993</v>
          </cell>
          <cell r="L27">
            <v>0</v>
          </cell>
          <cell r="M27">
            <v>0</v>
          </cell>
          <cell r="N27">
            <v>0</v>
          </cell>
          <cell r="O27">
            <v>890.01000000000022</v>
          </cell>
          <cell r="P27">
            <v>0</v>
          </cell>
          <cell r="Q27">
            <v>0</v>
          </cell>
          <cell r="R27">
            <v>0</v>
          </cell>
          <cell r="S27">
            <v>0</v>
          </cell>
          <cell r="T27">
            <v>5751.38</v>
          </cell>
          <cell r="U27">
            <v>17046.900000000001</v>
          </cell>
          <cell r="V27">
            <v>2065.09</v>
          </cell>
          <cell r="W27">
            <v>1684.0100000000002</v>
          </cell>
          <cell r="X27">
            <v>9245.66</v>
          </cell>
          <cell r="Y27">
            <v>1003.2551967635734</v>
          </cell>
          <cell r="Z27">
            <v>144696.16519676358</v>
          </cell>
          <cell r="AA27">
            <v>4280.1599999999989</v>
          </cell>
          <cell r="AB27">
            <v>261</v>
          </cell>
          <cell r="AC27">
            <v>20</v>
          </cell>
          <cell r="AD27">
            <v>12</v>
          </cell>
          <cell r="AE27">
            <v>0</v>
          </cell>
          <cell r="AF27">
            <v>12</v>
          </cell>
          <cell r="AG27">
            <v>1594.9499999999998</v>
          </cell>
          <cell r="AH27">
            <v>0.85</v>
          </cell>
          <cell r="AI27">
            <v>1355.7074999999998</v>
          </cell>
          <cell r="AJ27">
            <v>106.73110917861236</v>
          </cell>
          <cell r="AK27">
            <v>21.346221835722474</v>
          </cell>
          <cell r="AL27">
            <v>0.2</v>
          </cell>
          <cell r="AM27">
            <v>128.07733101433485</v>
          </cell>
          <cell r="AN27">
            <v>0</v>
          </cell>
          <cell r="AO27">
            <v>0</v>
          </cell>
          <cell r="AP27">
            <v>128.07733101433485</v>
          </cell>
          <cell r="AQ27">
            <v>299.5</v>
          </cell>
          <cell r="AR27">
            <v>7.65</v>
          </cell>
          <cell r="AS27">
            <v>246.8</v>
          </cell>
          <cell r="AT27">
            <v>553.95000000000005</v>
          </cell>
          <cell r="AU27">
            <v>93878.151045612118</v>
          </cell>
          <cell r="AV27">
            <v>0.54066251466738868</v>
          </cell>
          <cell r="AW27">
            <v>0</v>
          </cell>
        </row>
        <row r="28">
          <cell r="B28" t="str">
            <v>6874</v>
          </cell>
          <cell r="C28">
            <v>0</v>
          </cell>
          <cell r="D28" t="str">
            <v>Customer Connections Engineer</v>
          </cell>
          <cell r="E28" t="str">
            <v>10933</v>
          </cell>
          <cell r="F28" t="str">
            <v>GOPALAKRISHNAN, Aparna</v>
          </cell>
          <cell r="G28" t="str">
            <v>Salaried Staff</v>
          </cell>
          <cell r="H28" t="str">
            <v xml:space="preserve">Management Group </v>
          </cell>
          <cell r="I28">
            <v>1</v>
          </cell>
          <cell r="J28">
            <v>77785.399999999994</v>
          </cell>
          <cell r="K28">
            <v>6459.3600000000015</v>
          </cell>
          <cell r="L28">
            <v>72.971999999999994</v>
          </cell>
          <cell r="M28">
            <v>0</v>
          </cell>
          <cell r="N28">
            <v>0</v>
          </cell>
          <cell r="O28">
            <v>890.01000000000022</v>
          </cell>
          <cell r="P28">
            <v>0</v>
          </cell>
          <cell r="Q28">
            <v>0</v>
          </cell>
          <cell r="R28">
            <v>0</v>
          </cell>
          <cell r="S28">
            <v>0</v>
          </cell>
          <cell r="T28">
            <v>5751.38</v>
          </cell>
          <cell r="U28">
            <v>13632.27</v>
          </cell>
          <cell r="V28">
            <v>1650.6100000000001</v>
          </cell>
          <cell r="W28">
            <v>1345.94</v>
          </cell>
          <cell r="X28">
            <v>7390.07</v>
          </cell>
          <cell r="Y28">
            <v>1907.8182256249847</v>
          </cell>
          <cell r="Z28">
            <v>116885.83022562497</v>
          </cell>
          <cell r="AA28">
            <v>3369.63</v>
          </cell>
          <cell r="AB28">
            <v>261</v>
          </cell>
          <cell r="AC28">
            <v>20</v>
          </cell>
          <cell r="AD28">
            <v>12</v>
          </cell>
          <cell r="AE28">
            <v>0</v>
          </cell>
          <cell r="AF28">
            <v>12</v>
          </cell>
          <cell r="AG28">
            <v>1594.9499999999998</v>
          </cell>
          <cell r="AH28">
            <v>0.85</v>
          </cell>
          <cell r="AI28">
            <v>1355.7074999999998</v>
          </cell>
          <cell r="AJ28">
            <v>86.217587662253834</v>
          </cell>
          <cell r="AK28">
            <v>17.243517532450767</v>
          </cell>
          <cell r="AL28">
            <v>0.2</v>
          </cell>
          <cell r="AM28">
            <v>103.4611051947046</v>
          </cell>
          <cell r="AN28">
            <v>0</v>
          </cell>
          <cell r="AO28">
            <v>0</v>
          </cell>
          <cell r="AP28">
            <v>103.4611051947046</v>
          </cell>
          <cell r="AQ28">
            <v>152</v>
          </cell>
          <cell r="AR28">
            <v>5</v>
          </cell>
          <cell r="AS28">
            <v>252.70000000000005</v>
          </cell>
          <cell r="AT28">
            <v>409.70000000000005</v>
          </cell>
          <cell r="AU28">
            <v>52038.016678432978</v>
          </cell>
          <cell r="AV28">
            <v>0.37100317305345371</v>
          </cell>
          <cell r="AW28">
            <v>0</v>
          </cell>
        </row>
        <row r="29">
          <cell r="B29" t="str">
            <v>7078</v>
          </cell>
          <cell r="C29">
            <v>0</v>
          </cell>
          <cell r="D29" t="str">
            <v>CSAP Officer</v>
          </cell>
          <cell r="E29" t="str">
            <v>1138</v>
          </cell>
          <cell r="F29" t="str">
            <v>NEWTON, David</v>
          </cell>
          <cell r="G29" t="str">
            <v>Salaried Staff</v>
          </cell>
          <cell r="H29" t="str">
            <v xml:space="preserve">Management Group </v>
          </cell>
          <cell r="I29">
            <v>1</v>
          </cell>
          <cell r="J29">
            <v>86494.34</v>
          </cell>
          <cell r="K29">
            <v>8259.93</v>
          </cell>
          <cell r="L29">
            <v>271.8261</v>
          </cell>
          <cell r="M29">
            <v>0</v>
          </cell>
          <cell r="N29">
            <v>0</v>
          </cell>
          <cell r="O29">
            <v>890.01000000000022</v>
          </cell>
          <cell r="P29">
            <v>0</v>
          </cell>
          <cell r="Q29">
            <v>0</v>
          </cell>
          <cell r="R29">
            <v>4904.7000000000007</v>
          </cell>
          <cell r="S29">
            <v>1642.73</v>
          </cell>
          <cell r="T29">
            <v>0</v>
          </cell>
          <cell r="U29">
            <v>15166.47</v>
          </cell>
          <cell r="V29">
            <v>1836.35</v>
          </cell>
          <cell r="W29">
            <v>1497.3400000000001</v>
          </cell>
          <cell r="X29">
            <v>8221.6200000000008</v>
          </cell>
          <cell r="Y29">
            <v>3229.0866698205537</v>
          </cell>
          <cell r="Z29">
            <v>132414.40276982053</v>
          </cell>
          <cell r="AA29">
            <v>3746.8999999999996</v>
          </cell>
          <cell r="AB29">
            <v>261</v>
          </cell>
          <cell r="AC29">
            <v>20</v>
          </cell>
          <cell r="AD29">
            <v>12</v>
          </cell>
          <cell r="AE29">
            <v>0</v>
          </cell>
          <cell r="AF29">
            <v>12</v>
          </cell>
          <cell r="AG29">
            <v>1594.9499999999998</v>
          </cell>
          <cell r="AH29">
            <v>0.85</v>
          </cell>
          <cell r="AI29">
            <v>1355.7074999999998</v>
          </cell>
          <cell r="AJ29">
            <v>97.671808092690014</v>
          </cell>
          <cell r="AK29">
            <v>19.534361618538004</v>
          </cell>
          <cell r="AL29">
            <v>0.2</v>
          </cell>
          <cell r="AM29">
            <v>117.20616971122801</v>
          </cell>
          <cell r="AN29">
            <v>0</v>
          </cell>
          <cell r="AO29">
            <v>0</v>
          </cell>
          <cell r="AP29">
            <v>117.20616971122801</v>
          </cell>
          <cell r="AQ29">
            <v>0</v>
          </cell>
          <cell r="AR29">
            <v>0</v>
          </cell>
          <cell r="AS29">
            <v>1183.99</v>
          </cell>
          <cell r="AT29">
            <v>1183.99</v>
          </cell>
          <cell r="AU29">
            <v>0</v>
          </cell>
          <cell r="AV29">
            <v>0</v>
          </cell>
          <cell r="AW29">
            <v>0</v>
          </cell>
        </row>
        <row r="30">
          <cell r="B30" t="str">
            <v>7500</v>
          </cell>
          <cell r="C30">
            <v>0</v>
          </cell>
          <cell r="D30" t="str">
            <v>Senior Project Engineer</v>
          </cell>
          <cell r="E30" t="str">
            <v>2032</v>
          </cell>
          <cell r="F30" t="str">
            <v>AKBAR, Ali</v>
          </cell>
          <cell r="G30" t="str">
            <v>Salaried Staff</v>
          </cell>
          <cell r="H30" t="str">
            <v xml:space="preserve">Management Group </v>
          </cell>
          <cell r="I30">
            <v>1</v>
          </cell>
          <cell r="J30">
            <v>123041.26</v>
          </cell>
          <cell r="K30">
            <v>10217.399999999998</v>
          </cell>
          <cell r="L30">
            <v>997.17629999999997</v>
          </cell>
          <cell r="M30">
            <v>0</v>
          </cell>
          <cell r="N30">
            <v>0</v>
          </cell>
          <cell r="O30">
            <v>890.01000000000022</v>
          </cell>
          <cell r="P30">
            <v>0</v>
          </cell>
          <cell r="Q30">
            <v>0</v>
          </cell>
          <cell r="R30">
            <v>0</v>
          </cell>
          <cell r="S30">
            <v>0</v>
          </cell>
          <cell r="T30">
            <v>5751.38</v>
          </cell>
          <cell r="U30">
            <v>20984.039999999997</v>
          </cell>
          <cell r="V30">
            <v>2542.9599999999996</v>
          </cell>
          <cell r="W30">
            <v>2073.7900000000004</v>
          </cell>
          <cell r="X30">
            <v>11385.21</v>
          </cell>
          <cell r="Y30">
            <v>5142.4201349556242</v>
          </cell>
          <cell r="Z30">
            <v>183025.64643495565</v>
          </cell>
          <cell r="AA30">
            <v>5330.0999999999985</v>
          </cell>
          <cell r="AB30">
            <v>261</v>
          </cell>
          <cell r="AC30">
            <v>20</v>
          </cell>
          <cell r="AD30">
            <v>12</v>
          </cell>
          <cell r="AE30">
            <v>0</v>
          </cell>
          <cell r="AF30">
            <v>12</v>
          </cell>
          <cell r="AG30">
            <v>1594.9499999999998</v>
          </cell>
          <cell r="AH30">
            <v>0.85</v>
          </cell>
          <cell r="AI30">
            <v>1355.7074999999998</v>
          </cell>
          <cell r="AJ30">
            <v>135.0037869045909</v>
          </cell>
          <cell r="AK30">
            <v>27.000757380918181</v>
          </cell>
          <cell r="AL30">
            <v>0.2</v>
          </cell>
          <cell r="AM30">
            <v>162.00454428550907</v>
          </cell>
          <cell r="AN30">
            <v>0</v>
          </cell>
          <cell r="AO30">
            <v>0</v>
          </cell>
          <cell r="AP30">
            <v>162.00454428550907</v>
          </cell>
          <cell r="AQ30">
            <v>1271.08</v>
          </cell>
          <cell r="AR30">
            <v>160.28999999999996</v>
          </cell>
          <cell r="AS30">
            <v>117.72999999999999</v>
          </cell>
          <cell r="AT30">
            <v>1549.1</v>
          </cell>
          <cell r="AU30">
            <v>180213.2118034033</v>
          </cell>
          <cell r="AV30">
            <v>0.82052804854431605</v>
          </cell>
          <cell r="AW30">
            <v>0</v>
          </cell>
        </row>
        <row r="31">
          <cell r="B31" t="str">
            <v>7510</v>
          </cell>
          <cell r="C31">
            <v>0</v>
          </cell>
          <cell r="D31" t="str">
            <v>Project Engineer</v>
          </cell>
          <cell r="E31" t="str">
            <v>3167</v>
          </cell>
          <cell r="F31" t="str">
            <v>SINGH, Darshan</v>
          </cell>
          <cell r="G31" t="str">
            <v>Salaried Staff</v>
          </cell>
          <cell r="H31" t="str">
            <v xml:space="preserve">Management Group </v>
          </cell>
          <cell r="I31">
            <v>1</v>
          </cell>
          <cell r="J31">
            <v>98805.06</v>
          </cell>
          <cell r="K31">
            <v>8204.7999999999993</v>
          </cell>
          <cell r="L31">
            <v>431.89499999999998</v>
          </cell>
          <cell r="M31">
            <v>0</v>
          </cell>
          <cell r="N31">
            <v>0</v>
          </cell>
          <cell r="O31">
            <v>890.01000000000022</v>
          </cell>
          <cell r="P31">
            <v>0</v>
          </cell>
          <cell r="Q31">
            <v>0</v>
          </cell>
          <cell r="R31">
            <v>0</v>
          </cell>
          <cell r="S31">
            <v>0</v>
          </cell>
          <cell r="T31">
            <v>5751.38</v>
          </cell>
          <cell r="U31">
            <v>17046.900000000001</v>
          </cell>
          <cell r="V31">
            <v>2065.09</v>
          </cell>
          <cell r="W31">
            <v>1684.0100000000002</v>
          </cell>
          <cell r="X31">
            <v>9245.66</v>
          </cell>
          <cell r="Y31">
            <v>3929.4856665812003</v>
          </cell>
          <cell r="Z31">
            <v>148054.29066658122</v>
          </cell>
          <cell r="AA31">
            <v>4280.1599999999989</v>
          </cell>
          <cell r="AB31">
            <v>261</v>
          </cell>
          <cell r="AC31">
            <v>20</v>
          </cell>
          <cell r="AD31">
            <v>12</v>
          </cell>
          <cell r="AE31">
            <v>0</v>
          </cell>
          <cell r="AF31">
            <v>12</v>
          </cell>
          <cell r="AG31">
            <v>1594.9499999999998</v>
          </cell>
          <cell r="AH31">
            <v>0.85</v>
          </cell>
          <cell r="AI31">
            <v>1355.7074999999998</v>
          </cell>
          <cell r="AJ31">
            <v>109.20813720259071</v>
          </cell>
          <cell r="AK31">
            <v>21.841627440518142</v>
          </cell>
          <cell r="AL31">
            <v>0.2</v>
          </cell>
          <cell r="AM31">
            <v>131.04976464310886</v>
          </cell>
          <cell r="AN31">
            <v>0</v>
          </cell>
          <cell r="AO31">
            <v>0</v>
          </cell>
          <cell r="AP31">
            <v>131.04976464310886</v>
          </cell>
          <cell r="AQ31">
            <v>517.38</v>
          </cell>
          <cell r="AR31">
            <v>11</v>
          </cell>
          <cell r="AS31">
            <v>1044.6500000000001</v>
          </cell>
          <cell r="AT31">
            <v>1573.0300000000002</v>
          </cell>
          <cell r="AU31">
            <v>58435.245790665751</v>
          </cell>
          <cell r="AV31">
            <v>0.3289066324227764</v>
          </cell>
          <cell r="AW31">
            <v>0</v>
          </cell>
        </row>
        <row r="32">
          <cell r="B32" t="str">
            <v>7048</v>
          </cell>
          <cell r="C32">
            <v>0</v>
          </cell>
          <cell r="D32" t="str">
            <v>CSAP Officer</v>
          </cell>
          <cell r="E32" t="str">
            <v>326-76988</v>
          </cell>
          <cell r="F32" t="str">
            <v>CAPPELLO, James P</v>
          </cell>
          <cell r="G32" t="str">
            <v>Salaried Staff</v>
          </cell>
          <cell r="H32" t="str">
            <v xml:space="preserve">Management Group </v>
          </cell>
          <cell r="I32">
            <v>1</v>
          </cell>
          <cell r="J32">
            <v>86494.34</v>
          </cell>
          <cell r="K32">
            <v>8259.93</v>
          </cell>
          <cell r="L32">
            <v>411.21359999999999</v>
          </cell>
          <cell r="M32">
            <v>0</v>
          </cell>
          <cell r="N32">
            <v>0</v>
          </cell>
          <cell r="O32">
            <v>890.01000000000022</v>
          </cell>
          <cell r="P32">
            <v>0</v>
          </cell>
          <cell r="Q32">
            <v>0</v>
          </cell>
          <cell r="R32">
            <v>4904.7000000000007</v>
          </cell>
          <cell r="S32">
            <v>0</v>
          </cell>
          <cell r="T32">
            <v>0</v>
          </cell>
          <cell r="U32">
            <v>14920.04</v>
          </cell>
          <cell r="V32">
            <v>1807.4499999999998</v>
          </cell>
          <cell r="W32">
            <v>1473.9000000000003</v>
          </cell>
          <cell r="X32">
            <v>8092.1600000000017</v>
          </cell>
          <cell r="Y32">
            <v>3510.6602726960373</v>
          </cell>
          <cell r="Z32">
            <v>130764.40387269601</v>
          </cell>
          <cell r="AA32">
            <v>3746.8999999999996</v>
          </cell>
          <cell r="AB32">
            <v>261</v>
          </cell>
          <cell r="AC32">
            <v>20</v>
          </cell>
          <cell r="AD32">
            <v>12</v>
          </cell>
          <cell r="AE32">
            <v>0</v>
          </cell>
          <cell r="AF32">
            <v>12</v>
          </cell>
          <cell r="AG32">
            <v>1594.9499999999998</v>
          </cell>
          <cell r="AH32">
            <v>0.85</v>
          </cell>
          <cell r="AI32">
            <v>1355.7074999999998</v>
          </cell>
          <cell r="AJ32">
            <v>96.454732213767372</v>
          </cell>
          <cell r="AK32">
            <v>19.290946442753476</v>
          </cell>
          <cell r="AL32">
            <v>0.2</v>
          </cell>
          <cell r="AM32">
            <v>115.74567865652085</v>
          </cell>
          <cell r="AN32">
            <v>0</v>
          </cell>
          <cell r="AO32">
            <v>0</v>
          </cell>
          <cell r="AP32">
            <v>115.74567865652085</v>
          </cell>
          <cell r="AQ32">
            <v>0</v>
          </cell>
          <cell r="AR32">
            <v>0</v>
          </cell>
          <cell r="AS32">
            <v>1309.3700000000003</v>
          </cell>
          <cell r="AT32">
            <v>1309.3700000000003</v>
          </cell>
          <cell r="AU32">
            <v>0</v>
          </cell>
          <cell r="AV32">
            <v>0</v>
          </cell>
          <cell r="AW32">
            <v>0</v>
          </cell>
        </row>
        <row r="33">
          <cell r="B33" t="str">
            <v>7503</v>
          </cell>
          <cell r="C33">
            <v>0</v>
          </cell>
          <cell r="D33" t="str">
            <v>Project Engineer</v>
          </cell>
          <cell r="E33" t="str">
            <v>326-78617</v>
          </cell>
          <cell r="F33" t="str">
            <v>PEISLEY, Warren K</v>
          </cell>
          <cell r="G33" t="str">
            <v>Salaried Staff</v>
          </cell>
          <cell r="H33" t="str">
            <v xml:space="preserve">Management Group </v>
          </cell>
          <cell r="I33">
            <v>1</v>
          </cell>
          <cell r="J33">
            <v>120697.84</v>
          </cell>
          <cell r="K33">
            <v>10022.84</v>
          </cell>
          <cell r="L33">
            <v>759.81240000000003</v>
          </cell>
          <cell r="M33">
            <v>0</v>
          </cell>
          <cell r="N33">
            <v>0</v>
          </cell>
          <cell r="O33">
            <v>890.01000000000022</v>
          </cell>
          <cell r="P33">
            <v>0</v>
          </cell>
          <cell r="Q33">
            <v>0</v>
          </cell>
          <cell r="R33">
            <v>0</v>
          </cell>
          <cell r="S33">
            <v>0</v>
          </cell>
          <cell r="T33">
            <v>5751.38</v>
          </cell>
          <cell r="U33">
            <v>20603.339999999997</v>
          </cell>
          <cell r="V33">
            <v>2496.7800000000002</v>
          </cell>
          <cell r="W33">
            <v>2036.1200000000003</v>
          </cell>
          <cell r="X33">
            <v>11178.39</v>
          </cell>
          <cell r="Y33">
            <v>5767.1209476210352</v>
          </cell>
          <cell r="Z33">
            <v>180203.63334762104</v>
          </cell>
          <cell r="AA33">
            <v>5228.5800000000008</v>
          </cell>
          <cell r="AB33">
            <v>261</v>
          </cell>
          <cell r="AC33">
            <v>20</v>
          </cell>
          <cell r="AD33">
            <v>12</v>
          </cell>
          <cell r="AE33">
            <v>0</v>
          </cell>
          <cell r="AF33">
            <v>12</v>
          </cell>
          <cell r="AG33">
            <v>1594.9499999999998</v>
          </cell>
          <cell r="AH33">
            <v>0.85</v>
          </cell>
          <cell r="AI33">
            <v>1355.7074999999998</v>
          </cell>
          <cell r="AJ33">
            <v>132.92220729591085</v>
          </cell>
          <cell r="AK33">
            <v>26.584441459182173</v>
          </cell>
          <cell r="AL33">
            <v>0.2</v>
          </cell>
          <cell r="AM33">
            <v>159.50664875509301</v>
          </cell>
          <cell r="AN33">
            <v>0</v>
          </cell>
          <cell r="AO33">
            <v>0</v>
          </cell>
          <cell r="AP33">
            <v>159.50664875509301</v>
          </cell>
          <cell r="AQ33">
            <v>1167.8499999999999</v>
          </cell>
          <cell r="AR33">
            <v>0</v>
          </cell>
          <cell r="AS33">
            <v>78</v>
          </cell>
          <cell r="AT33">
            <v>1245.8499999999999</v>
          </cell>
          <cell r="AU33">
            <v>202705.76381267651</v>
          </cell>
          <cell r="AV33">
            <v>0.93739214191114495</v>
          </cell>
          <cell r="AW33">
            <v>0</v>
          </cell>
        </row>
        <row r="34">
          <cell r="B34" t="str">
            <v>7087</v>
          </cell>
          <cell r="C34">
            <v>0</v>
          </cell>
          <cell r="D34" t="str">
            <v>CSAP Support Officer</v>
          </cell>
          <cell r="E34" t="str">
            <v>3621</v>
          </cell>
          <cell r="F34" t="str">
            <v>THURTELL, Denise</v>
          </cell>
          <cell r="G34" t="str">
            <v>Salaried Staff</v>
          </cell>
          <cell r="H34" t="str">
            <v xml:space="preserve">Management Group </v>
          </cell>
          <cell r="I34">
            <v>1</v>
          </cell>
          <cell r="J34">
            <v>82817.560000000012</v>
          </cell>
          <cell r="K34">
            <v>6877.23</v>
          </cell>
          <cell r="L34">
            <v>222.40469999999999</v>
          </cell>
          <cell r="M34">
            <v>0</v>
          </cell>
          <cell r="N34">
            <v>0</v>
          </cell>
          <cell r="O34">
            <v>890.01000000000022</v>
          </cell>
          <cell r="P34">
            <v>0</v>
          </cell>
          <cell r="Q34">
            <v>0</v>
          </cell>
          <cell r="R34">
            <v>0</v>
          </cell>
          <cell r="S34">
            <v>0</v>
          </cell>
          <cell r="T34">
            <v>0</v>
          </cell>
          <cell r="U34">
            <v>13587.060000000001</v>
          </cell>
          <cell r="V34">
            <v>1648.6499999999999</v>
          </cell>
          <cell r="W34">
            <v>1344.7299999999998</v>
          </cell>
          <cell r="X34">
            <v>7381.1999999999989</v>
          </cell>
          <cell r="Y34">
            <v>3178.7144305381189</v>
          </cell>
          <cell r="Z34">
            <v>117947.55913053811</v>
          </cell>
          <cell r="AA34">
            <v>3587.59</v>
          </cell>
          <cell r="AB34">
            <v>261</v>
          </cell>
          <cell r="AC34">
            <v>20</v>
          </cell>
          <cell r="AD34">
            <v>12</v>
          </cell>
          <cell r="AE34">
            <v>0</v>
          </cell>
          <cell r="AF34">
            <v>12</v>
          </cell>
          <cell r="AG34">
            <v>1594.9499999999998</v>
          </cell>
          <cell r="AH34">
            <v>0.85</v>
          </cell>
          <cell r="AI34">
            <v>1355.7074999999998</v>
          </cell>
          <cell r="AJ34">
            <v>87.000742513070207</v>
          </cell>
          <cell r="AK34">
            <v>17.400148502614041</v>
          </cell>
          <cell r="AL34">
            <v>0.2</v>
          </cell>
          <cell r="AM34">
            <v>104.40089101568425</v>
          </cell>
          <cell r="AN34">
            <v>0</v>
          </cell>
          <cell r="AO34">
            <v>0</v>
          </cell>
          <cell r="AP34">
            <v>104.40089101568425</v>
          </cell>
          <cell r="AQ34">
            <v>0</v>
          </cell>
          <cell r="AR34">
            <v>0</v>
          </cell>
          <cell r="AS34">
            <v>1482.2099999999998</v>
          </cell>
          <cell r="AT34">
            <v>1482.2099999999998</v>
          </cell>
          <cell r="AU34">
            <v>0</v>
          </cell>
          <cell r="AV34">
            <v>0</v>
          </cell>
          <cell r="AW34">
            <v>0</v>
          </cell>
        </row>
        <row r="35">
          <cell r="B35" t="str">
            <v>7508</v>
          </cell>
          <cell r="C35">
            <v>0</v>
          </cell>
          <cell r="D35" t="str">
            <v>Senior Project Engineer</v>
          </cell>
          <cell r="E35" t="str">
            <v>5254</v>
          </cell>
          <cell r="F35" t="str">
            <v>CLARKE, David F</v>
          </cell>
          <cell r="G35" t="str">
            <v>Salaried Staff</v>
          </cell>
          <cell r="H35" t="str">
            <v xml:space="preserve">Management Group </v>
          </cell>
          <cell r="I35">
            <v>1</v>
          </cell>
          <cell r="J35">
            <v>111830.04</v>
          </cell>
          <cell r="K35">
            <v>9286.380000000001</v>
          </cell>
          <cell r="L35">
            <v>440.2629</v>
          </cell>
          <cell r="M35">
            <v>0</v>
          </cell>
          <cell r="N35">
            <v>0</v>
          </cell>
          <cell r="O35">
            <v>890.01000000000022</v>
          </cell>
          <cell r="P35">
            <v>0</v>
          </cell>
          <cell r="Q35">
            <v>0</v>
          </cell>
          <cell r="R35">
            <v>0</v>
          </cell>
          <cell r="S35">
            <v>0</v>
          </cell>
          <cell r="T35">
            <v>5751.38</v>
          </cell>
          <cell r="U35">
            <v>25118.640000000003</v>
          </cell>
          <cell r="V35">
            <v>2413.0400000000004</v>
          </cell>
          <cell r="W35">
            <v>1893.4599999999996</v>
          </cell>
          <cell r="X35">
            <v>10803.470000000001</v>
          </cell>
          <cell r="Y35">
            <v>5554.4969808962633</v>
          </cell>
          <cell r="Z35">
            <v>173981.17988089629</v>
          </cell>
          <cell r="AA35">
            <v>4844.3999999999996</v>
          </cell>
          <cell r="AB35">
            <v>261</v>
          </cell>
          <cell r="AC35">
            <v>20</v>
          </cell>
          <cell r="AD35">
            <v>12</v>
          </cell>
          <cell r="AE35">
            <v>0</v>
          </cell>
          <cell r="AF35">
            <v>12</v>
          </cell>
          <cell r="AG35">
            <v>1594.9499999999998</v>
          </cell>
          <cell r="AH35">
            <v>0.85</v>
          </cell>
          <cell r="AI35">
            <v>1355.7074999999998</v>
          </cell>
          <cell r="AJ35">
            <v>128.33238724495979</v>
          </cell>
          <cell r="AK35">
            <v>25.666477448991959</v>
          </cell>
          <cell r="AL35">
            <v>0.2</v>
          </cell>
          <cell r="AM35">
            <v>153.99886469395176</v>
          </cell>
          <cell r="AN35">
            <v>0</v>
          </cell>
          <cell r="AO35">
            <v>0</v>
          </cell>
          <cell r="AP35">
            <v>153.99886469395176</v>
          </cell>
          <cell r="AQ35">
            <v>1545.17</v>
          </cell>
          <cell r="AR35">
            <v>84.199999999999989</v>
          </cell>
          <cell r="AS35">
            <v>24.4</v>
          </cell>
          <cell r="AT35">
            <v>1653.7700000000002</v>
          </cell>
          <cell r="AU35">
            <v>195067.39126957039</v>
          </cell>
          <cell r="AV35">
            <v>0.93433185993215495</v>
          </cell>
          <cell r="AW35">
            <v>0</v>
          </cell>
        </row>
        <row r="36">
          <cell r="B36" t="str">
            <v>6878</v>
          </cell>
          <cell r="C36">
            <v>0</v>
          </cell>
          <cell r="D36" t="str">
            <v>Project Team A Manager</v>
          </cell>
          <cell r="E36" t="str">
            <v>7003</v>
          </cell>
          <cell r="F36" t="str">
            <v>HOGG, Michael A</v>
          </cell>
          <cell r="G36" t="str">
            <v>Salaried Staff</v>
          </cell>
          <cell r="H36" t="str">
            <v xml:space="preserve">Management Group </v>
          </cell>
          <cell r="I36">
            <v>1</v>
          </cell>
          <cell r="J36">
            <v>131903.34</v>
          </cell>
          <cell r="K36">
            <v>10953.35</v>
          </cell>
          <cell r="L36">
            <v>485.42969999999997</v>
          </cell>
          <cell r="M36">
            <v>0</v>
          </cell>
          <cell r="N36">
            <v>0</v>
          </cell>
          <cell r="O36">
            <v>890.01000000000022</v>
          </cell>
          <cell r="P36">
            <v>0</v>
          </cell>
          <cell r="Q36">
            <v>0</v>
          </cell>
          <cell r="R36">
            <v>0</v>
          </cell>
          <cell r="S36">
            <v>0</v>
          </cell>
          <cell r="T36">
            <v>5751.38</v>
          </cell>
          <cell r="U36">
            <v>29423.009999999995</v>
          </cell>
          <cell r="V36">
            <v>2824.82</v>
          </cell>
          <cell r="W36">
            <v>2216.35</v>
          </cell>
          <cell r="X36">
            <v>12647.02</v>
          </cell>
          <cell r="Y36">
            <v>6902.0991769080429</v>
          </cell>
          <cell r="Z36">
            <v>203996.80887690804</v>
          </cell>
          <cell r="AA36">
            <v>5713.99</v>
          </cell>
          <cell r="AB36">
            <v>261</v>
          </cell>
          <cell r="AC36">
            <v>20</v>
          </cell>
          <cell r="AD36">
            <v>12</v>
          </cell>
          <cell r="AE36">
            <v>0</v>
          </cell>
          <cell r="AF36">
            <v>12</v>
          </cell>
          <cell r="AG36">
            <v>1594.9499999999998</v>
          </cell>
          <cell r="AH36">
            <v>0.85</v>
          </cell>
          <cell r="AI36">
            <v>1355.7074999999998</v>
          </cell>
          <cell r="AJ36">
            <v>150.47258267502988</v>
          </cell>
          <cell r="AK36">
            <v>30.09451653500598</v>
          </cell>
          <cell r="AL36">
            <v>0.2</v>
          </cell>
          <cell r="AM36">
            <v>180.56709921003585</v>
          </cell>
          <cell r="AN36">
            <v>0</v>
          </cell>
          <cell r="AO36">
            <v>0</v>
          </cell>
          <cell r="AP36">
            <v>180.56709921003585</v>
          </cell>
          <cell r="AQ36">
            <v>660.59999999999991</v>
          </cell>
          <cell r="AR36">
            <v>91.550000000000011</v>
          </cell>
          <cell r="AS36">
            <v>834.84999999999991</v>
          </cell>
          <cell r="AT36">
            <v>1586.9999999999998</v>
          </cell>
          <cell r="AU36">
            <v>101898.14135658635</v>
          </cell>
          <cell r="AV36">
            <v>0.4162570888468809</v>
          </cell>
          <cell r="AW36">
            <v>0</v>
          </cell>
        </row>
        <row r="37">
          <cell r="B37" t="str">
            <v>7069</v>
          </cell>
          <cell r="C37">
            <v>0</v>
          </cell>
          <cell r="D37" t="str">
            <v>CSAP Team Lead</v>
          </cell>
          <cell r="E37" t="str">
            <v>711-26671</v>
          </cell>
          <cell r="F37" t="str">
            <v>MAGUIRE, Paul J</v>
          </cell>
          <cell r="G37" t="str">
            <v>Salaried Staff</v>
          </cell>
          <cell r="H37" t="str">
            <v xml:space="preserve">Management Group </v>
          </cell>
          <cell r="I37">
            <v>1</v>
          </cell>
          <cell r="J37">
            <v>115379.4</v>
          </cell>
          <cell r="K37">
            <v>11018.359999999999</v>
          </cell>
          <cell r="L37">
            <v>663.65819999999997</v>
          </cell>
          <cell r="M37">
            <v>0</v>
          </cell>
          <cell r="N37">
            <v>0</v>
          </cell>
          <cell r="O37">
            <v>890.01000000000022</v>
          </cell>
          <cell r="P37">
            <v>0</v>
          </cell>
          <cell r="Q37">
            <v>0</v>
          </cell>
          <cell r="R37">
            <v>4904.7000000000007</v>
          </cell>
          <cell r="S37">
            <v>0</v>
          </cell>
          <cell r="T37">
            <v>5751.38</v>
          </cell>
          <cell r="U37">
            <v>26850.880000000005</v>
          </cell>
          <cell r="V37">
            <v>2575.7300000000005</v>
          </cell>
          <cell r="W37">
            <v>2020.6199999999994</v>
          </cell>
          <cell r="X37">
            <v>11531.95</v>
          </cell>
          <cell r="Y37">
            <v>5626.650287456112</v>
          </cell>
          <cell r="Z37">
            <v>187213.33848745615</v>
          </cell>
          <cell r="AA37">
            <v>4998.1499999999996</v>
          </cell>
          <cell r="AB37">
            <v>261</v>
          </cell>
          <cell r="AC37">
            <v>20</v>
          </cell>
          <cell r="AD37">
            <v>12</v>
          </cell>
          <cell r="AE37">
            <v>0</v>
          </cell>
          <cell r="AF37">
            <v>12</v>
          </cell>
          <cell r="AG37">
            <v>1594.9499999999998</v>
          </cell>
          <cell r="AH37">
            <v>0.85</v>
          </cell>
          <cell r="AI37">
            <v>1355.7074999999998</v>
          </cell>
          <cell r="AJ37">
            <v>138.09272168772111</v>
          </cell>
          <cell r="AK37">
            <v>27.618544337544222</v>
          </cell>
          <cell r="AL37">
            <v>0.2</v>
          </cell>
          <cell r="AM37">
            <v>165.71126602526533</v>
          </cell>
          <cell r="AN37">
            <v>0</v>
          </cell>
          <cell r="AO37">
            <v>0</v>
          </cell>
          <cell r="AP37">
            <v>165.71126602526533</v>
          </cell>
          <cell r="AQ37">
            <v>0</v>
          </cell>
          <cell r="AR37">
            <v>0</v>
          </cell>
          <cell r="AS37">
            <v>1568.1400000000003</v>
          </cell>
          <cell r="AT37">
            <v>1568.1400000000003</v>
          </cell>
          <cell r="AU37">
            <v>0</v>
          </cell>
          <cell r="AV37">
            <v>0</v>
          </cell>
          <cell r="AW37">
            <v>0</v>
          </cell>
        </row>
        <row r="38">
          <cell r="B38" t="str">
            <v>7501</v>
          </cell>
          <cell r="C38">
            <v>0</v>
          </cell>
          <cell r="D38" t="str">
            <v>Project Engineer</v>
          </cell>
          <cell r="E38" t="str">
            <v>9363</v>
          </cell>
          <cell r="F38" t="str">
            <v>KANGLEON, Xavier</v>
          </cell>
          <cell r="G38" t="str">
            <v>Salaried Staff</v>
          </cell>
          <cell r="H38" t="str">
            <v xml:space="preserve">Management Group </v>
          </cell>
          <cell r="I38">
            <v>1</v>
          </cell>
          <cell r="J38">
            <v>93732.010000000009</v>
          </cell>
          <cell r="K38">
            <v>7783.5800000000017</v>
          </cell>
          <cell r="L38">
            <v>447.96149999999994</v>
          </cell>
          <cell r="M38">
            <v>0</v>
          </cell>
          <cell r="N38">
            <v>0</v>
          </cell>
          <cell r="O38">
            <v>890.01000000000022</v>
          </cell>
          <cell r="P38">
            <v>0</v>
          </cell>
          <cell r="Q38">
            <v>0</v>
          </cell>
          <cell r="R38">
            <v>0</v>
          </cell>
          <cell r="S38">
            <v>0</v>
          </cell>
          <cell r="T38">
            <v>5751.38</v>
          </cell>
          <cell r="U38">
            <v>16222.82</v>
          </cell>
          <cell r="V38">
            <v>1965.0899999999997</v>
          </cell>
          <cell r="W38">
            <v>1602.4199999999998</v>
          </cell>
          <cell r="X38">
            <v>8797.83</v>
          </cell>
          <cell r="Y38">
            <v>3376.9512355970619</v>
          </cell>
          <cell r="Z38">
            <v>140570.05273559707</v>
          </cell>
          <cell r="AA38">
            <v>4060.4400000000005</v>
          </cell>
          <cell r="AB38">
            <v>261</v>
          </cell>
          <cell r="AC38">
            <v>20</v>
          </cell>
          <cell r="AD38">
            <v>12</v>
          </cell>
          <cell r="AE38">
            <v>0</v>
          </cell>
          <cell r="AF38">
            <v>12</v>
          </cell>
          <cell r="AG38">
            <v>1594.9499999999998</v>
          </cell>
          <cell r="AH38">
            <v>0.85</v>
          </cell>
          <cell r="AI38">
            <v>1355.7074999999998</v>
          </cell>
          <cell r="AJ38">
            <v>103.6875968714469</v>
          </cell>
          <cell r="AK38">
            <v>20.737519374289381</v>
          </cell>
          <cell r="AL38">
            <v>0.2</v>
          </cell>
          <cell r="AM38">
            <v>124.42511624573628</v>
          </cell>
          <cell r="AN38">
            <v>0</v>
          </cell>
          <cell r="AO38">
            <v>0</v>
          </cell>
          <cell r="AP38">
            <v>124.42511624573628</v>
          </cell>
          <cell r="AQ38">
            <v>1266.81</v>
          </cell>
          <cell r="AR38">
            <v>36.049999999999997</v>
          </cell>
          <cell r="AS38">
            <v>57.599999999999994</v>
          </cell>
          <cell r="AT38">
            <v>1360.4599999999998</v>
          </cell>
          <cell r="AU38">
            <v>157072.35656114703</v>
          </cell>
          <cell r="AV38">
            <v>0.9311629889890185</v>
          </cell>
          <cell r="AW38">
            <v>0</v>
          </cell>
        </row>
        <row r="39">
          <cell r="B39" t="str">
            <v>7507</v>
          </cell>
          <cell r="C39">
            <v>0</v>
          </cell>
          <cell r="D39" t="str">
            <v>Senior Project Engineer Zone S</v>
          </cell>
          <cell r="E39" t="str">
            <v>9441</v>
          </cell>
          <cell r="F39" t="str">
            <v>AZIZI, Nadeem</v>
          </cell>
          <cell r="G39" t="str">
            <v>Salaried Staff</v>
          </cell>
          <cell r="H39" t="str">
            <v xml:space="preserve">Management Group </v>
          </cell>
          <cell r="I39">
            <v>1</v>
          </cell>
          <cell r="J39">
            <v>127174.57999999999</v>
          </cell>
          <cell r="K39">
            <v>10560.66</v>
          </cell>
          <cell r="L39">
            <v>866.14620000000002</v>
          </cell>
          <cell r="M39">
            <v>0</v>
          </cell>
          <cell r="N39">
            <v>0</v>
          </cell>
          <cell r="O39">
            <v>890.01000000000022</v>
          </cell>
          <cell r="P39">
            <v>0</v>
          </cell>
          <cell r="Q39">
            <v>0</v>
          </cell>
          <cell r="R39">
            <v>0</v>
          </cell>
          <cell r="S39">
            <v>0</v>
          </cell>
          <cell r="T39">
            <v>5751.38</v>
          </cell>
          <cell r="U39">
            <v>21655.489999999998</v>
          </cell>
          <cell r="V39">
            <v>2624.48</v>
          </cell>
          <cell r="W39">
            <v>2140.3199999999997</v>
          </cell>
          <cell r="X39">
            <v>11750.100000000002</v>
          </cell>
          <cell r="Y39">
            <v>4734.5726763524981</v>
          </cell>
          <cell r="Z39">
            <v>188147.73887635249</v>
          </cell>
          <cell r="AA39">
            <v>5509.13</v>
          </cell>
          <cell r="AB39">
            <v>261</v>
          </cell>
          <cell r="AC39">
            <v>20</v>
          </cell>
          <cell r="AD39">
            <v>12</v>
          </cell>
          <cell r="AE39">
            <v>0</v>
          </cell>
          <cell r="AF39">
            <v>12</v>
          </cell>
          <cell r="AG39">
            <v>1594.9499999999998</v>
          </cell>
          <cell r="AH39">
            <v>0.85</v>
          </cell>
          <cell r="AI39">
            <v>1355.7074999999998</v>
          </cell>
          <cell r="AJ39">
            <v>138.78195619361296</v>
          </cell>
          <cell r="AK39">
            <v>27.756391238722593</v>
          </cell>
          <cell r="AL39">
            <v>0.2</v>
          </cell>
          <cell r="AM39">
            <v>166.53834743233554</v>
          </cell>
          <cell r="AN39">
            <v>0</v>
          </cell>
          <cell r="AO39">
            <v>0</v>
          </cell>
          <cell r="AP39">
            <v>166.53834743233554</v>
          </cell>
          <cell r="AQ39">
            <v>1424.9500000000003</v>
          </cell>
          <cell r="AR39">
            <v>41.099999999999994</v>
          </cell>
          <cell r="AS39">
            <v>44.45</v>
          </cell>
          <cell r="AT39">
            <v>1510.5000000000002</v>
          </cell>
          <cell r="AU39">
            <v>212989.96664298588</v>
          </cell>
          <cell r="AV39">
            <v>0.9433631247931149</v>
          </cell>
          <cell r="AW39">
            <v>0</v>
          </cell>
        </row>
        <row r="40">
          <cell r="B40" t="str">
            <v>7235</v>
          </cell>
          <cell r="C40">
            <v>0</v>
          </cell>
          <cell r="D40" t="str">
            <v>Project Team B Manager</v>
          </cell>
          <cell r="E40" t="str">
            <v>9473</v>
          </cell>
          <cell r="F40" t="str">
            <v>GAMAGE, Sumith</v>
          </cell>
          <cell r="G40" t="str">
            <v>Salaried Staff</v>
          </cell>
          <cell r="H40" t="str">
            <v xml:space="preserve">Management Group </v>
          </cell>
          <cell r="I40">
            <v>1</v>
          </cell>
          <cell r="J40">
            <v>140402.14000000001</v>
          </cell>
          <cell r="K40">
            <v>11659.11</v>
          </cell>
          <cell r="L40">
            <v>358.13489999999996</v>
          </cell>
          <cell r="M40">
            <v>0</v>
          </cell>
          <cell r="N40">
            <v>0</v>
          </cell>
          <cell r="O40">
            <v>890.01000000000022</v>
          </cell>
          <cell r="P40">
            <v>0</v>
          </cell>
          <cell r="Q40">
            <v>0</v>
          </cell>
          <cell r="R40">
            <v>0</v>
          </cell>
          <cell r="S40">
            <v>0</v>
          </cell>
          <cell r="T40">
            <v>5751.38</v>
          </cell>
          <cell r="U40">
            <v>23804.260000000002</v>
          </cell>
          <cell r="V40">
            <v>2885.33</v>
          </cell>
          <cell r="W40">
            <v>2353.0099999999998</v>
          </cell>
          <cell r="X40">
            <v>12917.830000000002</v>
          </cell>
          <cell r="Y40">
            <v>5042.7658281196309</v>
          </cell>
          <cell r="Z40">
            <v>206063.97072811963</v>
          </cell>
          <cell r="AA40">
            <v>6082.14</v>
          </cell>
          <cell r="AB40">
            <v>261</v>
          </cell>
          <cell r="AC40">
            <v>20</v>
          </cell>
          <cell r="AD40">
            <v>12</v>
          </cell>
          <cell r="AE40">
            <v>0</v>
          </cell>
          <cell r="AF40">
            <v>12</v>
          </cell>
          <cell r="AG40">
            <v>1594.9499999999998</v>
          </cell>
          <cell r="AH40">
            <v>0.85</v>
          </cell>
          <cell r="AI40">
            <v>1355.7074999999998</v>
          </cell>
          <cell r="AJ40">
            <v>151.99736722568818</v>
          </cell>
          <cell r="AK40">
            <v>30.399473445137637</v>
          </cell>
          <cell r="AL40">
            <v>0.2</v>
          </cell>
          <cell r="AM40">
            <v>182.39684067082581</v>
          </cell>
          <cell r="AN40">
            <v>0</v>
          </cell>
          <cell r="AO40">
            <v>0</v>
          </cell>
          <cell r="AP40">
            <v>182.39684067082581</v>
          </cell>
          <cell r="AQ40">
            <v>557.75</v>
          </cell>
          <cell r="AR40">
            <v>43</v>
          </cell>
          <cell r="AS40">
            <v>723.5</v>
          </cell>
          <cell r="AT40">
            <v>1324.25</v>
          </cell>
          <cell r="AU40">
            <v>104148.47317978514</v>
          </cell>
          <cell r="AV40">
            <v>0.42118180101944497</v>
          </cell>
          <cell r="AW40">
            <v>0</v>
          </cell>
        </row>
        <row r="41">
          <cell r="B41" t="str">
            <v>7080</v>
          </cell>
          <cell r="C41">
            <v>0</v>
          </cell>
          <cell r="D41" t="str">
            <v>CSAP Officer</v>
          </cell>
          <cell r="E41" t="str">
            <v>9649</v>
          </cell>
          <cell r="F41" t="str">
            <v>RICHARDSON, Michael J</v>
          </cell>
          <cell r="G41" t="str">
            <v>Salaried Staff</v>
          </cell>
          <cell r="H41" t="str">
            <v xml:space="preserve">Management Group </v>
          </cell>
          <cell r="I41">
            <v>1</v>
          </cell>
          <cell r="J41">
            <v>86494.34</v>
          </cell>
          <cell r="K41">
            <v>8259.93</v>
          </cell>
          <cell r="L41">
            <v>612.46500000000003</v>
          </cell>
          <cell r="M41">
            <v>0</v>
          </cell>
          <cell r="N41">
            <v>0</v>
          </cell>
          <cell r="O41">
            <v>890.01000000000022</v>
          </cell>
          <cell r="P41">
            <v>0</v>
          </cell>
          <cell r="Q41">
            <v>0</v>
          </cell>
          <cell r="R41">
            <v>4904.7000000000007</v>
          </cell>
          <cell r="S41">
            <v>0</v>
          </cell>
          <cell r="T41">
            <v>5751.38</v>
          </cell>
          <cell r="U41">
            <v>15782.79</v>
          </cell>
          <cell r="V41">
            <v>1908.6600000000003</v>
          </cell>
          <cell r="W41">
            <v>1556.0400000000002</v>
          </cell>
          <cell r="X41">
            <v>8545.26</v>
          </cell>
          <cell r="Y41">
            <v>3122.6942056684129</v>
          </cell>
          <cell r="Z41">
            <v>137828.26920566839</v>
          </cell>
          <cell r="AA41">
            <v>3746.8999999999996</v>
          </cell>
          <cell r="AB41">
            <v>261</v>
          </cell>
          <cell r="AC41">
            <v>20</v>
          </cell>
          <cell r="AD41">
            <v>12</v>
          </cell>
          <cell r="AE41">
            <v>0</v>
          </cell>
          <cell r="AF41">
            <v>12</v>
          </cell>
          <cell r="AG41">
            <v>1594.9499999999998</v>
          </cell>
          <cell r="AH41">
            <v>0.85</v>
          </cell>
          <cell r="AI41">
            <v>1355.7074999999998</v>
          </cell>
          <cell r="AJ41">
            <v>101.66519636844114</v>
          </cell>
          <cell r="AK41">
            <v>20.333039273688229</v>
          </cell>
          <cell r="AL41">
            <v>0.2</v>
          </cell>
          <cell r="AM41">
            <v>121.99823564212937</v>
          </cell>
          <cell r="AN41">
            <v>0</v>
          </cell>
          <cell r="AO41">
            <v>0</v>
          </cell>
          <cell r="AP41">
            <v>121.99823564212937</v>
          </cell>
          <cell r="AQ41">
            <v>0</v>
          </cell>
          <cell r="AR41">
            <v>0</v>
          </cell>
          <cell r="AS41">
            <v>1468.6</v>
          </cell>
          <cell r="AT41">
            <v>1468.6</v>
          </cell>
          <cell r="AU41">
            <v>0</v>
          </cell>
          <cell r="AV41">
            <v>0</v>
          </cell>
          <cell r="AW41">
            <v>0</v>
          </cell>
        </row>
        <row r="42">
          <cell r="B42" t="str">
            <v>7509</v>
          </cell>
          <cell r="C42">
            <v>0</v>
          </cell>
          <cell r="D42" t="str">
            <v>Project Engineer</v>
          </cell>
          <cell r="E42" t="str">
            <v>9823</v>
          </cell>
          <cell r="F42" t="str">
            <v>TUNIO, Tariq</v>
          </cell>
          <cell r="G42" t="str">
            <v>Salaried Staff</v>
          </cell>
          <cell r="H42" t="str">
            <v xml:space="preserve">Management Group </v>
          </cell>
          <cell r="I42">
            <v>1</v>
          </cell>
          <cell r="J42">
            <v>96461.56</v>
          </cell>
          <cell r="K42">
            <v>8010.2100000000009</v>
          </cell>
          <cell r="L42">
            <v>171.54209999999998</v>
          </cell>
          <cell r="M42">
            <v>0</v>
          </cell>
          <cell r="N42">
            <v>0</v>
          </cell>
          <cell r="O42">
            <v>890.01000000000022</v>
          </cell>
          <cell r="P42">
            <v>0</v>
          </cell>
          <cell r="Q42">
            <v>0</v>
          </cell>
          <cell r="R42">
            <v>0</v>
          </cell>
          <cell r="S42">
            <v>0</v>
          </cell>
          <cell r="T42">
            <v>5751.38</v>
          </cell>
          <cell r="U42">
            <v>16666.18</v>
          </cell>
          <cell r="V42">
            <v>2018.8600000000004</v>
          </cell>
          <cell r="W42">
            <v>1646.31</v>
          </cell>
          <cell r="X42">
            <v>9038.7899999999991</v>
          </cell>
          <cell r="Y42">
            <v>4414.7797826314927</v>
          </cell>
          <cell r="Z42">
            <v>145069.62188263153</v>
          </cell>
          <cell r="AA42">
            <v>4178.6399999999994</v>
          </cell>
          <cell r="AB42">
            <v>261</v>
          </cell>
          <cell r="AC42">
            <v>20</v>
          </cell>
          <cell r="AD42">
            <v>12</v>
          </cell>
          <cell r="AE42">
            <v>0</v>
          </cell>
          <cell r="AF42">
            <v>12</v>
          </cell>
          <cell r="AG42">
            <v>1594.9499999999998</v>
          </cell>
          <cell r="AH42">
            <v>0.85</v>
          </cell>
          <cell r="AI42">
            <v>1355.7074999999998</v>
          </cell>
          <cell r="AJ42">
            <v>107.0065791349768</v>
          </cell>
          <cell r="AK42">
            <v>21.401315826995361</v>
          </cell>
          <cell r="AL42">
            <v>0.2</v>
          </cell>
          <cell r="AM42">
            <v>128.40789496197218</v>
          </cell>
          <cell r="AN42">
            <v>0</v>
          </cell>
          <cell r="AO42">
            <v>0</v>
          </cell>
          <cell r="AP42">
            <v>128.40789496197218</v>
          </cell>
          <cell r="AQ42">
            <v>1235.05</v>
          </cell>
          <cell r="AR42">
            <v>119.5</v>
          </cell>
          <cell r="AS42">
            <v>73.95</v>
          </cell>
          <cell r="AT42">
            <v>1428.5</v>
          </cell>
          <cell r="AU42">
            <v>150508.8441073664</v>
          </cell>
          <cell r="AV42">
            <v>0.86457822891144553</v>
          </cell>
          <cell r="AW42">
            <v>0</v>
          </cell>
        </row>
        <row r="43">
          <cell r="B43" t="str">
            <v>7513</v>
          </cell>
          <cell r="C43">
            <v>0</v>
          </cell>
          <cell r="D43" t="str">
            <v>Drawing and GIS Technology Off</v>
          </cell>
          <cell r="E43" t="str">
            <v>9645</v>
          </cell>
          <cell r="F43" t="str">
            <v>Vacant Position</v>
          </cell>
          <cell r="G43" t="str">
            <v>Salaried Staff</v>
          </cell>
          <cell r="H43" t="str">
            <v xml:space="preserve">Management Group </v>
          </cell>
          <cell r="I43">
            <v>1</v>
          </cell>
          <cell r="J43">
            <v>85342.560000000012</v>
          </cell>
          <cell r="K43">
            <v>7086.9000000000005</v>
          </cell>
          <cell r="L43">
            <v>176.1078</v>
          </cell>
          <cell r="M43">
            <v>0</v>
          </cell>
          <cell r="N43">
            <v>0</v>
          </cell>
          <cell r="O43">
            <v>890.01000000000022</v>
          </cell>
          <cell r="P43">
            <v>0</v>
          </cell>
          <cell r="Q43">
            <v>0</v>
          </cell>
          <cell r="R43">
            <v>0</v>
          </cell>
          <cell r="S43">
            <v>0</v>
          </cell>
          <cell r="T43">
            <v>0</v>
          </cell>
          <cell r="U43">
            <v>13997.21</v>
          </cell>
          <cell r="V43">
            <v>1698.4300000000003</v>
          </cell>
          <cell r="W43">
            <v>1385.33</v>
          </cell>
          <cell r="X43">
            <v>7604.1400000000021</v>
          </cell>
          <cell r="Y43">
            <v>3089.5930299770225</v>
          </cell>
          <cell r="Z43">
            <v>121270.28082997701</v>
          </cell>
          <cell r="AA43">
            <v>3696.9699999999993</v>
          </cell>
          <cell r="AB43">
            <v>261</v>
          </cell>
          <cell r="AC43">
            <v>20</v>
          </cell>
          <cell r="AD43">
            <v>12</v>
          </cell>
          <cell r="AE43">
            <v>0</v>
          </cell>
          <cell r="AF43">
            <v>12</v>
          </cell>
          <cell r="AG43">
            <v>1594.9499999999998</v>
          </cell>
          <cell r="AH43">
            <v>0.85</v>
          </cell>
          <cell r="AI43">
            <v>1355.7074999999998</v>
          </cell>
          <cell r="AJ43">
            <v>89.451655928714004</v>
          </cell>
          <cell r="AK43">
            <v>17.890331185742802</v>
          </cell>
          <cell r="AL43">
            <v>0.2</v>
          </cell>
          <cell r="AM43">
            <v>107.3419871144568</v>
          </cell>
          <cell r="AN43">
            <v>0</v>
          </cell>
          <cell r="AO43">
            <v>0</v>
          </cell>
          <cell r="AP43">
            <v>107.3419871144568</v>
          </cell>
          <cell r="AQ43">
            <v>759.20000000000016</v>
          </cell>
          <cell r="AR43">
            <v>2.5</v>
          </cell>
          <cell r="AS43">
            <v>465.34999999999997</v>
          </cell>
          <cell r="AT43">
            <v>1227.0500000000002</v>
          </cell>
          <cell r="AU43">
            <v>90038.773193710324</v>
          </cell>
          <cell r="AV43">
            <v>0.61871969357401901</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B46" t="str">
            <v>Total</v>
          </cell>
          <cell r="C46">
            <v>0</v>
          </cell>
          <cell r="D46">
            <v>0</v>
          </cell>
          <cell r="E46">
            <v>0</v>
          </cell>
          <cell r="F46">
            <v>0</v>
          </cell>
          <cell r="G46">
            <v>0</v>
          </cell>
          <cell r="H46">
            <v>0</v>
          </cell>
          <cell r="I46">
            <v>21</v>
          </cell>
          <cell r="J46">
            <v>2251277.7900000005</v>
          </cell>
          <cell r="K46">
            <v>191616.74</v>
          </cell>
          <cell r="L46">
            <v>9399.2042999999994</v>
          </cell>
          <cell r="M46">
            <v>16654.53</v>
          </cell>
          <cell r="N46">
            <v>0</v>
          </cell>
          <cell r="O46">
            <v>18690.210000000006</v>
          </cell>
          <cell r="P46">
            <v>0</v>
          </cell>
          <cell r="Q46">
            <v>15000.029999999999</v>
          </cell>
          <cell r="R46">
            <v>19618.800000000003</v>
          </cell>
          <cell r="S46">
            <v>1642.73</v>
          </cell>
          <cell r="T46">
            <v>97773.46</v>
          </cell>
          <cell r="U46">
            <v>410453.81</v>
          </cell>
          <cell r="V46">
            <v>47666.600000000013</v>
          </cell>
          <cell r="W46">
            <v>38627.769999999997</v>
          </cell>
          <cell r="X46">
            <v>213409.37000000002</v>
          </cell>
          <cell r="Y46">
            <v>90087.082062819187</v>
          </cell>
          <cell r="Z46">
            <v>3421918.1263628192</v>
          </cell>
          <cell r="AA46">
            <v>97524.06</v>
          </cell>
          <cell r="AB46">
            <v>0</v>
          </cell>
          <cell r="AC46">
            <v>0</v>
          </cell>
          <cell r="AD46">
            <v>0</v>
          </cell>
          <cell r="AE46">
            <v>0</v>
          </cell>
          <cell r="AF46">
            <v>0</v>
          </cell>
          <cell r="AG46">
            <v>31899.000000000007</v>
          </cell>
          <cell r="AH46">
            <v>0</v>
          </cell>
          <cell r="AI46">
            <v>27114.15</v>
          </cell>
          <cell r="AJ46">
            <v>116.38103618915048</v>
          </cell>
          <cell r="AK46">
            <v>0</v>
          </cell>
          <cell r="AL46">
            <v>0</v>
          </cell>
          <cell r="AM46">
            <v>0</v>
          </cell>
          <cell r="AN46">
            <v>0</v>
          </cell>
          <cell r="AO46">
            <v>0</v>
          </cell>
          <cell r="AP46">
            <v>0</v>
          </cell>
          <cell r="AQ46">
            <v>13689.49</v>
          </cell>
          <cell r="AR46">
            <v>685.83999999999992</v>
          </cell>
          <cell r="AS46">
            <v>12799.350000000004</v>
          </cell>
          <cell r="AT46">
            <v>27174.679999999997</v>
          </cell>
          <cell r="AU46">
            <v>1965025.9477601887</v>
          </cell>
          <cell r="AV46">
            <v>0.50375901390559163</v>
          </cell>
        </row>
        <row r="47">
          <cell r="B47" t="str">
            <v>Total (Chargeable)</v>
          </cell>
          <cell r="C47">
            <v>0</v>
          </cell>
          <cell r="D47">
            <v>0</v>
          </cell>
          <cell r="E47">
            <v>0</v>
          </cell>
          <cell r="F47">
            <v>0</v>
          </cell>
          <cell r="G47">
            <v>0</v>
          </cell>
          <cell r="H47">
            <v>0</v>
          </cell>
          <cell r="I47">
            <v>20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3155572.8723880546</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B48">
            <v>0</v>
          </cell>
          <cell r="C48">
            <v>0</v>
          </cell>
          <cell r="D48" t="str">
            <v>Overtime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t="str">
            <v>Productive Hrs for the year</v>
          </cell>
          <cell r="AF48">
            <v>0</v>
          </cell>
          <cell r="AG48">
            <v>0</v>
          </cell>
          <cell r="AH48">
            <v>0</v>
          </cell>
          <cell r="AI48">
            <v>27114.15</v>
          </cell>
          <cell r="AJ48">
            <v>116.38103618915048</v>
          </cell>
          <cell r="AK48">
            <v>0</v>
          </cell>
          <cell r="AL48">
            <v>0</v>
          </cell>
          <cell r="AM48">
            <v>0</v>
          </cell>
          <cell r="AN48">
            <v>0</v>
          </cell>
          <cell r="AO48">
            <v>0</v>
          </cell>
          <cell r="AP48">
            <v>0</v>
          </cell>
          <cell r="AQ48">
            <v>0</v>
          </cell>
          <cell r="AR48">
            <v>0</v>
          </cell>
          <cell r="AS48">
            <v>0</v>
          </cell>
          <cell r="AT48">
            <v>0</v>
          </cell>
          <cell r="AU48">
            <v>0</v>
          </cell>
        </row>
        <row r="49">
          <cell r="B49">
            <v>0</v>
          </cell>
          <cell r="C49">
            <v>0</v>
          </cell>
          <cell r="D49" t="str">
            <v xml:space="preserve">Overtime Hours </v>
          </cell>
          <cell r="E49">
            <v>0</v>
          </cell>
          <cell r="F49">
            <v>660.80084722131983</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Payroll (including APC's)</v>
          </cell>
          <cell r="X49">
            <v>0</v>
          </cell>
          <cell r="Y49">
            <v>0</v>
          </cell>
          <cell r="Z49" t="str">
            <v>Proof</v>
          </cell>
          <cell r="AA49">
            <v>0</v>
          </cell>
          <cell r="AB49">
            <v>0</v>
          </cell>
          <cell r="AC49">
            <v>0</v>
          </cell>
          <cell r="AD49">
            <v>0</v>
          </cell>
          <cell r="AE49" t="str">
            <v xml:space="preserve">Estimated  Monthly Productive Hrs </v>
          </cell>
          <cell r="AF49">
            <v>0</v>
          </cell>
          <cell r="AG49">
            <v>0</v>
          </cell>
          <cell r="AH49">
            <v>0</v>
          </cell>
          <cell r="AI49">
            <v>2259.5125000000003</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Base Rate</v>
          </cell>
          <cell r="E50">
            <v>0</v>
          </cell>
          <cell r="F50">
            <v>116.38103618915048</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t="str">
            <v>62010 - Payroll (including APC's)</v>
          </cell>
          <cell r="X50">
            <v>0</v>
          </cell>
          <cell r="Y50">
            <v>3519442.1863628188</v>
          </cell>
          <cell r="Z50">
            <v>0</v>
          </cell>
          <cell r="AA50">
            <v>0</v>
          </cell>
          <cell r="AB50">
            <v>0</v>
          </cell>
          <cell r="AC50">
            <v>0</v>
          </cell>
          <cell r="AD50">
            <v>0</v>
          </cell>
          <cell r="AE50" t="str">
            <v>Overtime Hrs for the year</v>
          </cell>
          <cell r="AF50">
            <v>0</v>
          </cell>
          <cell r="AG50">
            <v>0</v>
          </cell>
          <cell r="AH50">
            <v>0</v>
          </cell>
          <cell r="AI50">
            <v>660.80084722131983</v>
          </cell>
          <cell r="AJ50">
            <v>0</v>
          </cell>
          <cell r="AK50" t="str">
            <v xml:space="preserve">Cost Centre Overhead </v>
          </cell>
          <cell r="AL50">
            <v>0</v>
          </cell>
          <cell r="AM50">
            <v>0</v>
          </cell>
          <cell r="AN50">
            <v>0</v>
          </cell>
          <cell r="AO50">
            <v>893192.33782832674</v>
          </cell>
          <cell r="AP50">
            <v>0</v>
          </cell>
          <cell r="AQ50">
            <v>0</v>
          </cell>
          <cell r="AR50">
            <v>0</v>
          </cell>
          <cell r="AS50">
            <v>0</v>
          </cell>
          <cell r="AT50">
            <v>0</v>
          </cell>
          <cell r="AU50">
            <v>0</v>
          </cell>
          <cell r="AW50">
            <v>0</v>
          </cell>
        </row>
        <row r="51">
          <cell r="B51">
            <v>0</v>
          </cell>
          <cell r="C51">
            <v>0</v>
          </cell>
          <cell r="D51">
            <v>0</v>
          </cell>
          <cell r="E51">
            <v>0</v>
          </cell>
          <cell r="F51">
            <v>76904.687314285722</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t="str">
            <v>62040 - Overtime</v>
          </cell>
          <cell r="X51">
            <v>0</v>
          </cell>
          <cell r="Y51">
            <v>-97524.060000000012</v>
          </cell>
          <cell r="Z51">
            <v>0</v>
          </cell>
          <cell r="AA51">
            <v>0</v>
          </cell>
          <cell r="AB51">
            <v>0</v>
          </cell>
          <cell r="AC51">
            <v>0</v>
          </cell>
          <cell r="AD51">
            <v>0</v>
          </cell>
          <cell r="AE51" t="str">
            <v>Total Hrs for the year</v>
          </cell>
          <cell r="AF51">
            <v>0</v>
          </cell>
          <cell r="AG51">
            <v>0</v>
          </cell>
          <cell r="AH51">
            <v>0</v>
          </cell>
          <cell r="AI51">
            <v>27774.95084722132</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Multiplier for O/T recovery penalty</v>
          </cell>
          <cell r="E52">
            <v>0</v>
          </cell>
          <cell r="F52">
            <v>1.4</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3421918.1263628188</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Total Allocated</v>
          </cell>
          <cell r="E53">
            <v>0</v>
          </cell>
          <cell r="F53">
            <v>107666.56224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t="str">
            <v>Staff Numbers - FTE</v>
          </cell>
          <cell r="AJ53">
            <v>0</v>
          </cell>
          <cell r="AK53">
            <v>21</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Budget Overtime</v>
          </cell>
          <cell r="E55">
            <v>0</v>
          </cell>
          <cell r="F55">
            <v>97524.06</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APCS</v>
          </cell>
          <cell r="E56">
            <v>0</v>
          </cell>
          <cell r="F56">
            <v>0.104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Total Budget Overtime</v>
          </cell>
          <cell r="E57">
            <v>0</v>
          </cell>
          <cell r="F57">
            <v>107666.56224</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t="str">
            <v>Cost Centre Overheads as a % of Chargeable Payroll</v>
          </cell>
          <cell r="AI57">
            <v>0</v>
          </cell>
          <cell r="AJ57">
            <v>0</v>
          </cell>
          <cell r="AK57">
            <v>0</v>
          </cell>
          <cell r="AL57">
            <v>0</v>
          </cell>
          <cell r="AM57">
            <v>0.2737133930014955</v>
          </cell>
          <cell r="AN57">
            <v>0</v>
          </cell>
          <cell r="AO57">
            <v>0</v>
          </cell>
          <cell r="AP57">
            <v>0</v>
          </cell>
          <cell r="AQ57">
            <v>0</v>
          </cell>
          <cell r="AR57">
            <v>0</v>
          </cell>
          <cell r="AS57">
            <v>0</v>
          </cell>
          <cell r="AT57">
            <v>0</v>
          </cell>
          <cell r="AU57">
            <v>0</v>
          </cell>
          <cell r="A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39100 - Network Internal Allocation</v>
          </cell>
          <cell r="E60" t="str">
            <v>90000 - Cost Centre Expenses</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62110 - Staff Training and Development</v>
          </cell>
          <cell r="E61">
            <v>0</v>
          </cell>
          <cell r="F61">
            <v>73120.481927710847</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t="str">
            <v>Average OPA Rate</v>
          </cell>
          <cell r="AM61">
            <v>0</v>
          </cell>
          <cell r="AN61">
            <v>0</v>
          </cell>
          <cell r="AO61">
            <v>116.38103618915048</v>
          </cell>
          <cell r="AP61">
            <v>0</v>
          </cell>
          <cell r="AQ61">
            <v>0</v>
          </cell>
          <cell r="AR61">
            <v>0</v>
          </cell>
          <cell r="AS61">
            <v>0</v>
          </cell>
          <cell r="AT61">
            <v>0</v>
          </cell>
          <cell r="AU61">
            <v>0</v>
          </cell>
          <cell r="AW61">
            <v>0</v>
          </cell>
        </row>
        <row r="62">
          <cell r="B62">
            <v>0</v>
          </cell>
          <cell r="C62">
            <v>0</v>
          </cell>
          <cell r="D62" t="str">
            <v>62210 - Other Employment Costs</v>
          </cell>
          <cell r="E62">
            <v>0</v>
          </cell>
          <cell r="F62">
            <v>28964.15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62300 - Contractors &amp; Consultants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Average Fully Burdened Charge-Out-Rate</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62400 - Selling Expenses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62500 - Travel Expenses</v>
          </cell>
          <cell r="E65">
            <v>0</v>
          </cell>
          <cell r="F65">
            <v>5449.4902687673784</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Average Rate settings for OPA System</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62600 - General &amp; Administration</v>
          </cell>
          <cell r="E66">
            <v>0</v>
          </cell>
          <cell r="F66">
            <v>166832.7932519278</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Hourly Rate OPA Rate per hour</v>
          </cell>
          <cell r="AK66">
            <v>0</v>
          </cell>
          <cell r="AL66">
            <v>0</v>
          </cell>
          <cell r="AM66">
            <v>0</v>
          </cell>
          <cell r="AN66">
            <v>0</v>
          </cell>
          <cell r="AO66">
            <v>0</v>
          </cell>
          <cell r="AP66">
            <v>116.38103618915048</v>
          </cell>
          <cell r="AQ66">
            <v>0</v>
          </cell>
          <cell r="AR66">
            <v>0</v>
          </cell>
          <cell r="AS66">
            <v>0</v>
          </cell>
          <cell r="AT66">
            <v>0</v>
          </cell>
          <cell r="AU66">
            <v>0</v>
          </cell>
          <cell r="AW66">
            <v>0</v>
          </cell>
        </row>
        <row r="67">
          <cell r="B67">
            <v>0</v>
          </cell>
          <cell r="C67">
            <v>0</v>
          </cell>
          <cell r="D67" t="str">
            <v>65000 - Depreciation &amp; Amortisation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Cost Centre Overhead Rate</v>
          </cell>
          <cell r="AK67">
            <v>0</v>
          </cell>
          <cell r="AL67">
            <v>0</v>
          </cell>
          <cell r="AM67">
            <v>0</v>
          </cell>
          <cell r="AN67">
            <v>0</v>
          </cell>
          <cell r="AO67">
            <v>0</v>
          </cell>
          <cell r="AP67">
            <v>0.2</v>
          </cell>
          <cell r="AQ67">
            <v>0</v>
          </cell>
          <cell r="AR67">
            <v>0</v>
          </cell>
          <cell r="AS67">
            <v>0</v>
          </cell>
          <cell r="AT67">
            <v>0</v>
          </cell>
          <cell r="AU67">
            <v>0</v>
          </cell>
          <cell r="AW67">
            <v>0</v>
          </cell>
        </row>
        <row r="68">
          <cell r="B68">
            <v>0</v>
          </cell>
          <cell r="C68">
            <v>0</v>
          </cell>
          <cell r="D68" t="str">
            <v>63800 - Interest Expense</v>
          </cell>
          <cell r="F68">
            <v>26378.280000000017</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t="str">
            <v>Corporate Overhead Rate for non-contestable works</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63400 - Service Contracts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t="str">
            <v>Corporate Overhead Rate for contestable works</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63600 - Lease Expenses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t="str">
            <v>Overtime Penalty Rate to be applied to base OT hours</v>
          </cell>
          <cell r="AK70">
            <v>0</v>
          </cell>
          <cell r="AL70">
            <v>0</v>
          </cell>
          <cell r="AM70">
            <v>0</v>
          </cell>
          <cell r="AN70">
            <v>0</v>
          </cell>
          <cell r="AO70">
            <v>0</v>
          </cell>
          <cell r="AP70">
            <v>0.4</v>
          </cell>
          <cell r="AQ70">
            <v>0</v>
          </cell>
          <cell r="AR70">
            <v>0</v>
          </cell>
          <cell r="AS70">
            <v>0</v>
          </cell>
          <cell r="AT70">
            <v>0</v>
          </cell>
          <cell r="AU70">
            <v>0</v>
          </cell>
          <cell r="AW70">
            <v>0</v>
          </cell>
        </row>
        <row r="71">
          <cell r="B71" t="str">
            <v>83491 - Network Overhead Recovery</v>
          </cell>
          <cell r="C71">
            <v>0</v>
          </cell>
          <cell r="D71" t="str">
            <v>83400 - Inter-Company Expenses</v>
          </cell>
          <cell r="E71">
            <v>0</v>
          </cell>
          <cell r="F71">
            <v>352480.16840515641</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Less</v>
          </cell>
          <cell r="E72">
            <v>0</v>
          </cell>
          <cell r="F72">
            <v>653225.36385356239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62300 - Contractors &amp; Consultants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65000 - Depreciation &amp; Amortisation</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63800 - Interest Expense</v>
          </cell>
          <cell r="E75">
            <v>0</v>
          </cell>
          <cell r="F75">
            <v>26378.280000000017</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63713 - Lease Expenses - Plant</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row r="77">
          <cell r="B77">
            <v>0</v>
          </cell>
          <cell r="C77">
            <v>0</v>
          </cell>
          <cell r="D77" t="str">
            <v>Total Overheads to be Recovered</v>
          </cell>
          <cell r="E77">
            <v>0</v>
          </cell>
          <cell r="F77">
            <v>626847.08385356236</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W77">
            <v>0</v>
          </cell>
        </row>
        <row r="78">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sheetData>
      <sheetData sheetId="22">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3153 - Network Energy Markets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7504</v>
          </cell>
          <cell r="C24">
            <v>0</v>
          </cell>
          <cell r="D24" t="str">
            <v>Metering Data and Billing Offi</v>
          </cell>
          <cell r="E24" t="str">
            <v>11195</v>
          </cell>
          <cell r="F24" t="str">
            <v>KOMOCKI, Yvonne K S</v>
          </cell>
          <cell r="G24" t="str">
            <v>Salaried Staff</v>
          </cell>
          <cell r="H24" t="str">
            <v xml:space="preserve">Management Group </v>
          </cell>
          <cell r="I24">
            <v>1</v>
          </cell>
          <cell r="J24">
            <v>65556.460000000006</v>
          </cell>
          <cell r="K24">
            <v>5443.86</v>
          </cell>
          <cell r="L24">
            <v>357.56610000000001</v>
          </cell>
          <cell r="M24">
            <v>0</v>
          </cell>
          <cell r="N24">
            <v>0</v>
          </cell>
          <cell r="O24">
            <v>890.01000000000022</v>
          </cell>
          <cell r="P24">
            <v>0</v>
          </cell>
          <cell r="Q24">
            <v>0</v>
          </cell>
          <cell r="R24">
            <v>0</v>
          </cell>
          <cell r="S24">
            <v>0</v>
          </cell>
          <cell r="T24">
            <v>0</v>
          </cell>
          <cell r="U24">
            <v>10783.02</v>
          </cell>
          <cell r="V24">
            <v>1275.71</v>
          </cell>
          <cell r="W24">
            <v>1036.6799999999998</v>
          </cell>
          <cell r="X24">
            <v>5711.5</v>
          </cell>
          <cell r="Y24">
            <v>3274.1657062953063</v>
          </cell>
          <cell r="Z24">
            <v>94328.971806295303</v>
          </cell>
          <cell r="AA24">
            <v>709.92000000000019</v>
          </cell>
          <cell r="AB24">
            <v>261</v>
          </cell>
          <cell r="AC24">
            <v>20</v>
          </cell>
          <cell r="AD24">
            <v>12</v>
          </cell>
          <cell r="AE24">
            <v>0</v>
          </cell>
          <cell r="AF24">
            <v>12</v>
          </cell>
          <cell r="AG24">
            <v>1594.9499999999998</v>
          </cell>
          <cell r="AH24">
            <v>0.9</v>
          </cell>
          <cell r="AI24">
            <v>1435.4549999999999</v>
          </cell>
          <cell r="AJ24">
            <v>65.713639094430206</v>
          </cell>
          <cell r="AK24">
            <v>9.8570458641645313</v>
          </cell>
          <cell r="AL24">
            <v>0.15</v>
          </cell>
          <cell r="AM24">
            <v>75.57068495859474</v>
          </cell>
          <cell r="AN24">
            <v>0</v>
          </cell>
          <cell r="AO24">
            <v>0</v>
          </cell>
          <cell r="AP24">
            <v>75.57068495859474</v>
          </cell>
          <cell r="AQ24">
            <v>0</v>
          </cell>
          <cell r="AR24">
            <v>0</v>
          </cell>
          <cell r="AS24">
            <v>1457.8000000000002</v>
          </cell>
          <cell r="AT24">
            <v>1457.8000000000002</v>
          </cell>
          <cell r="AU24">
            <v>0</v>
          </cell>
          <cell r="AV24">
            <v>0</v>
          </cell>
          <cell r="AW24">
            <v>0</v>
          </cell>
        </row>
        <row r="25">
          <cell r="B25" t="str">
            <v>7505</v>
          </cell>
          <cell r="C25">
            <v>0</v>
          </cell>
          <cell r="D25" t="str">
            <v>Metering Data and Billing Offi</v>
          </cell>
          <cell r="E25" t="str">
            <v>10578</v>
          </cell>
          <cell r="F25" t="str">
            <v>GILL, Rebecca A E</v>
          </cell>
          <cell r="G25" t="str">
            <v>Salaried Staff</v>
          </cell>
          <cell r="H25" t="str">
            <v xml:space="preserve">Management Group </v>
          </cell>
          <cell r="I25">
            <v>1</v>
          </cell>
          <cell r="J25">
            <v>66512.350000000006</v>
          </cell>
          <cell r="K25">
            <v>5523.2400000000007</v>
          </cell>
          <cell r="L25">
            <v>132.01589999999999</v>
          </cell>
          <cell r="M25">
            <v>0</v>
          </cell>
          <cell r="N25">
            <v>0</v>
          </cell>
          <cell r="O25">
            <v>890.01000000000022</v>
          </cell>
          <cell r="P25">
            <v>0</v>
          </cell>
          <cell r="Q25">
            <v>0</v>
          </cell>
          <cell r="R25">
            <v>0</v>
          </cell>
          <cell r="S25">
            <v>0</v>
          </cell>
          <cell r="T25">
            <v>0</v>
          </cell>
          <cell r="U25">
            <v>10938.29</v>
          </cell>
          <cell r="V25">
            <v>1294.08</v>
          </cell>
          <cell r="W25">
            <v>1051.5900000000001</v>
          </cell>
          <cell r="X25">
            <v>5793.7600000000011</v>
          </cell>
          <cell r="Y25">
            <v>2956.7972652209965</v>
          </cell>
          <cell r="Z25">
            <v>95092.133165221006</v>
          </cell>
          <cell r="AA25">
            <v>720.36000000000013</v>
          </cell>
          <cell r="AB25">
            <v>261</v>
          </cell>
          <cell r="AC25">
            <v>20</v>
          </cell>
          <cell r="AD25">
            <v>12</v>
          </cell>
          <cell r="AE25">
            <v>0</v>
          </cell>
          <cell r="AF25">
            <v>12</v>
          </cell>
          <cell r="AG25">
            <v>1594.9499999999998</v>
          </cell>
          <cell r="AH25">
            <v>0.9</v>
          </cell>
          <cell r="AI25">
            <v>1435.4549999999999</v>
          </cell>
          <cell r="AJ25">
            <v>66.245290284419241</v>
          </cell>
          <cell r="AK25">
            <v>9.9367935426628851</v>
          </cell>
          <cell r="AL25">
            <v>0.15</v>
          </cell>
          <cell r="AM25">
            <v>76.182083827082124</v>
          </cell>
          <cell r="AN25">
            <v>0</v>
          </cell>
          <cell r="AO25">
            <v>0</v>
          </cell>
          <cell r="AP25">
            <v>76.182083827082124</v>
          </cell>
          <cell r="AQ25">
            <v>0</v>
          </cell>
          <cell r="AR25">
            <v>0</v>
          </cell>
          <cell r="AS25">
            <v>1337.01</v>
          </cell>
          <cell r="AT25">
            <v>1337.01</v>
          </cell>
          <cell r="AU25">
            <v>0</v>
          </cell>
          <cell r="AV25">
            <v>0</v>
          </cell>
          <cell r="AW25">
            <v>0</v>
          </cell>
        </row>
        <row r="26">
          <cell r="B26" t="str">
            <v>6961</v>
          </cell>
          <cell r="C26">
            <v>0</v>
          </cell>
          <cell r="D26" t="str">
            <v>Manager Energy Markets and CC</v>
          </cell>
          <cell r="E26" t="str">
            <v>10704</v>
          </cell>
          <cell r="F26" t="str">
            <v>DAVIS, Alison J</v>
          </cell>
          <cell r="G26" t="str">
            <v>Salaried Staff</v>
          </cell>
          <cell r="H26" t="str">
            <v xml:space="preserve">Management Group </v>
          </cell>
          <cell r="I26">
            <v>1</v>
          </cell>
          <cell r="J26">
            <v>142081.75</v>
          </cell>
          <cell r="K26">
            <v>11798.53</v>
          </cell>
          <cell r="L26">
            <v>320.4255</v>
          </cell>
          <cell r="M26">
            <v>15387.28</v>
          </cell>
          <cell r="N26">
            <v>0</v>
          </cell>
          <cell r="O26">
            <v>890.01000000000022</v>
          </cell>
          <cell r="P26">
            <v>0</v>
          </cell>
          <cell r="Q26">
            <v>9999.83</v>
          </cell>
          <cell r="R26">
            <v>0</v>
          </cell>
          <cell r="S26">
            <v>0</v>
          </cell>
          <cell r="T26">
            <v>0</v>
          </cell>
          <cell r="U26">
            <v>27022.489999999998</v>
          </cell>
          <cell r="V26">
            <v>3193.3100000000004</v>
          </cell>
          <cell r="W26">
            <v>2594.4899999999998</v>
          </cell>
          <cell r="X26">
            <v>14296.710000000003</v>
          </cell>
          <cell r="Y26">
            <v>6515.6381395457593</v>
          </cell>
          <cell r="Z26">
            <v>234100.46363954575</v>
          </cell>
          <cell r="AA26">
            <v>1538.74</v>
          </cell>
          <cell r="AB26">
            <v>261</v>
          </cell>
          <cell r="AC26">
            <v>20</v>
          </cell>
          <cell r="AD26">
            <v>12</v>
          </cell>
          <cell r="AE26">
            <v>0</v>
          </cell>
          <cell r="AF26">
            <v>12</v>
          </cell>
          <cell r="AG26">
            <v>1594.9499999999998</v>
          </cell>
          <cell r="AH26">
            <v>0.9</v>
          </cell>
          <cell r="AI26">
            <v>1435.4549999999999</v>
          </cell>
          <cell r="AJ26">
            <v>163.08450187539543</v>
          </cell>
          <cell r="AK26">
            <v>24.462675281309313</v>
          </cell>
          <cell r="AL26">
            <v>0.15</v>
          </cell>
          <cell r="AM26">
            <v>187.54717715670475</v>
          </cell>
          <cell r="AN26">
            <v>0</v>
          </cell>
          <cell r="AO26">
            <v>0</v>
          </cell>
          <cell r="AP26">
            <v>187.54717715670475</v>
          </cell>
          <cell r="AQ26">
            <v>0</v>
          </cell>
          <cell r="AR26">
            <v>0</v>
          </cell>
          <cell r="AS26">
            <v>1579.5399999999997</v>
          </cell>
          <cell r="AT26">
            <v>1579.5399999999997</v>
          </cell>
          <cell r="AU26">
            <v>0</v>
          </cell>
          <cell r="AV26">
            <v>0</v>
          </cell>
          <cell r="AW26">
            <v>0</v>
          </cell>
        </row>
        <row r="27">
          <cell r="B27" t="str">
            <v>6866</v>
          </cell>
          <cell r="C27">
            <v>0</v>
          </cell>
          <cell r="D27" t="str">
            <v>Energy Market Transaction Offi</v>
          </cell>
          <cell r="E27" t="str">
            <v>10763</v>
          </cell>
          <cell r="F27" t="str">
            <v>Vacant Position</v>
          </cell>
          <cell r="G27" t="str">
            <v>Salaried Staff</v>
          </cell>
          <cell r="H27" t="str">
            <v xml:space="preserve">Management Group </v>
          </cell>
          <cell r="I27">
            <v>1</v>
          </cell>
          <cell r="J27">
            <v>65872.209999999992</v>
          </cell>
          <cell r="K27">
            <v>5470.08</v>
          </cell>
          <cell r="L27">
            <v>146.51519999999999</v>
          </cell>
          <cell r="M27">
            <v>0</v>
          </cell>
          <cell r="N27">
            <v>0</v>
          </cell>
          <cell r="O27">
            <v>890.01000000000022</v>
          </cell>
          <cell r="P27">
            <v>0</v>
          </cell>
          <cell r="Q27">
            <v>0</v>
          </cell>
          <cell r="R27">
            <v>0</v>
          </cell>
          <cell r="S27">
            <v>0</v>
          </cell>
          <cell r="T27">
            <v>0</v>
          </cell>
          <cell r="U27">
            <v>10834.35</v>
          </cell>
          <cell r="V27">
            <v>1281.75</v>
          </cell>
          <cell r="W27">
            <v>1041.6299999999999</v>
          </cell>
          <cell r="X27">
            <v>5738.6900000000005</v>
          </cell>
          <cell r="Y27">
            <v>2256.5254989364985</v>
          </cell>
          <cell r="Z27">
            <v>93531.760698936501</v>
          </cell>
          <cell r="AA27">
            <v>713.4</v>
          </cell>
          <cell r="AB27">
            <v>261</v>
          </cell>
          <cell r="AC27">
            <v>20</v>
          </cell>
          <cell r="AD27">
            <v>12</v>
          </cell>
          <cell r="AE27">
            <v>0</v>
          </cell>
          <cell r="AF27">
            <v>12</v>
          </cell>
          <cell r="AG27">
            <v>1594.9499999999998</v>
          </cell>
          <cell r="AH27">
            <v>0.9</v>
          </cell>
          <cell r="AI27">
            <v>1435.4549999999999</v>
          </cell>
          <cell r="AJ27">
            <v>65.158267377895172</v>
          </cell>
          <cell r="AK27">
            <v>9.7737401066842757</v>
          </cell>
          <cell r="AL27">
            <v>0.15</v>
          </cell>
          <cell r="AM27">
            <v>74.932007484579444</v>
          </cell>
          <cell r="AN27">
            <v>0</v>
          </cell>
          <cell r="AO27">
            <v>0</v>
          </cell>
          <cell r="AP27">
            <v>74.932007484579444</v>
          </cell>
          <cell r="AQ27">
            <v>124.14000000000001</v>
          </cell>
          <cell r="AR27">
            <v>0</v>
          </cell>
          <cell r="AS27">
            <v>1563.8600000000001</v>
          </cell>
          <cell r="AT27">
            <v>1688.0000000000002</v>
          </cell>
          <cell r="AU27">
            <v>7910.3600054152093</v>
          </cell>
          <cell r="AV27">
            <v>7.3542654028436016E-2</v>
          </cell>
          <cell r="AW27">
            <v>0</v>
          </cell>
        </row>
        <row r="28">
          <cell r="B28" t="str">
            <v>6858</v>
          </cell>
          <cell r="C28">
            <v>0</v>
          </cell>
          <cell r="D28" t="str">
            <v>E2E Analytics &amp; Reporting Lead</v>
          </cell>
          <cell r="E28" t="str">
            <v>10864</v>
          </cell>
          <cell r="F28" t="str">
            <v>TYRRELL, Danielle</v>
          </cell>
          <cell r="G28" t="str">
            <v>Salaried Staff</v>
          </cell>
          <cell r="H28" t="str">
            <v xml:space="preserve">Management Group </v>
          </cell>
          <cell r="I28">
            <v>1</v>
          </cell>
          <cell r="J28">
            <v>90351.930000000008</v>
          </cell>
          <cell r="K28">
            <v>7502.88</v>
          </cell>
          <cell r="L28">
            <v>216.61499999999998</v>
          </cell>
          <cell r="M28">
            <v>0</v>
          </cell>
          <cell r="N28">
            <v>0</v>
          </cell>
          <cell r="O28">
            <v>890.01000000000022</v>
          </cell>
          <cell r="P28">
            <v>0</v>
          </cell>
          <cell r="Q28">
            <v>0</v>
          </cell>
          <cell r="R28">
            <v>0</v>
          </cell>
          <cell r="S28">
            <v>0</v>
          </cell>
          <cell r="T28">
            <v>0</v>
          </cell>
          <cell r="U28">
            <v>14811.000000000004</v>
          </cell>
          <cell r="V28">
            <v>1752.3000000000002</v>
          </cell>
          <cell r="W28">
            <v>1423.97</v>
          </cell>
          <cell r="X28">
            <v>7845.3</v>
          </cell>
          <cell r="Y28">
            <v>2311.1333633603904</v>
          </cell>
          <cell r="Z28">
            <v>127105.13836336041</v>
          </cell>
          <cell r="AA28">
            <v>978.5100000000001</v>
          </cell>
          <cell r="AB28">
            <v>261</v>
          </cell>
          <cell r="AC28">
            <v>20</v>
          </cell>
          <cell r="AD28">
            <v>12</v>
          </cell>
          <cell r="AE28">
            <v>0</v>
          </cell>
          <cell r="AF28">
            <v>12</v>
          </cell>
          <cell r="AG28">
            <v>1594.9499999999998</v>
          </cell>
          <cell r="AH28">
            <v>0.9</v>
          </cell>
          <cell r="AI28">
            <v>1435.4549999999999</v>
          </cell>
          <cell r="AJ28">
            <v>88.546933455496983</v>
          </cell>
          <cell r="AK28">
            <v>13.282040018324548</v>
          </cell>
          <cell r="AL28">
            <v>0.15</v>
          </cell>
          <cell r="AM28">
            <v>101.82897347382153</v>
          </cell>
          <cell r="AN28">
            <v>0</v>
          </cell>
          <cell r="AO28">
            <v>0</v>
          </cell>
          <cell r="AP28">
            <v>101.82897347382153</v>
          </cell>
          <cell r="AQ28">
            <v>0</v>
          </cell>
          <cell r="AR28">
            <v>0</v>
          </cell>
          <cell r="AS28">
            <v>1639.7800000000002</v>
          </cell>
          <cell r="AT28">
            <v>1639.7800000000002</v>
          </cell>
          <cell r="AU28">
            <v>0</v>
          </cell>
          <cell r="AV28">
            <v>0</v>
          </cell>
          <cell r="AW28">
            <v>0</v>
          </cell>
        </row>
        <row r="29">
          <cell r="B29" t="str">
            <v>7666</v>
          </cell>
          <cell r="C29">
            <v>0</v>
          </cell>
          <cell r="D29" t="str">
            <v>Energy Markets Officer</v>
          </cell>
          <cell r="E29" t="str">
            <v>10912</v>
          </cell>
          <cell r="F29" t="str">
            <v>BALLERINI, Claudia</v>
          </cell>
          <cell r="G29" t="str">
            <v>Salaried Staff</v>
          </cell>
          <cell r="H29" t="str">
            <v xml:space="preserve">Management Group </v>
          </cell>
          <cell r="I29">
            <v>1</v>
          </cell>
          <cell r="J29">
            <v>51083.05000000001</v>
          </cell>
          <cell r="K29">
            <v>4241.97</v>
          </cell>
          <cell r="L29">
            <v>150.57419999999999</v>
          </cell>
          <cell r="M29">
            <v>0</v>
          </cell>
          <cell r="N29">
            <v>0</v>
          </cell>
          <cell r="O29">
            <v>890.01000000000022</v>
          </cell>
          <cell r="P29">
            <v>0</v>
          </cell>
          <cell r="Q29">
            <v>0</v>
          </cell>
          <cell r="R29">
            <v>0</v>
          </cell>
          <cell r="S29">
            <v>0</v>
          </cell>
          <cell r="T29">
            <v>0</v>
          </cell>
          <cell r="U29">
            <v>8431.8499999999985</v>
          </cell>
          <cell r="V29">
            <v>997.5</v>
          </cell>
          <cell r="W29">
            <v>810.62</v>
          </cell>
          <cell r="X29">
            <v>4466.03</v>
          </cell>
          <cell r="Y29">
            <v>1358.3234162834058</v>
          </cell>
          <cell r="Z29">
            <v>72429.927616283414</v>
          </cell>
          <cell r="AA29">
            <v>553.19999999999993</v>
          </cell>
          <cell r="AB29">
            <v>261</v>
          </cell>
          <cell r="AC29">
            <v>20</v>
          </cell>
          <cell r="AD29">
            <v>12</v>
          </cell>
          <cell r="AE29">
            <v>0</v>
          </cell>
          <cell r="AF29">
            <v>12</v>
          </cell>
          <cell r="AG29">
            <v>1594.9499999999998</v>
          </cell>
          <cell r="AH29">
            <v>0.9</v>
          </cell>
          <cell r="AI29">
            <v>1435.4549999999999</v>
          </cell>
          <cell r="AJ29">
            <v>50.457818333757182</v>
          </cell>
          <cell r="AK29">
            <v>7.5686727500635769</v>
          </cell>
          <cell r="AL29">
            <v>0.15</v>
          </cell>
          <cell r="AM29">
            <v>58.026491083820758</v>
          </cell>
          <cell r="AN29">
            <v>0</v>
          </cell>
          <cell r="AO29">
            <v>0</v>
          </cell>
          <cell r="AP29">
            <v>58.026491083820758</v>
          </cell>
          <cell r="AQ29">
            <v>0</v>
          </cell>
          <cell r="AR29">
            <v>0</v>
          </cell>
          <cell r="AS29">
            <v>1611.7899999999995</v>
          </cell>
          <cell r="AT29">
            <v>1611.7899999999995</v>
          </cell>
          <cell r="AU29">
            <v>0</v>
          </cell>
          <cell r="AV29">
            <v>0</v>
          </cell>
          <cell r="AW29">
            <v>0</v>
          </cell>
        </row>
        <row r="30">
          <cell r="B30" t="str">
            <v>6876</v>
          </cell>
          <cell r="C30">
            <v>0</v>
          </cell>
          <cell r="D30" t="str">
            <v>Customer Service Officer</v>
          </cell>
          <cell r="E30" t="str">
            <v>10949</v>
          </cell>
          <cell r="F30" t="str">
            <v>JONES, Elisha C</v>
          </cell>
          <cell r="G30" t="str">
            <v>Salaried Staff</v>
          </cell>
          <cell r="H30" t="str">
            <v xml:space="preserve">Management Group </v>
          </cell>
          <cell r="I30">
            <v>1</v>
          </cell>
          <cell r="J30">
            <v>64925.959999999992</v>
          </cell>
          <cell r="K30">
            <v>5391.4599999999991</v>
          </cell>
          <cell r="L30">
            <v>103.9365</v>
          </cell>
          <cell r="M30">
            <v>0</v>
          </cell>
          <cell r="N30">
            <v>0</v>
          </cell>
          <cell r="O30">
            <v>890.01000000000022</v>
          </cell>
          <cell r="P30">
            <v>0</v>
          </cell>
          <cell r="Q30">
            <v>0</v>
          </cell>
          <cell r="R30">
            <v>0</v>
          </cell>
          <cell r="S30">
            <v>0</v>
          </cell>
          <cell r="T30">
            <v>0</v>
          </cell>
          <cell r="U30">
            <v>10680.6</v>
          </cell>
          <cell r="V30">
            <v>1263.5999999999999</v>
          </cell>
          <cell r="W30">
            <v>1026.82</v>
          </cell>
          <cell r="X30">
            <v>5657.2699999999995</v>
          </cell>
          <cell r="Y30">
            <v>1620.0934828893517</v>
          </cell>
          <cell r="Z30">
            <v>91559.749982889349</v>
          </cell>
          <cell r="AA30">
            <v>703.13</v>
          </cell>
          <cell r="AB30">
            <v>261</v>
          </cell>
          <cell r="AC30">
            <v>20</v>
          </cell>
          <cell r="AD30">
            <v>12</v>
          </cell>
          <cell r="AE30">
            <v>0</v>
          </cell>
          <cell r="AF30">
            <v>12</v>
          </cell>
          <cell r="AG30">
            <v>1594.9499999999998</v>
          </cell>
          <cell r="AH30">
            <v>0.9</v>
          </cell>
          <cell r="AI30">
            <v>1435.4549999999999</v>
          </cell>
          <cell r="AJ30">
            <v>63.78447947367863</v>
          </cell>
          <cell r="AK30">
            <v>9.5676719210517938</v>
          </cell>
          <cell r="AL30">
            <v>0.15</v>
          </cell>
          <cell r="AM30">
            <v>73.352151394730427</v>
          </cell>
          <cell r="AN30">
            <v>0</v>
          </cell>
          <cell r="AO30">
            <v>0</v>
          </cell>
          <cell r="AP30">
            <v>73.352151394730427</v>
          </cell>
          <cell r="AQ30">
            <v>0</v>
          </cell>
          <cell r="AR30">
            <v>0</v>
          </cell>
          <cell r="AS30">
            <v>1587.5999999999995</v>
          </cell>
          <cell r="AT30">
            <v>1587.5999999999995</v>
          </cell>
          <cell r="AU30">
            <v>0</v>
          </cell>
          <cell r="AV30">
            <v>0</v>
          </cell>
          <cell r="AW30">
            <v>0</v>
          </cell>
        </row>
        <row r="31">
          <cell r="B31" t="str">
            <v>6864</v>
          </cell>
          <cell r="C31">
            <v>0</v>
          </cell>
          <cell r="D31" t="str">
            <v>E2E Business Analyst</v>
          </cell>
          <cell r="E31" t="str">
            <v>11078</v>
          </cell>
          <cell r="F31" t="str">
            <v>ALI MOIZ BHAI, Anwar</v>
          </cell>
          <cell r="G31" t="str">
            <v>Salaried Staff</v>
          </cell>
          <cell r="H31" t="str">
            <v xml:space="preserve">Management Group </v>
          </cell>
          <cell r="I31">
            <v>1</v>
          </cell>
          <cell r="J31">
            <v>64925.959999999992</v>
          </cell>
          <cell r="K31">
            <v>5391.4599999999991</v>
          </cell>
          <cell r="L31">
            <v>234.94499999999999</v>
          </cell>
          <cell r="M31">
            <v>0</v>
          </cell>
          <cell r="N31">
            <v>0</v>
          </cell>
          <cell r="O31">
            <v>890.01000000000022</v>
          </cell>
          <cell r="P31">
            <v>0</v>
          </cell>
          <cell r="Q31">
            <v>0</v>
          </cell>
          <cell r="R31">
            <v>0</v>
          </cell>
          <cell r="S31">
            <v>0</v>
          </cell>
          <cell r="T31">
            <v>0</v>
          </cell>
          <cell r="U31">
            <v>10680.6</v>
          </cell>
          <cell r="V31">
            <v>1263.5999999999999</v>
          </cell>
          <cell r="W31">
            <v>1026.82</v>
          </cell>
          <cell r="X31">
            <v>5657.2699999999995</v>
          </cell>
          <cell r="Y31">
            <v>1079.1094589614129</v>
          </cell>
          <cell r="Z31">
            <v>91149.774458961416</v>
          </cell>
          <cell r="AA31">
            <v>703.13</v>
          </cell>
          <cell r="AB31">
            <v>261</v>
          </cell>
          <cell r="AC31">
            <v>20</v>
          </cell>
          <cell r="AD31">
            <v>12</v>
          </cell>
          <cell r="AE31">
            <v>0</v>
          </cell>
          <cell r="AF31">
            <v>12</v>
          </cell>
          <cell r="AG31">
            <v>1594.9499999999998</v>
          </cell>
          <cell r="AH31">
            <v>0.9</v>
          </cell>
          <cell r="AI31">
            <v>1435.4549999999999</v>
          </cell>
          <cell r="AJ31">
            <v>63.498872802673311</v>
          </cell>
          <cell r="AK31">
            <v>9.524830920400996</v>
          </cell>
          <cell r="AL31">
            <v>0.15</v>
          </cell>
          <cell r="AM31">
            <v>73.023703723074306</v>
          </cell>
          <cell r="AN31">
            <v>0</v>
          </cell>
          <cell r="AO31">
            <v>0</v>
          </cell>
          <cell r="AP31">
            <v>73.023703723074306</v>
          </cell>
          <cell r="AQ31">
            <v>0</v>
          </cell>
          <cell r="AR31">
            <v>0</v>
          </cell>
          <cell r="AS31">
            <v>1183.3499999999999</v>
          </cell>
          <cell r="AT31">
            <v>1183.3499999999999</v>
          </cell>
          <cell r="AU31">
            <v>0</v>
          </cell>
          <cell r="AV31">
            <v>0</v>
          </cell>
          <cell r="AW31">
            <v>0</v>
          </cell>
        </row>
        <row r="32">
          <cell r="B32" t="str">
            <v>7606</v>
          </cell>
          <cell r="C32">
            <v>0</v>
          </cell>
          <cell r="D32" t="str">
            <v>Energy Markets Officer</v>
          </cell>
          <cell r="E32" t="str">
            <v>11195</v>
          </cell>
          <cell r="F32" t="str">
            <v>Vacant Position</v>
          </cell>
          <cell r="G32" t="str">
            <v>Salaried Staff</v>
          </cell>
          <cell r="H32" t="str">
            <v xml:space="preserve">Management Group </v>
          </cell>
          <cell r="I32">
            <v>1</v>
          </cell>
          <cell r="J32">
            <v>64925.959999999992</v>
          </cell>
          <cell r="K32">
            <v>5391.4599999999991</v>
          </cell>
          <cell r="L32">
            <v>129.65069999999997</v>
          </cell>
          <cell r="M32">
            <v>0</v>
          </cell>
          <cell r="N32">
            <v>0</v>
          </cell>
          <cell r="O32">
            <v>890.01000000000022</v>
          </cell>
          <cell r="P32">
            <v>0</v>
          </cell>
          <cell r="Q32">
            <v>0</v>
          </cell>
          <cell r="R32">
            <v>0</v>
          </cell>
          <cell r="S32">
            <v>0</v>
          </cell>
          <cell r="T32">
            <v>0</v>
          </cell>
          <cell r="U32">
            <v>10680.6</v>
          </cell>
          <cell r="V32">
            <v>1263.5999999999999</v>
          </cell>
          <cell r="W32">
            <v>1026.82</v>
          </cell>
          <cell r="X32">
            <v>5657.2699999999995</v>
          </cell>
          <cell r="Y32">
            <v>1108.7435610825623</v>
          </cell>
          <cell r="Z32">
            <v>91074.114261082563</v>
          </cell>
          <cell r="AA32">
            <v>703.13</v>
          </cell>
          <cell r="AB32">
            <v>261</v>
          </cell>
          <cell r="AC32">
            <v>20</v>
          </cell>
          <cell r="AD32">
            <v>12</v>
          </cell>
          <cell r="AE32">
            <v>0</v>
          </cell>
          <cell r="AF32">
            <v>12</v>
          </cell>
          <cell r="AG32">
            <v>1594.9499999999998</v>
          </cell>
          <cell r="AH32">
            <v>0.9</v>
          </cell>
          <cell r="AI32">
            <v>1435.4549999999999</v>
          </cell>
          <cell r="AJ32">
            <v>63.446164638447435</v>
          </cell>
          <cell r="AK32">
            <v>9.5169246957671145</v>
          </cell>
          <cell r="AL32">
            <v>0.15</v>
          </cell>
          <cell r="AM32">
            <v>72.963089334214544</v>
          </cell>
          <cell r="AN32">
            <v>0</v>
          </cell>
          <cell r="AO32">
            <v>0</v>
          </cell>
          <cell r="AP32">
            <v>72.963089334214544</v>
          </cell>
          <cell r="AQ32">
            <v>0</v>
          </cell>
          <cell r="AR32">
            <v>0</v>
          </cell>
          <cell r="AS32">
            <v>1457.8000000000002</v>
          </cell>
          <cell r="AT32">
            <v>1457.8000000000002</v>
          </cell>
          <cell r="AU32">
            <v>0</v>
          </cell>
          <cell r="AV32">
            <v>0</v>
          </cell>
          <cell r="AW32">
            <v>0</v>
          </cell>
        </row>
        <row r="33">
          <cell r="B33" t="str">
            <v>6870</v>
          </cell>
          <cell r="C33">
            <v>0</v>
          </cell>
          <cell r="D33" t="str">
            <v>Snr Customer Service Officer</v>
          </cell>
          <cell r="E33" t="str">
            <v>2468</v>
          </cell>
          <cell r="F33" t="str">
            <v>DRUMMOND, Peter</v>
          </cell>
          <cell r="G33" t="str">
            <v>Salaried Staff</v>
          </cell>
          <cell r="H33" t="str">
            <v xml:space="preserve">Management Group </v>
          </cell>
          <cell r="I33">
            <v>1</v>
          </cell>
          <cell r="J33">
            <v>67461.48</v>
          </cell>
          <cell r="K33">
            <v>5602.03</v>
          </cell>
          <cell r="L33">
            <v>147.4785</v>
          </cell>
          <cell r="M33">
            <v>0</v>
          </cell>
          <cell r="N33">
            <v>0</v>
          </cell>
          <cell r="O33">
            <v>890.01000000000022</v>
          </cell>
          <cell r="P33">
            <v>0</v>
          </cell>
          <cell r="Q33">
            <v>0</v>
          </cell>
          <cell r="R33">
            <v>0</v>
          </cell>
          <cell r="S33">
            <v>0</v>
          </cell>
          <cell r="T33">
            <v>0</v>
          </cell>
          <cell r="U33">
            <v>11092.5</v>
          </cell>
          <cell r="V33">
            <v>1312.3500000000004</v>
          </cell>
          <cell r="W33">
            <v>1066.45</v>
          </cell>
          <cell r="X33">
            <v>5875.4699999999993</v>
          </cell>
          <cell r="Y33">
            <v>2630.2279603937313</v>
          </cell>
          <cell r="Z33">
            <v>96077.996460393726</v>
          </cell>
          <cell r="AA33">
            <v>730.56000000000006</v>
          </cell>
          <cell r="AB33">
            <v>261</v>
          </cell>
          <cell r="AC33">
            <v>20</v>
          </cell>
          <cell r="AD33">
            <v>12</v>
          </cell>
          <cell r="AE33">
            <v>0</v>
          </cell>
          <cell r="AF33">
            <v>12</v>
          </cell>
          <cell r="AG33">
            <v>1594.9499999999998</v>
          </cell>
          <cell r="AH33">
            <v>0.9</v>
          </cell>
          <cell r="AI33">
            <v>1435.4549999999999</v>
          </cell>
          <cell r="AJ33">
            <v>66.932085269404979</v>
          </cell>
          <cell r="AK33">
            <v>10.039812790410746</v>
          </cell>
          <cell r="AL33">
            <v>0.15</v>
          </cell>
          <cell r="AM33">
            <v>76.971898059815729</v>
          </cell>
          <cell r="AN33">
            <v>0</v>
          </cell>
          <cell r="AO33">
            <v>0</v>
          </cell>
          <cell r="AP33">
            <v>76.971898059815729</v>
          </cell>
          <cell r="AQ33">
            <v>0</v>
          </cell>
          <cell r="AR33">
            <v>0</v>
          </cell>
          <cell r="AS33">
            <v>1276.9199999999996</v>
          </cell>
          <cell r="AT33">
            <v>1276.9199999999996</v>
          </cell>
          <cell r="AU33">
            <v>0</v>
          </cell>
          <cell r="AV33">
            <v>0</v>
          </cell>
          <cell r="AW33">
            <v>0</v>
          </cell>
        </row>
        <row r="34">
          <cell r="B34" t="str">
            <v>7506</v>
          </cell>
          <cell r="C34">
            <v>0</v>
          </cell>
          <cell r="D34" t="str">
            <v>Metering Data and Billing Offi</v>
          </cell>
          <cell r="E34" t="str">
            <v>3069</v>
          </cell>
          <cell r="F34" t="str">
            <v>WEBB, Erin L</v>
          </cell>
          <cell r="G34" t="str">
            <v>Salaried Staff</v>
          </cell>
          <cell r="H34" t="str">
            <v xml:space="preserve">Management Group </v>
          </cell>
          <cell r="I34">
            <v>1</v>
          </cell>
          <cell r="J34">
            <v>71074.600000000006</v>
          </cell>
          <cell r="K34">
            <v>5902.079999999999</v>
          </cell>
          <cell r="L34">
            <v>162.54989999999998</v>
          </cell>
          <cell r="M34">
            <v>0</v>
          </cell>
          <cell r="N34">
            <v>0</v>
          </cell>
          <cell r="O34">
            <v>890.01000000000022</v>
          </cell>
          <cell r="P34">
            <v>0</v>
          </cell>
          <cell r="Q34">
            <v>0</v>
          </cell>
          <cell r="R34">
            <v>0</v>
          </cell>
          <cell r="S34">
            <v>0</v>
          </cell>
          <cell r="T34">
            <v>0</v>
          </cell>
          <cell r="U34">
            <v>11679.409999999998</v>
          </cell>
          <cell r="V34">
            <v>1381.78</v>
          </cell>
          <cell r="W34">
            <v>1122.8800000000001</v>
          </cell>
          <cell r="X34">
            <v>6186.38</v>
          </cell>
          <cell r="Y34">
            <v>2709.0724320904919</v>
          </cell>
          <cell r="Z34">
            <v>101108.7623320905</v>
          </cell>
          <cell r="AA34">
            <v>769.71</v>
          </cell>
          <cell r="AB34">
            <v>261</v>
          </cell>
          <cell r="AC34">
            <v>20</v>
          </cell>
          <cell r="AD34">
            <v>12</v>
          </cell>
          <cell r="AE34">
            <v>0</v>
          </cell>
          <cell r="AF34">
            <v>12</v>
          </cell>
          <cell r="AG34">
            <v>1594.9499999999998</v>
          </cell>
          <cell r="AH34">
            <v>0.9</v>
          </cell>
          <cell r="AI34">
            <v>1435.4549999999999</v>
          </cell>
          <cell r="AJ34">
            <v>70.436734228582921</v>
          </cell>
          <cell r="AK34">
            <v>10.565510134287438</v>
          </cell>
          <cell r="AL34">
            <v>0.15</v>
          </cell>
          <cell r="AM34">
            <v>81.002244362870357</v>
          </cell>
          <cell r="AN34">
            <v>0</v>
          </cell>
          <cell r="AO34">
            <v>0</v>
          </cell>
          <cell r="AP34">
            <v>81.002244362870357</v>
          </cell>
          <cell r="AQ34">
            <v>0</v>
          </cell>
          <cell r="AR34">
            <v>0</v>
          </cell>
          <cell r="AS34">
            <v>1615.42</v>
          </cell>
          <cell r="AT34">
            <v>1615.42</v>
          </cell>
          <cell r="AU34">
            <v>0</v>
          </cell>
          <cell r="AV34">
            <v>0</v>
          </cell>
          <cell r="AW34">
            <v>0</v>
          </cell>
        </row>
        <row r="35">
          <cell r="B35" t="str">
            <v>6865</v>
          </cell>
          <cell r="C35">
            <v>0</v>
          </cell>
          <cell r="D35" t="str">
            <v>Metering and Billing Officer</v>
          </cell>
          <cell r="E35" t="str">
            <v>3208</v>
          </cell>
          <cell r="F35" t="str">
            <v>SMITH, Andrew</v>
          </cell>
          <cell r="G35" t="str">
            <v>Salaried Staff</v>
          </cell>
          <cell r="H35" t="str">
            <v xml:space="preserve">Management Group </v>
          </cell>
          <cell r="I35">
            <v>1</v>
          </cell>
          <cell r="J35">
            <v>81637.249999999985</v>
          </cell>
          <cell r="K35">
            <v>6779.2099999999991</v>
          </cell>
          <cell r="L35">
            <v>214.15319999999997</v>
          </cell>
          <cell r="M35">
            <v>0</v>
          </cell>
          <cell r="N35">
            <v>0</v>
          </cell>
          <cell r="O35">
            <v>890.01000000000022</v>
          </cell>
          <cell r="P35">
            <v>0</v>
          </cell>
          <cell r="Q35">
            <v>0</v>
          </cell>
          <cell r="R35">
            <v>0</v>
          </cell>
          <cell r="S35">
            <v>0</v>
          </cell>
          <cell r="T35">
            <v>0</v>
          </cell>
          <cell r="U35">
            <v>13395.32</v>
          </cell>
          <cell r="V35">
            <v>1584.7800000000002</v>
          </cell>
          <cell r="W35">
            <v>1287.8900000000001</v>
          </cell>
          <cell r="X35">
            <v>7095.31</v>
          </cell>
          <cell r="Y35">
            <v>3198.7248064095038</v>
          </cell>
          <cell r="Z35">
            <v>116082.64800640948</v>
          </cell>
          <cell r="AA35">
            <v>884.1099999999999</v>
          </cell>
          <cell r="AB35">
            <v>261</v>
          </cell>
          <cell r="AC35">
            <v>20</v>
          </cell>
          <cell r="AD35">
            <v>12</v>
          </cell>
          <cell r="AE35">
            <v>0</v>
          </cell>
          <cell r="AF35">
            <v>12</v>
          </cell>
          <cell r="AG35">
            <v>1594.9499999999998</v>
          </cell>
          <cell r="AH35">
            <v>0.9</v>
          </cell>
          <cell r="AI35">
            <v>1435.4549999999999</v>
          </cell>
          <cell r="AJ35">
            <v>80.868190229864041</v>
          </cell>
          <cell r="AK35">
            <v>12.130228534479606</v>
          </cell>
          <cell r="AL35">
            <v>0.15</v>
          </cell>
          <cell r="AM35">
            <v>92.998418764343654</v>
          </cell>
          <cell r="AN35">
            <v>0</v>
          </cell>
          <cell r="AO35">
            <v>0</v>
          </cell>
          <cell r="AP35">
            <v>92.998418764343654</v>
          </cell>
          <cell r="AQ35">
            <v>0</v>
          </cell>
          <cell r="AR35">
            <v>0</v>
          </cell>
          <cell r="AS35">
            <v>1583.8000000000002</v>
          </cell>
          <cell r="AT35">
            <v>1583.8000000000002</v>
          </cell>
          <cell r="AU35">
            <v>0</v>
          </cell>
          <cell r="AV35">
            <v>0</v>
          </cell>
          <cell r="AW35">
            <v>0</v>
          </cell>
        </row>
        <row r="36">
          <cell r="B36" t="str">
            <v>6871</v>
          </cell>
          <cell r="C36">
            <v>0</v>
          </cell>
          <cell r="D36" t="str">
            <v>Customer Services Officer</v>
          </cell>
          <cell r="E36" t="str">
            <v>3475</v>
          </cell>
          <cell r="F36" t="str">
            <v>PARKER, Carla L</v>
          </cell>
          <cell r="G36" t="str">
            <v>Salaried Staff</v>
          </cell>
          <cell r="H36" t="str">
            <v xml:space="preserve">Management Group </v>
          </cell>
          <cell r="I36">
            <v>1</v>
          </cell>
          <cell r="J36">
            <v>64925.959999999992</v>
          </cell>
          <cell r="K36">
            <v>5391.4599999999991</v>
          </cell>
          <cell r="L36">
            <v>104.45729999999999</v>
          </cell>
          <cell r="M36">
            <v>0</v>
          </cell>
          <cell r="N36">
            <v>0</v>
          </cell>
          <cell r="O36">
            <v>890.01000000000022</v>
          </cell>
          <cell r="P36">
            <v>0</v>
          </cell>
          <cell r="Q36">
            <v>0</v>
          </cell>
          <cell r="R36">
            <v>0</v>
          </cell>
          <cell r="S36">
            <v>10569.46</v>
          </cell>
          <cell r="T36">
            <v>0</v>
          </cell>
          <cell r="U36">
            <v>12266.01</v>
          </cell>
          <cell r="V36">
            <v>1449.59</v>
          </cell>
          <cell r="W36">
            <v>1177.79</v>
          </cell>
          <cell r="X36">
            <v>6489.86</v>
          </cell>
          <cell r="Y36">
            <v>2485.6208565046909</v>
          </cell>
          <cell r="Z36">
            <v>105750.21815650465</v>
          </cell>
          <cell r="AA36">
            <v>703.13</v>
          </cell>
          <cell r="AB36">
            <v>261</v>
          </cell>
          <cell r="AC36">
            <v>20</v>
          </cell>
          <cell r="AD36">
            <v>12</v>
          </cell>
          <cell r="AE36">
            <v>0</v>
          </cell>
          <cell r="AF36">
            <v>12</v>
          </cell>
          <cell r="AG36">
            <v>1594.9499999999998</v>
          </cell>
          <cell r="AH36">
            <v>0.9</v>
          </cell>
          <cell r="AI36">
            <v>1435.4549999999999</v>
          </cell>
          <cell r="AJ36">
            <v>73.670172981044104</v>
          </cell>
          <cell r="AK36">
            <v>11.050525947156615</v>
          </cell>
          <cell r="AL36">
            <v>0.15</v>
          </cell>
          <cell r="AM36">
            <v>84.720698928200719</v>
          </cell>
          <cell r="AN36">
            <v>0</v>
          </cell>
          <cell r="AO36">
            <v>0</v>
          </cell>
          <cell r="AP36">
            <v>84.720698928200719</v>
          </cell>
          <cell r="AQ36">
            <v>0</v>
          </cell>
          <cell r="AR36">
            <v>0</v>
          </cell>
          <cell r="AS36">
            <v>1427.9799999999996</v>
          </cell>
          <cell r="AT36">
            <v>1427.9799999999996</v>
          </cell>
          <cell r="AU36">
            <v>0</v>
          </cell>
          <cell r="AV36">
            <v>0</v>
          </cell>
          <cell r="AW36">
            <v>0</v>
          </cell>
        </row>
        <row r="37">
          <cell r="B37" t="str">
            <v>6860</v>
          </cell>
          <cell r="C37">
            <v>0</v>
          </cell>
          <cell r="D37" t="str">
            <v>Energy Markets &amp; Industry Lead</v>
          </cell>
          <cell r="E37" t="str">
            <v>541-98729</v>
          </cell>
          <cell r="F37" t="str">
            <v>ROBERTS, Jeffrey A</v>
          </cell>
          <cell r="G37" t="str">
            <v>Salaried Staff</v>
          </cell>
          <cell r="H37" t="str">
            <v xml:space="preserve">Management Group </v>
          </cell>
          <cell r="I37">
            <v>1</v>
          </cell>
          <cell r="J37">
            <v>107790.81</v>
          </cell>
          <cell r="K37">
            <v>8951.0199999999986</v>
          </cell>
          <cell r="L37">
            <v>530.13779999999997</v>
          </cell>
          <cell r="M37">
            <v>0</v>
          </cell>
          <cell r="N37">
            <v>0</v>
          </cell>
          <cell r="O37">
            <v>890.01000000000022</v>
          </cell>
          <cell r="P37">
            <v>0</v>
          </cell>
          <cell r="Q37">
            <v>0</v>
          </cell>
          <cell r="R37">
            <v>0</v>
          </cell>
          <cell r="S37">
            <v>0</v>
          </cell>
          <cell r="T37">
            <v>0</v>
          </cell>
          <cell r="U37">
            <v>17643.940000000002</v>
          </cell>
          <cell r="V37">
            <v>2087.52</v>
          </cell>
          <cell r="W37">
            <v>1696.38</v>
          </cell>
          <cell r="X37">
            <v>9345.93</v>
          </cell>
          <cell r="Y37">
            <v>5782.7595744588325</v>
          </cell>
          <cell r="Z37">
            <v>154718.50737445883</v>
          </cell>
          <cell r="AA37">
            <v>1167.3700000000003</v>
          </cell>
          <cell r="AB37">
            <v>261</v>
          </cell>
          <cell r="AC37">
            <v>20</v>
          </cell>
          <cell r="AD37">
            <v>12</v>
          </cell>
          <cell r="AE37">
            <v>0</v>
          </cell>
          <cell r="AF37">
            <v>12</v>
          </cell>
          <cell r="AG37">
            <v>1594.9499999999998</v>
          </cell>
          <cell r="AH37">
            <v>0.9</v>
          </cell>
          <cell r="AI37">
            <v>1435.4549999999999</v>
          </cell>
          <cell r="AJ37">
            <v>107.78359988607016</v>
          </cell>
          <cell r="AK37">
            <v>16.167539982910522</v>
          </cell>
          <cell r="AL37">
            <v>0.15</v>
          </cell>
          <cell r="AM37">
            <v>123.95113986898069</v>
          </cell>
          <cell r="AN37">
            <v>0</v>
          </cell>
          <cell r="AO37">
            <v>0</v>
          </cell>
          <cell r="AP37">
            <v>123.95113986898069</v>
          </cell>
          <cell r="AQ37">
            <v>804.6</v>
          </cell>
          <cell r="AR37">
            <v>0</v>
          </cell>
          <cell r="AS37">
            <v>1166.8500000000001</v>
          </cell>
          <cell r="AT37">
            <v>1971.4500000000003</v>
          </cell>
          <cell r="AU37">
            <v>72616.342128135642</v>
          </cell>
          <cell r="AV37">
            <v>0.40812599863044963</v>
          </cell>
          <cell r="AW37">
            <v>0</v>
          </cell>
        </row>
        <row r="38">
          <cell r="B38" t="str">
            <v>6859</v>
          </cell>
          <cell r="C38">
            <v>0</v>
          </cell>
          <cell r="D38" t="str">
            <v>Meter Data and Billing Lead</v>
          </cell>
          <cell r="E38" t="str">
            <v>702-88046</v>
          </cell>
          <cell r="F38" t="str">
            <v>HARVEY, Barry J</v>
          </cell>
          <cell r="G38" t="str">
            <v>Salaried Staff</v>
          </cell>
          <cell r="H38" t="str">
            <v xml:space="preserve">Management Group </v>
          </cell>
          <cell r="I38">
            <v>1</v>
          </cell>
          <cell r="J38">
            <v>97477.390000000014</v>
          </cell>
          <cell r="K38">
            <v>8094.5800000000008</v>
          </cell>
          <cell r="L38">
            <v>400.79939999999999</v>
          </cell>
          <cell r="M38">
            <v>0</v>
          </cell>
          <cell r="N38">
            <v>0</v>
          </cell>
          <cell r="O38">
            <v>890.01000000000022</v>
          </cell>
          <cell r="P38">
            <v>0</v>
          </cell>
          <cell r="Q38">
            <v>0</v>
          </cell>
          <cell r="R38">
            <v>0</v>
          </cell>
          <cell r="S38">
            <v>0</v>
          </cell>
          <cell r="T38">
            <v>0</v>
          </cell>
          <cell r="U38">
            <v>20902.209999999995</v>
          </cell>
          <cell r="V38">
            <v>1964.75</v>
          </cell>
          <cell r="W38">
            <v>1535.28</v>
          </cell>
          <cell r="X38">
            <v>8796.4000000000015</v>
          </cell>
          <cell r="Y38">
            <v>4221.2520834993484</v>
          </cell>
          <cell r="Z38">
            <v>144282.67148349935</v>
          </cell>
          <cell r="AA38">
            <v>1055.6499999999999</v>
          </cell>
          <cell r="AB38">
            <v>261</v>
          </cell>
          <cell r="AC38">
            <v>20</v>
          </cell>
          <cell r="AD38">
            <v>12</v>
          </cell>
          <cell r="AE38">
            <v>0</v>
          </cell>
          <cell r="AF38">
            <v>12</v>
          </cell>
          <cell r="AG38">
            <v>1594.9499999999998</v>
          </cell>
          <cell r="AH38">
            <v>0.9</v>
          </cell>
          <cell r="AI38">
            <v>1435.4549999999999</v>
          </cell>
          <cell r="AJ38">
            <v>100.51354551936448</v>
          </cell>
          <cell r="AK38">
            <v>15.077031827904673</v>
          </cell>
          <cell r="AL38">
            <v>0.15</v>
          </cell>
          <cell r="AM38">
            <v>115.59057734726916</v>
          </cell>
          <cell r="AN38">
            <v>0</v>
          </cell>
          <cell r="AO38">
            <v>0</v>
          </cell>
          <cell r="AP38">
            <v>115.59057734726916</v>
          </cell>
          <cell r="AQ38">
            <v>0</v>
          </cell>
          <cell r="AR38">
            <v>0</v>
          </cell>
          <cell r="AS38">
            <v>1486.29</v>
          </cell>
          <cell r="AT38">
            <v>1486.29</v>
          </cell>
          <cell r="AU38">
            <v>0</v>
          </cell>
          <cell r="AV38">
            <v>0</v>
          </cell>
          <cell r="AW38">
            <v>0</v>
          </cell>
        </row>
        <row r="39">
          <cell r="B39" t="str">
            <v>6868</v>
          </cell>
          <cell r="C39">
            <v>0</v>
          </cell>
          <cell r="D39" t="str">
            <v>Retailer Liaison Officer</v>
          </cell>
          <cell r="E39" t="str">
            <v>9310</v>
          </cell>
          <cell r="F39" t="str">
            <v>FALLACE, Melissa J</v>
          </cell>
          <cell r="G39" t="str">
            <v>Salaried Staff</v>
          </cell>
          <cell r="H39" t="str">
            <v xml:space="preserve">Management Group </v>
          </cell>
          <cell r="I39">
            <v>1</v>
          </cell>
          <cell r="J39">
            <v>66511.420000000013</v>
          </cell>
          <cell r="K39">
            <v>5523.1200000000008</v>
          </cell>
          <cell r="L39">
            <v>256.14899999999994</v>
          </cell>
          <cell r="M39">
            <v>0</v>
          </cell>
          <cell r="N39">
            <v>0</v>
          </cell>
          <cell r="O39">
            <v>890.01000000000022</v>
          </cell>
          <cell r="P39">
            <v>0</v>
          </cell>
          <cell r="Q39">
            <v>0</v>
          </cell>
          <cell r="R39">
            <v>0</v>
          </cell>
          <cell r="S39">
            <v>0</v>
          </cell>
          <cell r="T39">
            <v>0</v>
          </cell>
          <cell r="U39">
            <v>10938.15</v>
          </cell>
          <cell r="V39">
            <v>1294.08</v>
          </cell>
          <cell r="W39">
            <v>1051.5900000000001</v>
          </cell>
          <cell r="X39">
            <v>5793.72</v>
          </cell>
          <cell r="Y39">
            <v>2480.3623680922228</v>
          </cell>
          <cell r="Z39">
            <v>94738.601368092219</v>
          </cell>
          <cell r="AA39">
            <v>720.36000000000013</v>
          </cell>
          <cell r="AB39">
            <v>261</v>
          </cell>
          <cell r="AC39">
            <v>20</v>
          </cell>
          <cell r="AD39">
            <v>12</v>
          </cell>
          <cell r="AE39">
            <v>0</v>
          </cell>
          <cell r="AF39">
            <v>12</v>
          </cell>
          <cell r="AG39">
            <v>1594.9499999999998</v>
          </cell>
          <cell r="AH39">
            <v>0.9</v>
          </cell>
          <cell r="AI39">
            <v>1435.4549999999999</v>
          </cell>
          <cell r="AJ39">
            <v>65.999004753260962</v>
          </cell>
          <cell r="AK39">
            <v>9.899850712989144</v>
          </cell>
          <cell r="AL39">
            <v>0.15</v>
          </cell>
          <cell r="AM39">
            <v>75.898855466250112</v>
          </cell>
          <cell r="AN39">
            <v>0</v>
          </cell>
          <cell r="AO39">
            <v>0</v>
          </cell>
          <cell r="AP39">
            <v>75.898855466250112</v>
          </cell>
          <cell r="AQ39">
            <v>0</v>
          </cell>
          <cell r="AR39">
            <v>0</v>
          </cell>
          <cell r="AS39">
            <v>1647.9600000000003</v>
          </cell>
          <cell r="AT39">
            <v>1647.9600000000003</v>
          </cell>
          <cell r="AU39">
            <v>0</v>
          </cell>
          <cell r="AV39">
            <v>0</v>
          </cell>
          <cell r="AW39">
            <v>0</v>
          </cell>
        </row>
        <row r="40">
          <cell r="B40" t="str">
            <v>6875</v>
          </cell>
          <cell r="C40">
            <v>0</v>
          </cell>
          <cell r="D40" t="str">
            <v>Customer Service Officer</v>
          </cell>
          <cell r="E40" t="str">
            <v>9904</v>
          </cell>
          <cell r="F40" t="str">
            <v>BRIGGS, Michelle</v>
          </cell>
          <cell r="G40" t="str">
            <v>Salaried Staff</v>
          </cell>
          <cell r="H40" t="str">
            <v xml:space="preserve">Management Group </v>
          </cell>
          <cell r="I40">
            <v>1</v>
          </cell>
          <cell r="J40">
            <v>64925.959999999992</v>
          </cell>
          <cell r="K40">
            <v>5391.4599999999991</v>
          </cell>
          <cell r="L40">
            <v>128.59050000000002</v>
          </cell>
          <cell r="M40">
            <v>0</v>
          </cell>
          <cell r="N40">
            <v>0</v>
          </cell>
          <cell r="O40">
            <v>890.01000000000022</v>
          </cell>
          <cell r="P40">
            <v>0</v>
          </cell>
          <cell r="Q40">
            <v>0</v>
          </cell>
          <cell r="R40">
            <v>0</v>
          </cell>
          <cell r="S40">
            <v>0</v>
          </cell>
          <cell r="T40">
            <v>0</v>
          </cell>
          <cell r="U40">
            <v>10680.6</v>
          </cell>
          <cell r="V40">
            <v>1263.5999999999999</v>
          </cell>
          <cell r="W40">
            <v>1026.82</v>
          </cell>
          <cell r="X40">
            <v>5657.2699999999995</v>
          </cell>
          <cell r="Y40">
            <v>2830.716356082914</v>
          </cell>
          <cell r="Z40">
            <v>92795.026856082928</v>
          </cell>
          <cell r="AA40">
            <v>703.13</v>
          </cell>
          <cell r="AB40">
            <v>261</v>
          </cell>
          <cell r="AC40">
            <v>20</v>
          </cell>
          <cell r="AD40">
            <v>12</v>
          </cell>
          <cell r="AE40">
            <v>0</v>
          </cell>
          <cell r="AF40">
            <v>12</v>
          </cell>
          <cell r="AG40">
            <v>1594.9499999999998</v>
          </cell>
          <cell r="AH40">
            <v>0.9</v>
          </cell>
          <cell r="AI40">
            <v>1435.4549999999999</v>
          </cell>
          <cell r="AJ40">
            <v>64.645026737921384</v>
          </cell>
          <cell r="AK40">
            <v>9.696754010688208</v>
          </cell>
          <cell r="AL40">
            <v>0.15</v>
          </cell>
          <cell r="AM40">
            <v>74.341780748609594</v>
          </cell>
          <cell r="AN40">
            <v>0</v>
          </cell>
          <cell r="AO40">
            <v>0</v>
          </cell>
          <cell r="AP40">
            <v>74.341780748609594</v>
          </cell>
          <cell r="AQ40">
            <v>0</v>
          </cell>
          <cell r="AR40">
            <v>0</v>
          </cell>
          <cell r="AS40">
            <v>1475.3099999999995</v>
          </cell>
          <cell r="AT40">
            <v>1475.3099999999995</v>
          </cell>
          <cell r="AU40">
            <v>0</v>
          </cell>
          <cell r="AV40">
            <v>0</v>
          </cell>
          <cell r="AW40">
            <v>0</v>
          </cell>
        </row>
        <row r="41">
          <cell r="B41" t="str">
            <v>6863</v>
          </cell>
          <cell r="C41">
            <v>0</v>
          </cell>
          <cell r="D41" t="str">
            <v>E2E Business Analyst</v>
          </cell>
          <cell r="E41" t="str">
            <v>10892</v>
          </cell>
          <cell r="F41" t="str">
            <v>CHIT-HTWE, May C</v>
          </cell>
          <cell r="G41" t="str">
            <v>Salaried Staff</v>
          </cell>
          <cell r="H41" t="str">
            <v xml:space="preserve">Management Group </v>
          </cell>
          <cell r="I41">
            <v>1</v>
          </cell>
          <cell r="J41">
            <v>70796.920000000013</v>
          </cell>
          <cell r="K41">
            <v>5879</v>
          </cell>
          <cell r="L41">
            <v>270.28469999999999</v>
          </cell>
          <cell r="M41">
            <v>0</v>
          </cell>
          <cell r="N41">
            <v>0</v>
          </cell>
          <cell r="O41">
            <v>890.01000000000022</v>
          </cell>
          <cell r="P41">
            <v>0</v>
          </cell>
          <cell r="Q41">
            <v>0</v>
          </cell>
          <cell r="R41">
            <v>0</v>
          </cell>
          <cell r="S41">
            <v>0</v>
          </cell>
          <cell r="T41">
            <v>0</v>
          </cell>
          <cell r="U41">
            <v>11634.34</v>
          </cell>
          <cell r="V41">
            <v>1376.44</v>
          </cell>
          <cell r="W41">
            <v>1118.53</v>
          </cell>
          <cell r="X41">
            <v>6162.4500000000007</v>
          </cell>
          <cell r="Y41">
            <v>1893.2588912184769</v>
          </cell>
          <cell r="Z41">
            <v>100021.23359121848</v>
          </cell>
          <cell r="AA41">
            <v>766.7399999999999</v>
          </cell>
          <cell r="AB41">
            <v>261</v>
          </cell>
          <cell r="AC41">
            <v>20</v>
          </cell>
          <cell r="AD41">
            <v>12</v>
          </cell>
          <cell r="AE41">
            <v>0</v>
          </cell>
          <cell r="AF41">
            <v>12</v>
          </cell>
          <cell r="AG41">
            <v>1594.9499999999998</v>
          </cell>
          <cell r="AH41">
            <v>0.9</v>
          </cell>
          <cell r="AI41">
            <v>1435.4549999999999</v>
          </cell>
          <cell r="AJ41">
            <v>69.679114699672567</v>
          </cell>
          <cell r="AK41">
            <v>10.451867204950885</v>
          </cell>
          <cell r="AL41">
            <v>0.15</v>
          </cell>
          <cell r="AM41">
            <v>80.130981904623454</v>
          </cell>
          <cell r="AN41">
            <v>0</v>
          </cell>
          <cell r="AO41">
            <v>0</v>
          </cell>
          <cell r="AP41">
            <v>80.130981904623454</v>
          </cell>
          <cell r="AQ41">
            <v>483.69999999999993</v>
          </cell>
          <cell r="AR41">
            <v>3</v>
          </cell>
          <cell r="AS41">
            <v>990.43000000000006</v>
          </cell>
          <cell r="AT41">
            <v>1477.13</v>
          </cell>
          <cell r="AU41">
            <v>37665.819048616722</v>
          </cell>
          <cell r="AV41">
            <v>0.32745932991679805</v>
          </cell>
          <cell r="AW41">
            <v>0</v>
          </cell>
        </row>
        <row r="42">
          <cell r="B42" t="str">
            <v>N3153-1718-01</v>
          </cell>
          <cell r="C42">
            <v>0</v>
          </cell>
          <cell r="D42" t="str">
            <v>PoC - Permanent Meter Data and Billing Officer</v>
          </cell>
          <cell r="E42" t="str">
            <v>N3153-1718-01</v>
          </cell>
          <cell r="F42" t="str">
            <v>Vacant Position</v>
          </cell>
          <cell r="G42" t="str">
            <v>Salaried Staff</v>
          </cell>
          <cell r="H42" t="str">
            <v xml:space="preserve">Management Group </v>
          </cell>
          <cell r="I42">
            <v>1</v>
          </cell>
          <cell r="J42">
            <v>64925.959999999992</v>
          </cell>
          <cell r="K42">
            <v>5391.4599999999991</v>
          </cell>
          <cell r="L42">
            <v>0</v>
          </cell>
          <cell r="M42">
            <v>0</v>
          </cell>
          <cell r="N42">
            <v>0</v>
          </cell>
          <cell r="O42">
            <v>890.01000000000022</v>
          </cell>
          <cell r="P42">
            <v>0</v>
          </cell>
          <cell r="Q42">
            <v>0</v>
          </cell>
          <cell r="R42">
            <v>0</v>
          </cell>
          <cell r="S42">
            <v>0</v>
          </cell>
          <cell r="T42">
            <v>0</v>
          </cell>
          <cell r="U42">
            <v>10680.6</v>
          </cell>
          <cell r="V42">
            <v>1263.5999999999999</v>
          </cell>
          <cell r="W42">
            <v>1026.82</v>
          </cell>
          <cell r="X42">
            <v>5657.2699999999995</v>
          </cell>
          <cell r="Y42">
            <v>659.25265071107106</v>
          </cell>
          <cell r="Z42">
            <v>90494.972650711075</v>
          </cell>
          <cell r="AA42">
            <v>703.13</v>
          </cell>
          <cell r="AB42">
            <v>261</v>
          </cell>
          <cell r="AC42">
            <v>20</v>
          </cell>
          <cell r="AD42">
            <v>12</v>
          </cell>
          <cell r="AE42">
            <v>0</v>
          </cell>
          <cell r="AF42">
            <v>12</v>
          </cell>
          <cell r="AG42">
            <v>1594.9499999999998</v>
          </cell>
          <cell r="AH42">
            <v>0.9</v>
          </cell>
          <cell r="AI42">
            <v>1435.4549999999999</v>
          </cell>
          <cell r="AJ42">
            <v>63.042709559485374</v>
          </cell>
          <cell r="AK42">
            <v>9.4564064339228064</v>
          </cell>
          <cell r="AL42">
            <v>0.15</v>
          </cell>
          <cell r="AM42">
            <v>72.499115993408182</v>
          </cell>
          <cell r="AN42">
            <v>0</v>
          </cell>
          <cell r="AO42">
            <v>0</v>
          </cell>
          <cell r="AP42">
            <v>72.499115993408182</v>
          </cell>
          <cell r="AQ42">
            <v>0</v>
          </cell>
          <cell r="AR42">
            <v>0</v>
          </cell>
          <cell r="AS42">
            <v>0</v>
          </cell>
          <cell r="AT42">
            <v>0</v>
          </cell>
          <cell r="AU42">
            <v>0</v>
          </cell>
          <cell r="AV42">
            <v>0</v>
          </cell>
          <cell r="AW42">
            <v>0</v>
          </cell>
        </row>
        <row r="43">
          <cell r="B43" t="str">
            <v>N3153-1718-02</v>
          </cell>
          <cell r="C43">
            <v>0</v>
          </cell>
          <cell r="D43" t="str">
            <v>PoC - Fixed Term Meter Data and Billing Officer</v>
          </cell>
          <cell r="E43" t="str">
            <v>N3153-1718-02</v>
          </cell>
          <cell r="F43" t="str">
            <v>Vacant Position</v>
          </cell>
          <cell r="G43" t="str">
            <v>Salaried Staff</v>
          </cell>
          <cell r="H43" t="str">
            <v xml:space="preserve">Management Group </v>
          </cell>
          <cell r="I43">
            <v>1</v>
          </cell>
          <cell r="J43">
            <v>64925.959999999992</v>
          </cell>
          <cell r="K43">
            <v>5391.4599999999991</v>
          </cell>
          <cell r="L43">
            <v>0</v>
          </cell>
          <cell r="M43">
            <v>0</v>
          </cell>
          <cell r="N43">
            <v>0</v>
          </cell>
          <cell r="O43">
            <v>890.01000000000022</v>
          </cell>
          <cell r="P43">
            <v>0</v>
          </cell>
          <cell r="Q43">
            <v>0</v>
          </cell>
          <cell r="R43">
            <v>0</v>
          </cell>
          <cell r="S43">
            <v>0</v>
          </cell>
          <cell r="T43">
            <v>0</v>
          </cell>
          <cell r="U43">
            <v>10680.6</v>
          </cell>
          <cell r="V43">
            <v>1263.5999999999999</v>
          </cell>
          <cell r="W43">
            <v>1026.82</v>
          </cell>
          <cell r="X43">
            <v>5657.2699999999995</v>
          </cell>
          <cell r="Y43">
            <v>659.25265071107106</v>
          </cell>
          <cell r="Z43">
            <v>90494.972650711075</v>
          </cell>
          <cell r="AA43">
            <v>703.13</v>
          </cell>
          <cell r="AB43">
            <v>261</v>
          </cell>
          <cell r="AC43">
            <v>20</v>
          </cell>
          <cell r="AD43">
            <v>12</v>
          </cell>
          <cell r="AE43">
            <v>0</v>
          </cell>
          <cell r="AF43">
            <v>12</v>
          </cell>
          <cell r="AG43">
            <v>1594.9499999999998</v>
          </cell>
          <cell r="AH43">
            <v>0.9</v>
          </cell>
          <cell r="AI43">
            <v>1435.4549999999999</v>
          </cell>
          <cell r="AJ43">
            <v>63.042709559485374</v>
          </cell>
          <cell r="AK43">
            <v>9.4564064339228064</v>
          </cell>
          <cell r="AL43">
            <v>0.15</v>
          </cell>
          <cell r="AM43">
            <v>72.499115993408182</v>
          </cell>
          <cell r="AN43">
            <v>0</v>
          </cell>
          <cell r="AO43">
            <v>0</v>
          </cell>
          <cell r="AP43">
            <v>72.499115993408182</v>
          </cell>
          <cell r="AQ43">
            <v>0</v>
          </cell>
          <cell r="AR43">
            <v>0</v>
          </cell>
          <cell r="AS43">
            <v>0</v>
          </cell>
          <cell r="AT43">
            <v>0</v>
          </cell>
          <cell r="AU43">
            <v>0</v>
          </cell>
          <cell r="AV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B46" t="str">
            <v>Total</v>
          </cell>
          <cell r="C46">
            <v>0</v>
          </cell>
          <cell r="D46">
            <v>0</v>
          </cell>
          <cell r="E46">
            <v>0</v>
          </cell>
          <cell r="F46">
            <v>0</v>
          </cell>
          <cell r="G46">
            <v>0</v>
          </cell>
          <cell r="H46">
            <v>0</v>
          </cell>
          <cell r="I46">
            <v>20</v>
          </cell>
          <cell r="J46">
            <v>1498689.3399999994</v>
          </cell>
          <cell r="K46">
            <v>124451.81999999995</v>
          </cell>
          <cell r="L46">
            <v>4006.8444</v>
          </cell>
          <cell r="M46">
            <v>15387.28</v>
          </cell>
          <cell r="N46">
            <v>0</v>
          </cell>
          <cell r="O46">
            <v>17800.200000000004</v>
          </cell>
          <cell r="P46">
            <v>0</v>
          </cell>
          <cell r="Q46">
            <v>9999.83</v>
          </cell>
          <cell r="R46">
            <v>0</v>
          </cell>
          <cell r="S46">
            <v>10569.46</v>
          </cell>
          <cell r="T46">
            <v>0</v>
          </cell>
          <cell r="U46">
            <v>256456.48000000004</v>
          </cell>
          <cell r="V46">
            <v>29827.539999999997</v>
          </cell>
          <cell r="W46">
            <v>24176.69</v>
          </cell>
          <cell r="X46">
            <v>133541.13</v>
          </cell>
          <cell r="Y46">
            <v>52031.030522748049</v>
          </cell>
          <cell r="Z46">
            <v>2176937.6449227482</v>
          </cell>
          <cell r="AA46">
            <v>16230.539999999999</v>
          </cell>
          <cell r="AB46">
            <v>0</v>
          </cell>
          <cell r="AC46">
            <v>0</v>
          </cell>
          <cell r="AD46">
            <v>0</v>
          </cell>
          <cell r="AE46">
            <v>0</v>
          </cell>
          <cell r="AF46">
            <v>0</v>
          </cell>
          <cell r="AG46">
            <v>31899.000000000007</v>
          </cell>
          <cell r="AH46">
            <v>0</v>
          </cell>
          <cell r="AI46">
            <v>28709.100000000013</v>
          </cell>
          <cell r="AJ46">
            <v>75.827443038017464</v>
          </cell>
          <cell r="AK46">
            <v>0</v>
          </cell>
          <cell r="AL46">
            <v>0</v>
          </cell>
          <cell r="AM46">
            <v>0</v>
          </cell>
          <cell r="AN46">
            <v>0</v>
          </cell>
          <cell r="AO46">
            <v>0</v>
          </cell>
          <cell r="AP46">
            <v>0</v>
          </cell>
          <cell r="AQ46">
            <v>1412.44</v>
          </cell>
          <cell r="AR46">
            <v>3</v>
          </cell>
          <cell r="AS46">
            <v>26089.489999999998</v>
          </cell>
          <cell r="AT46">
            <v>27504.930000000004</v>
          </cell>
          <cell r="AU46">
            <v>118192.52118216758</v>
          </cell>
          <cell r="AV46">
            <v>5.135224848781654E-2</v>
          </cell>
        </row>
        <row r="47">
          <cell r="B47" t="str">
            <v>Total (Chargeable)</v>
          </cell>
          <cell r="C47">
            <v>0</v>
          </cell>
          <cell r="D47">
            <v>0</v>
          </cell>
          <cell r="E47">
            <v>0</v>
          </cell>
          <cell r="F47">
            <v>0</v>
          </cell>
          <cell r="G47">
            <v>0</v>
          </cell>
          <cell r="H47">
            <v>0</v>
          </cell>
          <cell r="I47">
            <v>20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2176937.6449227482</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B48">
            <v>0</v>
          </cell>
          <cell r="C48">
            <v>0</v>
          </cell>
          <cell r="D48" t="str">
            <v>Overtime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E48" t="str">
            <v>Productive Hrs for the year</v>
          </cell>
          <cell r="AF48">
            <v>0</v>
          </cell>
          <cell r="AG48">
            <v>0</v>
          </cell>
          <cell r="AH48">
            <v>0</v>
          </cell>
          <cell r="AI48">
            <v>28709.100000000013</v>
          </cell>
          <cell r="AJ48">
            <v>75.827443038017464</v>
          </cell>
          <cell r="AK48">
            <v>0</v>
          </cell>
          <cell r="AL48">
            <v>0</v>
          </cell>
          <cell r="AM48">
            <v>0</v>
          </cell>
          <cell r="AN48">
            <v>0</v>
          </cell>
          <cell r="AO48">
            <v>0</v>
          </cell>
          <cell r="AP48">
            <v>0</v>
          </cell>
          <cell r="AQ48">
            <v>0</v>
          </cell>
          <cell r="AR48">
            <v>0</v>
          </cell>
          <cell r="AS48">
            <v>0</v>
          </cell>
          <cell r="AT48">
            <v>0</v>
          </cell>
          <cell r="AU48">
            <v>0</v>
          </cell>
        </row>
        <row r="49">
          <cell r="B49">
            <v>0</v>
          </cell>
          <cell r="C49">
            <v>0</v>
          </cell>
          <cell r="D49" t="str">
            <v xml:space="preserve">Overtime Hours </v>
          </cell>
          <cell r="E49">
            <v>0</v>
          </cell>
          <cell r="F49">
            <v>168.79034293519211</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Payroll (including APC's)</v>
          </cell>
          <cell r="X49">
            <v>0</v>
          </cell>
          <cell r="Y49">
            <v>0</v>
          </cell>
          <cell r="Z49" t="str">
            <v>Proof</v>
          </cell>
          <cell r="AA49">
            <v>0</v>
          </cell>
          <cell r="AB49">
            <v>0</v>
          </cell>
          <cell r="AC49">
            <v>0</v>
          </cell>
          <cell r="AD49">
            <v>0</v>
          </cell>
          <cell r="AE49" t="str">
            <v xml:space="preserve">Estimated  Monthly Productive Hrs </v>
          </cell>
          <cell r="AF49">
            <v>0</v>
          </cell>
          <cell r="AG49">
            <v>0</v>
          </cell>
          <cell r="AH49">
            <v>0</v>
          </cell>
          <cell r="AI49">
            <v>2392.4250000000011</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Base Rate</v>
          </cell>
          <cell r="E50">
            <v>0</v>
          </cell>
          <cell r="F50">
            <v>75.827443038017464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t="str">
            <v>62010 - Payroll (including APC's)</v>
          </cell>
          <cell r="X50">
            <v>0</v>
          </cell>
          <cell r="Y50">
            <v>2193168.1849227487</v>
          </cell>
          <cell r="Z50">
            <v>0</v>
          </cell>
          <cell r="AA50">
            <v>0</v>
          </cell>
          <cell r="AB50">
            <v>0</v>
          </cell>
          <cell r="AC50">
            <v>0</v>
          </cell>
          <cell r="AD50">
            <v>0</v>
          </cell>
          <cell r="AE50" t="str">
            <v>Overtime Hrs for the year</v>
          </cell>
          <cell r="AF50">
            <v>0</v>
          </cell>
          <cell r="AG50">
            <v>0</v>
          </cell>
          <cell r="AH50">
            <v>0</v>
          </cell>
          <cell r="AI50">
            <v>168.79034293519211</v>
          </cell>
          <cell r="AJ50">
            <v>0</v>
          </cell>
          <cell r="AK50" t="str">
            <v xml:space="preserve">Cost Centre Overhead </v>
          </cell>
          <cell r="AL50">
            <v>0</v>
          </cell>
          <cell r="AM50">
            <v>0</v>
          </cell>
          <cell r="AN50">
            <v>0</v>
          </cell>
          <cell r="AO50">
            <v>355267.62601156579</v>
          </cell>
          <cell r="AP50">
            <v>0</v>
          </cell>
          <cell r="AQ50">
            <v>0</v>
          </cell>
          <cell r="AR50">
            <v>0</v>
          </cell>
          <cell r="AS50">
            <v>0</v>
          </cell>
          <cell r="AT50">
            <v>0</v>
          </cell>
          <cell r="AU50">
            <v>0</v>
          </cell>
          <cell r="AW50">
            <v>0</v>
          </cell>
        </row>
        <row r="51">
          <cell r="B51">
            <v>0</v>
          </cell>
          <cell r="C51">
            <v>0</v>
          </cell>
          <cell r="D51">
            <v>0</v>
          </cell>
          <cell r="E51">
            <v>0</v>
          </cell>
          <cell r="F51">
            <v>12798.940114285713</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t="str">
            <v>62040 - Overtime</v>
          </cell>
          <cell r="X51">
            <v>0</v>
          </cell>
          <cell r="Y51">
            <v>-16230.540000000005</v>
          </cell>
          <cell r="Z51">
            <v>0</v>
          </cell>
          <cell r="AA51">
            <v>0</v>
          </cell>
          <cell r="AB51">
            <v>0</v>
          </cell>
          <cell r="AC51">
            <v>0</v>
          </cell>
          <cell r="AD51">
            <v>0</v>
          </cell>
          <cell r="AE51" t="str">
            <v>Total Hrs for the year</v>
          </cell>
          <cell r="AF51">
            <v>0</v>
          </cell>
          <cell r="AG51">
            <v>0</v>
          </cell>
          <cell r="AH51">
            <v>0</v>
          </cell>
          <cell r="AI51">
            <v>28877.890342935207</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Multiplier for O/T recovery penalty</v>
          </cell>
          <cell r="E52">
            <v>0</v>
          </cell>
          <cell r="F52">
            <v>1.4</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2176937.6449227487</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Total Allocated</v>
          </cell>
          <cell r="E53">
            <v>0</v>
          </cell>
          <cell r="F53">
            <v>17918.516159999996</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t="str">
            <v>Staff Numbers - FTE</v>
          </cell>
          <cell r="AJ53">
            <v>0</v>
          </cell>
          <cell r="AK53">
            <v>20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Budget Overtime</v>
          </cell>
          <cell r="E55">
            <v>0</v>
          </cell>
          <cell r="F55">
            <v>16230.539999999999</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APCS</v>
          </cell>
          <cell r="E56">
            <v>0</v>
          </cell>
          <cell r="F56">
            <v>0.104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Total Budget Overtime</v>
          </cell>
          <cell r="E57">
            <v>0</v>
          </cell>
          <cell r="F57">
            <v>17918.516159999999</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t="str">
            <v>Cost Centre Overheads as a % of Chargeable Payroll</v>
          </cell>
          <cell r="AI57">
            <v>0</v>
          </cell>
          <cell r="AJ57">
            <v>0</v>
          </cell>
          <cell r="AK57">
            <v>0</v>
          </cell>
          <cell r="AL57">
            <v>0</v>
          </cell>
          <cell r="AM57">
            <v>0.16186373955198416</v>
          </cell>
          <cell r="AN57">
            <v>0</v>
          </cell>
          <cell r="AO57">
            <v>0</v>
          </cell>
          <cell r="AP57">
            <v>0</v>
          </cell>
          <cell r="AQ57">
            <v>0</v>
          </cell>
          <cell r="AR57">
            <v>0</v>
          </cell>
          <cell r="AS57">
            <v>0</v>
          </cell>
          <cell r="AT57">
            <v>0</v>
          </cell>
          <cell r="AU57">
            <v>0</v>
          </cell>
          <cell r="A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39100 - Network Internal Allocation</v>
          </cell>
          <cell r="E60" t="str">
            <v>90000 - Cost Centre Expenses</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62110 - Staff Training and Development</v>
          </cell>
          <cell r="E61">
            <v>0</v>
          </cell>
          <cell r="F61">
            <v>69638.554216867458</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t="str">
            <v>Average OPA Rate</v>
          </cell>
          <cell r="AM61">
            <v>0</v>
          </cell>
          <cell r="AN61">
            <v>0</v>
          </cell>
          <cell r="AO61">
            <v>75.827443038017464</v>
          </cell>
          <cell r="AP61">
            <v>0</v>
          </cell>
          <cell r="AQ61">
            <v>0</v>
          </cell>
          <cell r="AR61">
            <v>0</v>
          </cell>
          <cell r="AS61">
            <v>0</v>
          </cell>
          <cell r="AT61">
            <v>0</v>
          </cell>
          <cell r="AU61">
            <v>0</v>
          </cell>
          <cell r="AW61">
            <v>0</v>
          </cell>
        </row>
        <row r="62">
          <cell r="B62">
            <v>0</v>
          </cell>
          <cell r="C62">
            <v>0</v>
          </cell>
          <cell r="D62" t="str">
            <v>62210 - Other Employment Costs</v>
          </cell>
          <cell r="E62">
            <v>0</v>
          </cell>
          <cell r="F62">
            <v>7000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62300 - Contractors &amp; Consultants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Average Fully Burdened Charge-Out-Rate</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62400 - Selling Expenses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62500 - Travel Expenses</v>
          </cell>
          <cell r="E65">
            <v>0</v>
          </cell>
          <cell r="F65">
            <v>5189.9907321594073</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Average Rate settings for OPA System</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62600 - General &amp; Administration</v>
          </cell>
          <cell r="E66">
            <v>0</v>
          </cell>
          <cell r="F66">
            <v>27737.980000000003</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Hourly Rate OPA Rate per hour</v>
          </cell>
          <cell r="AK66">
            <v>0</v>
          </cell>
          <cell r="AL66">
            <v>0</v>
          </cell>
          <cell r="AM66">
            <v>0</v>
          </cell>
          <cell r="AN66">
            <v>0</v>
          </cell>
          <cell r="AO66">
            <v>0</v>
          </cell>
          <cell r="AP66">
            <v>75.827443038017464</v>
          </cell>
          <cell r="AQ66">
            <v>0</v>
          </cell>
          <cell r="AR66">
            <v>0</v>
          </cell>
          <cell r="AS66">
            <v>0</v>
          </cell>
          <cell r="AT66">
            <v>0</v>
          </cell>
          <cell r="AU66">
            <v>0</v>
          </cell>
          <cell r="AW66">
            <v>0</v>
          </cell>
        </row>
        <row r="67">
          <cell r="B67">
            <v>0</v>
          </cell>
          <cell r="C67">
            <v>0</v>
          </cell>
          <cell r="D67" t="str">
            <v>65000 - Depreciation &amp; Amortisation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Cost Centre Overhead Rate</v>
          </cell>
          <cell r="AK67">
            <v>0</v>
          </cell>
          <cell r="AL67">
            <v>0</v>
          </cell>
          <cell r="AM67">
            <v>0</v>
          </cell>
          <cell r="AN67">
            <v>0</v>
          </cell>
          <cell r="AO67">
            <v>0</v>
          </cell>
          <cell r="AP67">
            <v>0.15</v>
          </cell>
          <cell r="AQ67">
            <v>0</v>
          </cell>
          <cell r="AR67">
            <v>0</v>
          </cell>
          <cell r="AS67">
            <v>0</v>
          </cell>
          <cell r="AT67">
            <v>0</v>
          </cell>
          <cell r="AU67">
            <v>0</v>
          </cell>
          <cell r="AW67">
            <v>0</v>
          </cell>
        </row>
        <row r="68">
          <cell r="B68">
            <v>0</v>
          </cell>
          <cell r="C68">
            <v>0</v>
          </cell>
          <cell r="D68" t="str">
            <v>63800 - Interest Expense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t="str">
            <v>Corporate Overhead Rate for non-contestable works</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63400 - Service Contracts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t="str">
            <v>Corporate Overhead Rate for contestable works</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63600 - Lease Expenses</v>
          </cell>
          <cell r="E70">
            <v>0</v>
          </cell>
          <cell r="F70">
            <v>5000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t="str">
            <v>Overtime Penalty Rate to be applied to base OT hours</v>
          </cell>
          <cell r="AK70">
            <v>0</v>
          </cell>
          <cell r="AL70">
            <v>0</v>
          </cell>
          <cell r="AM70">
            <v>0</v>
          </cell>
          <cell r="AN70">
            <v>0</v>
          </cell>
          <cell r="AO70">
            <v>0</v>
          </cell>
          <cell r="AP70">
            <v>0.4</v>
          </cell>
          <cell r="AQ70">
            <v>0</v>
          </cell>
          <cell r="AR70">
            <v>0</v>
          </cell>
          <cell r="AS70">
            <v>0</v>
          </cell>
          <cell r="AT70">
            <v>0</v>
          </cell>
          <cell r="AU70">
            <v>0</v>
          </cell>
          <cell r="AW70">
            <v>0</v>
          </cell>
        </row>
        <row r="71">
          <cell r="B71" t="str">
            <v>83491 - Network Overhead Recovery</v>
          </cell>
          <cell r="C71">
            <v>0</v>
          </cell>
          <cell r="D71" t="str">
            <v>83400 - Inter-Company Expenses</v>
          </cell>
          <cell r="E71">
            <v>0</v>
          </cell>
          <cell r="F71">
            <v>240701.10106253892</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Less</v>
          </cell>
          <cell r="E72">
            <v>0</v>
          </cell>
          <cell r="F72">
            <v>355267.62601156579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62300 - Contractors &amp; Consultants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65000 - Depreciation &amp; Amortisation</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63800 - Interest Expense</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63713 - Lease Expenses - Plant</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row r="77">
          <cell r="B77">
            <v>0</v>
          </cell>
          <cell r="C77">
            <v>0</v>
          </cell>
          <cell r="D77" t="str">
            <v>Total Overheads to be Recovered</v>
          </cell>
          <cell r="E77">
            <v>0</v>
          </cell>
          <cell r="F77">
            <v>355267.62601156579</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W77">
            <v>0</v>
          </cell>
        </row>
        <row r="78">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row r="79">
          <cell r="D79">
            <v>0</v>
          </cell>
          <cell r="E79">
            <v>0</v>
          </cell>
          <cell r="F79">
            <v>0</v>
          </cell>
        </row>
      </sheetData>
      <sheetData sheetId="23">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3154 - Network Contact Centre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t="str">
            <v>6962</v>
          </cell>
          <cell r="C25">
            <v>0</v>
          </cell>
          <cell r="D25" t="str">
            <v>Contact Centre Officer</v>
          </cell>
          <cell r="E25" t="str">
            <v>10130</v>
          </cell>
          <cell r="F25" t="str">
            <v>NIMAGA, S.Oumar</v>
          </cell>
          <cell r="G25" t="str">
            <v>Salaried Staff</v>
          </cell>
          <cell r="H25" t="str">
            <v xml:space="preserve">Management Group </v>
          </cell>
          <cell r="I25">
            <v>0.65000000000000013</v>
          </cell>
          <cell r="J25">
            <v>47894.270000000004</v>
          </cell>
          <cell r="K25">
            <v>5565.5599999999995</v>
          </cell>
          <cell r="L25">
            <v>245.9649</v>
          </cell>
          <cell r="M25">
            <v>0</v>
          </cell>
          <cell r="N25">
            <v>0</v>
          </cell>
          <cell r="O25">
            <v>578.49999999999989</v>
          </cell>
          <cell r="P25">
            <v>0</v>
          </cell>
          <cell r="Q25">
            <v>0</v>
          </cell>
          <cell r="R25">
            <v>0</v>
          </cell>
          <cell r="S25">
            <v>0</v>
          </cell>
          <cell r="T25">
            <v>0</v>
          </cell>
          <cell r="U25">
            <v>7867.1200000000017</v>
          </cell>
          <cell r="V25">
            <v>1081.53</v>
          </cell>
          <cell r="W25">
            <v>897.09</v>
          </cell>
          <cell r="X25">
            <v>4842.1299999999992</v>
          </cell>
          <cell r="Y25">
            <v>2038.4903563005137</v>
          </cell>
          <cell r="Z25">
            <v>71010.655256300524</v>
          </cell>
          <cell r="AA25">
            <v>10373.76</v>
          </cell>
          <cell r="AB25">
            <v>261</v>
          </cell>
          <cell r="AC25">
            <v>20</v>
          </cell>
          <cell r="AD25">
            <v>12</v>
          </cell>
          <cell r="AE25">
            <v>0</v>
          </cell>
          <cell r="AF25">
            <v>12</v>
          </cell>
          <cell r="AG25">
            <v>1036.7175000000002</v>
          </cell>
          <cell r="AH25">
            <v>0.9</v>
          </cell>
          <cell r="AI25">
            <v>933.04575000000023</v>
          </cell>
          <cell r="AJ25">
            <v>76.10629516966398</v>
          </cell>
          <cell r="AK25">
            <v>11.415944275449597</v>
          </cell>
          <cell r="AL25">
            <v>0.15</v>
          </cell>
          <cell r="AM25">
            <v>87.52223944511357</v>
          </cell>
          <cell r="AN25">
            <v>0</v>
          </cell>
          <cell r="AO25">
            <v>0</v>
          </cell>
          <cell r="AP25">
            <v>87.52223944511357</v>
          </cell>
          <cell r="AQ25">
            <v>0</v>
          </cell>
          <cell r="AR25">
            <v>0</v>
          </cell>
          <cell r="AS25">
            <v>1037</v>
          </cell>
          <cell r="AT25">
            <v>1037</v>
          </cell>
          <cell r="AU25">
            <v>0</v>
          </cell>
          <cell r="AV25">
            <v>0</v>
          </cell>
          <cell r="AW25">
            <v>0</v>
          </cell>
        </row>
        <row r="26">
          <cell r="B26" t="str">
            <v>6960</v>
          </cell>
          <cell r="C26">
            <v>0</v>
          </cell>
          <cell r="D26" t="str">
            <v>Contact Centre Officer</v>
          </cell>
          <cell r="E26" t="str">
            <v>10134</v>
          </cell>
          <cell r="F26" t="str">
            <v>CROMBIE, Richard B</v>
          </cell>
          <cell r="G26" t="str">
            <v>Salaried Staff</v>
          </cell>
          <cell r="H26" t="str">
            <v xml:space="preserve">Management Group </v>
          </cell>
          <cell r="I26">
            <v>0.65000000000000013</v>
          </cell>
          <cell r="J26">
            <v>48124.140000000007</v>
          </cell>
          <cell r="K26">
            <v>5592.26</v>
          </cell>
          <cell r="L26">
            <v>233.52269999999999</v>
          </cell>
          <cell r="M26">
            <v>0</v>
          </cell>
          <cell r="N26">
            <v>0</v>
          </cell>
          <cell r="O26">
            <v>578.49999999999989</v>
          </cell>
          <cell r="P26">
            <v>0</v>
          </cell>
          <cell r="Q26">
            <v>0</v>
          </cell>
          <cell r="R26">
            <v>0</v>
          </cell>
          <cell r="S26">
            <v>0</v>
          </cell>
          <cell r="T26">
            <v>0</v>
          </cell>
          <cell r="U26">
            <v>7904.4799999999987</v>
          </cell>
          <cell r="V26">
            <v>1086.6799999999998</v>
          </cell>
          <cell r="W26">
            <v>901.37000000000012</v>
          </cell>
          <cell r="X26">
            <v>4865.16</v>
          </cell>
          <cell r="Y26">
            <v>2041.7976486299781</v>
          </cell>
          <cell r="Z26">
            <v>71327.910348629986</v>
          </cell>
          <cell r="AA26">
            <v>10423.59</v>
          </cell>
          <cell r="AB26">
            <v>261</v>
          </cell>
          <cell r="AC26">
            <v>20</v>
          </cell>
          <cell r="AD26">
            <v>12</v>
          </cell>
          <cell r="AE26">
            <v>0</v>
          </cell>
          <cell r="AF26">
            <v>12</v>
          </cell>
          <cell r="AG26">
            <v>1036.7175000000002</v>
          </cell>
          <cell r="AH26">
            <v>0.9</v>
          </cell>
          <cell r="AI26">
            <v>933.04575000000023</v>
          </cell>
          <cell r="AJ26">
            <v>76.446316108968901</v>
          </cell>
          <cell r="AK26">
            <v>11.466947416345334</v>
          </cell>
          <cell r="AL26">
            <v>0.15</v>
          </cell>
          <cell r="AM26">
            <v>87.913263525314235</v>
          </cell>
          <cell r="AN26">
            <v>0</v>
          </cell>
          <cell r="AO26">
            <v>0</v>
          </cell>
          <cell r="AP26">
            <v>87.913263525314235</v>
          </cell>
          <cell r="AQ26">
            <v>0</v>
          </cell>
          <cell r="AR26">
            <v>0</v>
          </cell>
          <cell r="AS26">
            <v>1152</v>
          </cell>
          <cell r="AT26">
            <v>1152</v>
          </cell>
          <cell r="AU26">
            <v>0</v>
          </cell>
          <cell r="AV26">
            <v>0</v>
          </cell>
          <cell r="AW26">
            <v>0</v>
          </cell>
        </row>
        <row r="27">
          <cell r="B27" t="str">
            <v>6968</v>
          </cell>
          <cell r="C27">
            <v>0</v>
          </cell>
          <cell r="D27" t="str">
            <v>Contact Centre Officer</v>
          </cell>
          <cell r="E27" t="str">
            <v>10888</v>
          </cell>
          <cell r="F27" t="str">
            <v>BENNETT, Narelle</v>
          </cell>
          <cell r="G27" t="str">
            <v>Salaried Staff</v>
          </cell>
          <cell r="H27" t="str">
            <v xml:space="preserve">Management Group </v>
          </cell>
          <cell r="I27">
            <v>1</v>
          </cell>
          <cell r="J27">
            <v>73561.030000000013</v>
          </cell>
          <cell r="K27">
            <v>8548.1099999999988</v>
          </cell>
          <cell r="L27">
            <v>137.35680000000002</v>
          </cell>
          <cell r="M27">
            <v>0</v>
          </cell>
          <cell r="N27">
            <v>0</v>
          </cell>
          <cell r="O27">
            <v>890.01000000000022</v>
          </cell>
          <cell r="P27">
            <v>0</v>
          </cell>
          <cell r="Q27">
            <v>0</v>
          </cell>
          <cell r="R27">
            <v>4905.01</v>
          </cell>
          <cell r="S27">
            <v>0</v>
          </cell>
          <cell r="T27">
            <v>0</v>
          </cell>
          <cell r="U27">
            <v>12819.11</v>
          </cell>
          <cell r="V27">
            <v>1747.47</v>
          </cell>
          <cell r="W27">
            <v>1447.9199999999998</v>
          </cell>
          <cell r="X27">
            <v>7823.5700000000006</v>
          </cell>
          <cell r="Y27">
            <v>1983.9600402098085</v>
          </cell>
          <cell r="Z27">
            <v>113863.54684020982</v>
          </cell>
          <cell r="AA27">
            <v>15933.130000000001</v>
          </cell>
          <cell r="AB27">
            <v>261</v>
          </cell>
          <cell r="AC27">
            <v>20</v>
          </cell>
          <cell r="AD27">
            <v>12</v>
          </cell>
          <cell r="AE27">
            <v>0</v>
          </cell>
          <cell r="AF27">
            <v>12</v>
          </cell>
          <cell r="AG27">
            <v>1594.9499999999998</v>
          </cell>
          <cell r="AH27">
            <v>0.9</v>
          </cell>
          <cell r="AI27">
            <v>1435.4549999999999</v>
          </cell>
          <cell r="AJ27">
            <v>79.322268437679924</v>
          </cell>
          <cell r="AK27">
            <v>11.898340265651989</v>
          </cell>
          <cell r="AL27">
            <v>0.15</v>
          </cell>
          <cell r="AM27">
            <v>91.220608703331919</v>
          </cell>
          <cell r="AN27">
            <v>0</v>
          </cell>
          <cell r="AO27">
            <v>0</v>
          </cell>
          <cell r="AP27">
            <v>91.220608703331919</v>
          </cell>
          <cell r="AQ27">
            <v>0</v>
          </cell>
          <cell r="AR27">
            <v>0</v>
          </cell>
          <cell r="AS27">
            <v>1520</v>
          </cell>
          <cell r="AT27">
            <v>1520</v>
          </cell>
          <cell r="AU27">
            <v>0</v>
          </cell>
          <cell r="AV27">
            <v>0</v>
          </cell>
          <cell r="AW27">
            <v>0</v>
          </cell>
        </row>
        <row r="28">
          <cell r="B28" t="str">
            <v>7483</v>
          </cell>
          <cell r="C28">
            <v>0</v>
          </cell>
          <cell r="D28" t="str">
            <v>Customer Liaison Officer</v>
          </cell>
          <cell r="E28" t="str">
            <v>10917</v>
          </cell>
          <cell r="F28" t="str">
            <v>CAMPBELL, Natasha</v>
          </cell>
          <cell r="G28" t="str">
            <v>Salaried Staff</v>
          </cell>
          <cell r="H28" t="str">
            <v xml:space="preserve">Management Group </v>
          </cell>
          <cell r="I28">
            <v>1</v>
          </cell>
          <cell r="J28">
            <v>77785.399999999994</v>
          </cell>
          <cell r="K28">
            <v>6459.3600000000015</v>
          </cell>
          <cell r="L28">
            <v>45.221099999999993</v>
          </cell>
          <cell r="M28">
            <v>0</v>
          </cell>
          <cell r="N28">
            <v>0</v>
          </cell>
          <cell r="O28">
            <v>890.01000000000022</v>
          </cell>
          <cell r="P28">
            <v>0</v>
          </cell>
          <cell r="Q28">
            <v>0</v>
          </cell>
          <cell r="R28">
            <v>0</v>
          </cell>
          <cell r="S28">
            <v>0</v>
          </cell>
          <cell r="T28">
            <v>0</v>
          </cell>
          <cell r="U28">
            <v>12769.57</v>
          </cell>
          <cell r="V28">
            <v>1755.66</v>
          </cell>
          <cell r="W28">
            <v>1456.26</v>
          </cell>
          <cell r="X28">
            <v>7860.2800000000007</v>
          </cell>
          <cell r="Y28">
            <v>1945.5471210577648</v>
          </cell>
          <cell r="Z28">
            <v>110967.30822105776</v>
          </cell>
          <cell r="AA28">
            <v>16848.130000000005</v>
          </cell>
          <cell r="AB28">
            <v>261</v>
          </cell>
          <cell r="AC28">
            <v>20</v>
          </cell>
          <cell r="AD28">
            <v>12</v>
          </cell>
          <cell r="AE28">
            <v>0</v>
          </cell>
          <cell r="AF28">
            <v>12</v>
          </cell>
          <cell r="AG28">
            <v>1594.9499999999998</v>
          </cell>
          <cell r="AH28">
            <v>0.9</v>
          </cell>
          <cell r="AI28">
            <v>1435.4549999999999</v>
          </cell>
          <cell r="AJ28">
            <v>77.304623426758596</v>
          </cell>
          <cell r="AK28">
            <v>11.595693514013789</v>
          </cell>
          <cell r="AL28">
            <v>0.15</v>
          </cell>
          <cell r="AM28">
            <v>88.900316940772385</v>
          </cell>
          <cell r="AN28">
            <v>0</v>
          </cell>
          <cell r="AO28">
            <v>0</v>
          </cell>
          <cell r="AP28">
            <v>88.900316940772385</v>
          </cell>
          <cell r="AQ28">
            <v>0</v>
          </cell>
          <cell r="AR28">
            <v>0</v>
          </cell>
          <cell r="AS28">
            <v>198.44999999999996</v>
          </cell>
          <cell r="AT28">
            <v>198.44999999999996</v>
          </cell>
          <cell r="AU28">
            <v>0</v>
          </cell>
          <cell r="AV28">
            <v>0</v>
          </cell>
          <cell r="AW28">
            <v>0</v>
          </cell>
        </row>
        <row r="29">
          <cell r="B29" t="str">
            <v>6969</v>
          </cell>
          <cell r="C29">
            <v>0</v>
          </cell>
          <cell r="D29" t="str">
            <v>Contact Centre Officer</v>
          </cell>
          <cell r="E29" t="str">
            <v>10943</v>
          </cell>
          <cell r="F29" t="str">
            <v>BARRETT, Kiera-lee</v>
          </cell>
          <cell r="G29" t="str">
            <v>Salaried Staff</v>
          </cell>
          <cell r="H29" t="str">
            <v xml:space="preserve">Management Group </v>
          </cell>
          <cell r="I29">
            <v>1</v>
          </cell>
          <cell r="J29">
            <v>73561.030000000013</v>
          </cell>
          <cell r="K29">
            <v>8548.1099999999988</v>
          </cell>
          <cell r="L29">
            <v>182.1054</v>
          </cell>
          <cell r="M29">
            <v>0</v>
          </cell>
          <cell r="N29">
            <v>0</v>
          </cell>
          <cell r="O29">
            <v>890.01000000000022</v>
          </cell>
          <cell r="P29">
            <v>0</v>
          </cell>
          <cell r="Q29">
            <v>0</v>
          </cell>
          <cell r="R29">
            <v>4905.01</v>
          </cell>
          <cell r="S29">
            <v>0</v>
          </cell>
          <cell r="T29">
            <v>0</v>
          </cell>
          <cell r="U29">
            <v>12819.11</v>
          </cell>
          <cell r="V29">
            <v>1747.47</v>
          </cell>
          <cell r="W29">
            <v>1447.9199999999998</v>
          </cell>
          <cell r="X29">
            <v>7823.5700000000006</v>
          </cell>
          <cell r="Y29">
            <v>1917.7370580681677</v>
          </cell>
          <cell r="Z29">
            <v>113842.07245806819</v>
          </cell>
          <cell r="AA29">
            <v>15933.130000000001</v>
          </cell>
          <cell r="AB29">
            <v>261</v>
          </cell>
          <cell r="AC29">
            <v>20</v>
          </cell>
          <cell r="AD29">
            <v>12</v>
          </cell>
          <cell r="AE29">
            <v>0</v>
          </cell>
          <cell r="AF29">
            <v>12</v>
          </cell>
          <cell r="AG29">
            <v>1594.9499999999998</v>
          </cell>
          <cell r="AH29">
            <v>0.9</v>
          </cell>
          <cell r="AI29">
            <v>1435.4549999999999</v>
          </cell>
          <cell r="AJ29">
            <v>79.307308454858003</v>
          </cell>
          <cell r="AK29">
            <v>11.8960962682287</v>
          </cell>
          <cell r="AL29">
            <v>0.15</v>
          </cell>
          <cell r="AM29">
            <v>91.203404723086706</v>
          </cell>
          <cell r="AN29">
            <v>0</v>
          </cell>
          <cell r="AO29">
            <v>0</v>
          </cell>
          <cell r="AP29">
            <v>91.203404723086706</v>
          </cell>
          <cell r="AQ29">
            <v>16</v>
          </cell>
          <cell r="AR29">
            <v>0</v>
          </cell>
          <cell r="AS29">
            <v>1490.5</v>
          </cell>
          <cell r="AT29">
            <v>1506.5</v>
          </cell>
          <cell r="AU29">
            <v>1390.4375262054132</v>
          </cell>
          <cell r="AV29">
            <v>1.0620643876535016E-2</v>
          </cell>
          <cell r="AW29">
            <v>0</v>
          </cell>
        </row>
        <row r="30">
          <cell r="B30" t="str">
            <v>7527</v>
          </cell>
          <cell r="C30">
            <v>0</v>
          </cell>
          <cell r="D30" t="str">
            <v>Contact Centre Officer</v>
          </cell>
          <cell r="E30" t="str">
            <v>11058</v>
          </cell>
          <cell r="F30" t="str">
            <v>BENNING, Ashley</v>
          </cell>
          <cell r="G30" t="str">
            <v>Salaried Staff</v>
          </cell>
          <cell r="H30" t="str">
            <v xml:space="preserve">Management Group </v>
          </cell>
          <cell r="I30">
            <v>1</v>
          </cell>
          <cell r="J30">
            <v>73561.030000000013</v>
          </cell>
          <cell r="K30">
            <v>8548.1099999999988</v>
          </cell>
          <cell r="L30">
            <v>107.92319999999999</v>
          </cell>
          <cell r="M30">
            <v>0</v>
          </cell>
          <cell r="N30">
            <v>0</v>
          </cell>
          <cell r="O30">
            <v>890.01000000000022</v>
          </cell>
          <cell r="P30">
            <v>0</v>
          </cell>
          <cell r="Q30">
            <v>0</v>
          </cell>
          <cell r="R30">
            <v>4905.01</v>
          </cell>
          <cell r="S30">
            <v>0</v>
          </cell>
          <cell r="T30">
            <v>0</v>
          </cell>
          <cell r="U30">
            <v>12819.11</v>
          </cell>
          <cell r="V30">
            <v>1747.47</v>
          </cell>
          <cell r="W30">
            <v>1447.9199999999998</v>
          </cell>
          <cell r="X30">
            <v>7823.5700000000006</v>
          </cell>
          <cell r="Y30">
            <v>1243.5487165925617</v>
          </cell>
          <cell r="Z30">
            <v>113093.70191659257</v>
          </cell>
          <cell r="AA30">
            <v>15933.130000000001</v>
          </cell>
          <cell r="AB30">
            <v>261</v>
          </cell>
          <cell r="AC30">
            <v>20</v>
          </cell>
          <cell r="AD30">
            <v>12</v>
          </cell>
          <cell r="AE30">
            <v>0</v>
          </cell>
          <cell r="AF30">
            <v>12</v>
          </cell>
          <cell r="AG30">
            <v>1594.9499999999998</v>
          </cell>
          <cell r="AH30">
            <v>0.9</v>
          </cell>
          <cell r="AI30">
            <v>1435.4549999999999</v>
          </cell>
          <cell r="AJ30">
            <v>78.785961187632196</v>
          </cell>
          <cell r="AK30">
            <v>11.817894178144829</v>
          </cell>
          <cell r="AL30">
            <v>0.15</v>
          </cell>
          <cell r="AM30">
            <v>90.603855365777022</v>
          </cell>
          <cell r="AN30">
            <v>0</v>
          </cell>
          <cell r="AO30">
            <v>0</v>
          </cell>
          <cell r="AP30">
            <v>90.603855365777022</v>
          </cell>
          <cell r="AQ30">
            <v>0</v>
          </cell>
          <cell r="AR30">
            <v>0</v>
          </cell>
          <cell r="AS30">
            <v>1679.35</v>
          </cell>
          <cell r="AT30">
            <v>1679.35</v>
          </cell>
          <cell r="AU30">
            <v>0</v>
          </cell>
          <cell r="AV30">
            <v>0</v>
          </cell>
          <cell r="AW30">
            <v>0</v>
          </cell>
        </row>
        <row r="31">
          <cell r="B31" t="str">
            <v>6963</v>
          </cell>
          <cell r="C31">
            <v>0</v>
          </cell>
          <cell r="D31" t="str">
            <v>Contact Centre Officer</v>
          </cell>
          <cell r="E31" t="str">
            <v>11074</v>
          </cell>
          <cell r="F31" t="str">
            <v>BREASLEY, Tammi</v>
          </cell>
          <cell r="G31" t="str">
            <v>Salaried Staff</v>
          </cell>
          <cell r="H31" t="str">
            <v xml:space="preserve">Management Group </v>
          </cell>
          <cell r="I31">
            <v>1</v>
          </cell>
          <cell r="J31">
            <v>73561.030000000013</v>
          </cell>
          <cell r="K31">
            <v>8548.1099999999988</v>
          </cell>
          <cell r="L31">
            <v>101.9802</v>
          </cell>
          <cell r="M31">
            <v>0</v>
          </cell>
          <cell r="N31">
            <v>0</v>
          </cell>
          <cell r="O31">
            <v>890.01000000000022</v>
          </cell>
          <cell r="P31">
            <v>0</v>
          </cell>
          <cell r="Q31">
            <v>0</v>
          </cell>
          <cell r="R31">
            <v>4905.01</v>
          </cell>
          <cell r="S31">
            <v>0</v>
          </cell>
          <cell r="T31">
            <v>0</v>
          </cell>
          <cell r="U31">
            <v>12819.11</v>
          </cell>
          <cell r="V31">
            <v>1747.47</v>
          </cell>
          <cell r="W31">
            <v>1447.9199999999998</v>
          </cell>
          <cell r="X31">
            <v>7823.5700000000006</v>
          </cell>
          <cell r="Y31">
            <v>1223.9361231789558</v>
          </cell>
          <cell r="Z31">
            <v>113068.14632317897</v>
          </cell>
          <cell r="AA31">
            <v>15933.130000000001</v>
          </cell>
          <cell r="AB31">
            <v>261</v>
          </cell>
          <cell r="AC31">
            <v>20</v>
          </cell>
          <cell r="AD31">
            <v>12</v>
          </cell>
          <cell r="AE31">
            <v>0</v>
          </cell>
          <cell r="AF31">
            <v>12</v>
          </cell>
          <cell r="AG31">
            <v>1594.9499999999998</v>
          </cell>
          <cell r="AH31">
            <v>0.9</v>
          </cell>
          <cell r="AI31">
            <v>1435.4549999999999</v>
          </cell>
          <cell r="AJ31">
            <v>78.768158056629417</v>
          </cell>
          <cell r="AK31">
            <v>11.815223708494413</v>
          </cell>
          <cell r="AL31">
            <v>0.15</v>
          </cell>
          <cell r="AM31">
            <v>90.583381765123832</v>
          </cell>
          <cell r="AN31">
            <v>0</v>
          </cell>
          <cell r="AO31">
            <v>0</v>
          </cell>
          <cell r="AP31">
            <v>90.583381765123832</v>
          </cell>
          <cell r="AQ31">
            <v>0</v>
          </cell>
          <cell r="AR31">
            <v>0</v>
          </cell>
          <cell r="AS31">
            <v>1328.5</v>
          </cell>
          <cell r="AT31">
            <v>1328.5</v>
          </cell>
          <cell r="AU31">
            <v>0</v>
          </cell>
          <cell r="AV31">
            <v>0</v>
          </cell>
          <cell r="AW31">
            <v>0</v>
          </cell>
        </row>
        <row r="32">
          <cell r="B32" t="str">
            <v>6967</v>
          </cell>
          <cell r="C32">
            <v>0</v>
          </cell>
          <cell r="D32" t="str">
            <v>Contact Centre Officer</v>
          </cell>
          <cell r="E32" t="str">
            <v>11179</v>
          </cell>
          <cell r="F32" t="str">
            <v>CHAMBERLAIN, Stephanie N</v>
          </cell>
          <cell r="G32" t="str">
            <v>Salaried Staff</v>
          </cell>
          <cell r="H32" t="str">
            <v xml:space="preserve">Management Group </v>
          </cell>
          <cell r="I32">
            <v>1</v>
          </cell>
          <cell r="J32">
            <v>73561.030000000013</v>
          </cell>
          <cell r="K32">
            <v>8548.1099999999988</v>
          </cell>
          <cell r="L32">
            <v>139.0677</v>
          </cell>
          <cell r="M32">
            <v>0</v>
          </cell>
          <cell r="N32">
            <v>0</v>
          </cell>
          <cell r="O32">
            <v>890.01000000000022</v>
          </cell>
          <cell r="P32">
            <v>0</v>
          </cell>
          <cell r="Q32">
            <v>0</v>
          </cell>
          <cell r="R32">
            <v>4905.01</v>
          </cell>
          <cell r="S32">
            <v>0</v>
          </cell>
          <cell r="T32">
            <v>0</v>
          </cell>
          <cell r="U32">
            <v>12819.11</v>
          </cell>
          <cell r="V32">
            <v>1747.47</v>
          </cell>
          <cell r="W32">
            <v>1447.9199999999998</v>
          </cell>
          <cell r="X32">
            <v>7823.5700000000006</v>
          </cell>
          <cell r="Y32">
            <v>1223.7140192217639</v>
          </cell>
          <cell r="Z32">
            <v>113105.01171922177</v>
          </cell>
          <cell r="AA32">
            <v>15933.130000000001</v>
          </cell>
          <cell r="AB32">
            <v>261</v>
          </cell>
          <cell r="AC32">
            <v>20</v>
          </cell>
          <cell r="AD32">
            <v>12</v>
          </cell>
          <cell r="AE32">
            <v>0</v>
          </cell>
          <cell r="AF32">
            <v>12</v>
          </cell>
          <cell r="AG32">
            <v>1594.9499999999998</v>
          </cell>
          <cell r="AH32">
            <v>0.9</v>
          </cell>
          <cell r="AI32">
            <v>1435.4549999999999</v>
          </cell>
          <cell r="AJ32">
            <v>78.793840085005641</v>
          </cell>
          <cell r="AK32">
            <v>11.819076012750847</v>
          </cell>
          <cell r="AL32">
            <v>0.15</v>
          </cell>
          <cell r="AM32">
            <v>90.612916097756482</v>
          </cell>
          <cell r="AN32">
            <v>0</v>
          </cell>
          <cell r="AO32">
            <v>0</v>
          </cell>
          <cell r="AP32">
            <v>90.612916097756482</v>
          </cell>
          <cell r="AQ32">
            <v>0</v>
          </cell>
          <cell r="AR32">
            <v>0</v>
          </cell>
          <cell r="AS32">
            <v>1612.23</v>
          </cell>
          <cell r="AT32">
            <v>1612.23</v>
          </cell>
          <cell r="AU32">
            <v>0</v>
          </cell>
          <cell r="AV32">
            <v>0</v>
          </cell>
          <cell r="AW32">
            <v>0</v>
          </cell>
        </row>
        <row r="33">
          <cell r="B33" t="str">
            <v>6970</v>
          </cell>
          <cell r="C33">
            <v>0</v>
          </cell>
          <cell r="D33" t="str">
            <v>Contact Centre Officer</v>
          </cell>
          <cell r="E33" t="str">
            <v>11303</v>
          </cell>
          <cell r="F33" t="str">
            <v>MORGAN, Catherine A</v>
          </cell>
          <cell r="G33" t="str">
            <v>Salaried Staff</v>
          </cell>
          <cell r="H33" t="str">
            <v xml:space="preserve">Management Group </v>
          </cell>
          <cell r="I33">
            <v>0.65000000000000013</v>
          </cell>
          <cell r="J33">
            <v>37703.26</v>
          </cell>
          <cell r="K33">
            <v>4381.2700000000004</v>
          </cell>
          <cell r="L33">
            <v>112.5057</v>
          </cell>
          <cell r="M33">
            <v>0</v>
          </cell>
          <cell r="N33">
            <v>0</v>
          </cell>
          <cell r="O33">
            <v>578.49999999999989</v>
          </cell>
          <cell r="P33">
            <v>0</v>
          </cell>
          <cell r="Q33">
            <v>0</v>
          </cell>
          <cell r="R33">
            <v>0</v>
          </cell>
          <cell r="S33">
            <v>0</v>
          </cell>
          <cell r="T33">
            <v>0</v>
          </cell>
          <cell r="U33">
            <v>6211.56</v>
          </cell>
          <cell r="V33">
            <v>853.59</v>
          </cell>
          <cell r="W33">
            <v>707.93999999999994</v>
          </cell>
          <cell r="X33">
            <v>3821.5200000000004</v>
          </cell>
          <cell r="Y33">
            <v>539.66024021517933</v>
          </cell>
          <cell r="Z33">
            <v>54909.80594021517</v>
          </cell>
          <cell r="AA33">
            <v>8166.449999999998</v>
          </cell>
          <cell r="AB33">
            <v>261</v>
          </cell>
          <cell r="AC33">
            <v>20</v>
          </cell>
          <cell r="AD33">
            <v>12</v>
          </cell>
          <cell r="AE33">
            <v>0</v>
          </cell>
          <cell r="AF33">
            <v>12</v>
          </cell>
          <cell r="AG33">
            <v>1036.7175000000002</v>
          </cell>
          <cell r="AH33">
            <v>0.9</v>
          </cell>
          <cell r="AI33">
            <v>933.04575000000023</v>
          </cell>
          <cell r="AJ33">
            <v>58.850068113182182</v>
          </cell>
          <cell r="AK33">
            <v>8.827510216977327</v>
          </cell>
          <cell r="AL33">
            <v>0.15</v>
          </cell>
          <cell r="AM33">
            <v>67.677578330159506</v>
          </cell>
          <cell r="AN33">
            <v>0</v>
          </cell>
          <cell r="AO33">
            <v>0</v>
          </cell>
          <cell r="AP33">
            <v>67.677578330159506</v>
          </cell>
          <cell r="AQ33">
            <v>0</v>
          </cell>
          <cell r="AR33">
            <v>0</v>
          </cell>
          <cell r="AS33">
            <v>296.64999999999998</v>
          </cell>
          <cell r="AT33">
            <v>296.64999999999998</v>
          </cell>
          <cell r="AU33">
            <v>0</v>
          </cell>
          <cell r="AV33">
            <v>0</v>
          </cell>
          <cell r="AW33">
            <v>0</v>
          </cell>
        </row>
        <row r="34">
          <cell r="B34" t="str">
            <v>7514</v>
          </cell>
          <cell r="C34">
            <v>0</v>
          </cell>
          <cell r="D34" t="str">
            <v>Contact Centre Team Leader</v>
          </cell>
          <cell r="E34" t="str">
            <v>11176</v>
          </cell>
          <cell r="F34" t="str">
            <v>HOURIGAN, Joanne V</v>
          </cell>
          <cell r="G34" t="str">
            <v>Salaried Staff</v>
          </cell>
          <cell r="H34" t="str">
            <v xml:space="preserve">Management Group </v>
          </cell>
          <cell r="I34">
            <v>1</v>
          </cell>
          <cell r="J34">
            <v>90351.930000000008</v>
          </cell>
          <cell r="K34">
            <v>7502.88</v>
          </cell>
          <cell r="L34">
            <v>137.48579999999998</v>
          </cell>
          <cell r="M34">
            <v>0</v>
          </cell>
          <cell r="N34">
            <v>0</v>
          </cell>
          <cell r="O34">
            <v>890.01000000000022</v>
          </cell>
          <cell r="P34">
            <v>0</v>
          </cell>
          <cell r="Q34">
            <v>5000.18</v>
          </cell>
          <cell r="R34">
            <v>0</v>
          </cell>
          <cell r="S34">
            <v>0</v>
          </cell>
          <cell r="T34">
            <v>0</v>
          </cell>
          <cell r="U34">
            <v>15561.060000000001</v>
          </cell>
          <cell r="V34">
            <v>2124.7599999999998</v>
          </cell>
          <cell r="W34">
            <v>1760.8800000000006</v>
          </cell>
          <cell r="X34">
            <v>9512.65</v>
          </cell>
          <cell r="Y34">
            <v>1645.590418857787</v>
          </cell>
          <cell r="Z34">
            <v>134487.42621885778</v>
          </cell>
          <cell r="AA34">
            <v>19570.020000000004</v>
          </cell>
          <cell r="AB34">
            <v>261</v>
          </cell>
          <cell r="AC34">
            <v>20</v>
          </cell>
          <cell r="AD34">
            <v>12</v>
          </cell>
          <cell r="AE34">
            <v>0</v>
          </cell>
          <cell r="AF34">
            <v>12</v>
          </cell>
          <cell r="AG34">
            <v>1594.9499999999998</v>
          </cell>
          <cell r="AH34">
            <v>0.9</v>
          </cell>
          <cell r="AI34">
            <v>1435.4549999999999</v>
          </cell>
          <cell r="AJ34">
            <v>93.689754272239668</v>
          </cell>
          <cell r="AK34">
            <v>14.05346314083595</v>
          </cell>
          <cell r="AL34">
            <v>0.15</v>
          </cell>
          <cell r="AM34">
            <v>107.74321741307561</v>
          </cell>
          <cell r="AN34">
            <v>0</v>
          </cell>
          <cell r="AO34">
            <v>0</v>
          </cell>
          <cell r="AP34">
            <v>107.74321741307561</v>
          </cell>
          <cell r="AQ34">
            <v>0</v>
          </cell>
          <cell r="AR34">
            <v>0</v>
          </cell>
          <cell r="AS34">
            <v>1417.75</v>
          </cell>
          <cell r="AT34">
            <v>1417.75</v>
          </cell>
          <cell r="AU34">
            <v>0</v>
          </cell>
          <cell r="AV34">
            <v>0</v>
          </cell>
          <cell r="AW34">
            <v>0</v>
          </cell>
        </row>
        <row r="35">
          <cell r="B35" t="str">
            <v>7610</v>
          </cell>
          <cell r="C35">
            <v>0</v>
          </cell>
          <cell r="D35" t="str">
            <v>Contact Centre Officer</v>
          </cell>
          <cell r="E35" t="str">
            <v>11301</v>
          </cell>
          <cell r="F35" t="str">
            <v>BARRY, Judith M</v>
          </cell>
          <cell r="G35" t="str">
            <v>Salaried Staff</v>
          </cell>
          <cell r="H35" t="str">
            <v xml:space="preserve">Management Group </v>
          </cell>
          <cell r="I35">
            <v>1</v>
          </cell>
          <cell r="J35">
            <v>58005</v>
          </cell>
          <cell r="K35">
            <v>6740.4199999999983</v>
          </cell>
          <cell r="L35">
            <v>129.27119999999999</v>
          </cell>
          <cell r="M35">
            <v>0</v>
          </cell>
          <cell r="N35">
            <v>0</v>
          </cell>
          <cell r="O35">
            <v>890.01000000000022</v>
          </cell>
          <cell r="P35">
            <v>0</v>
          </cell>
          <cell r="Q35">
            <v>0</v>
          </cell>
          <cell r="R35">
            <v>0</v>
          </cell>
          <cell r="S35">
            <v>0</v>
          </cell>
          <cell r="T35">
            <v>0</v>
          </cell>
          <cell r="U35">
            <v>9556.2999999999993</v>
          </cell>
          <cell r="V35">
            <v>1313.1900000000003</v>
          </cell>
          <cell r="W35">
            <v>1089.17</v>
          </cell>
          <cell r="X35">
            <v>5879.2900000000009</v>
          </cell>
          <cell r="Y35">
            <v>1062.6321882816496</v>
          </cell>
          <cell r="Z35">
            <v>84665.283388281649</v>
          </cell>
          <cell r="AA35">
            <v>12563.74</v>
          </cell>
          <cell r="AB35">
            <v>261</v>
          </cell>
          <cell r="AC35">
            <v>20</v>
          </cell>
          <cell r="AD35">
            <v>12</v>
          </cell>
          <cell r="AE35">
            <v>0</v>
          </cell>
          <cell r="AF35">
            <v>12</v>
          </cell>
          <cell r="AG35">
            <v>1594.9499999999998</v>
          </cell>
          <cell r="AH35">
            <v>0.9</v>
          </cell>
          <cell r="AI35">
            <v>1435.4549999999999</v>
          </cell>
          <cell r="AJ35">
            <v>58.98149603316137</v>
          </cell>
          <cell r="AK35">
            <v>8.8472244049742059</v>
          </cell>
          <cell r="AL35">
            <v>0.15</v>
          </cell>
          <cell r="AM35">
            <v>67.828720438135576</v>
          </cell>
          <cell r="AN35">
            <v>0</v>
          </cell>
          <cell r="AO35">
            <v>0</v>
          </cell>
          <cell r="AP35">
            <v>67.828720438135576</v>
          </cell>
          <cell r="AQ35">
            <v>0</v>
          </cell>
          <cell r="AR35">
            <v>0</v>
          </cell>
          <cell r="AS35">
            <v>336</v>
          </cell>
          <cell r="AT35">
            <v>336</v>
          </cell>
          <cell r="AU35">
            <v>0</v>
          </cell>
          <cell r="AV35">
            <v>0</v>
          </cell>
          <cell r="AW35">
            <v>0</v>
          </cell>
        </row>
        <row r="36">
          <cell r="B36" t="str">
            <v>6966</v>
          </cell>
          <cell r="C36">
            <v>0</v>
          </cell>
          <cell r="D36" t="str">
            <v>Contact Centre Officer</v>
          </cell>
          <cell r="E36" t="str">
            <v>2031</v>
          </cell>
          <cell r="F36" t="str">
            <v>WILKE, Lillian</v>
          </cell>
          <cell r="G36" t="str">
            <v>Salaried Staff</v>
          </cell>
          <cell r="H36" t="str">
            <v xml:space="preserve">Management Group </v>
          </cell>
          <cell r="I36">
            <v>1</v>
          </cell>
          <cell r="J36">
            <v>98921.1</v>
          </cell>
          <cell r="K36">
            <v>11495.070000000002</v>
          </cell>
          <cell r="L36">
            <v>788.59619999999995</v>
          </cell>
          <cell r="M36">
            <v>0</v>
          </cell>
          <cell r="N36">
            <v>0</v>
          </cell>
          <cell r="O36">
            <v>890.01000000000022</v>
          </cell>
          <cell r="P36">
            <v>0</v>
          </cell>
          <cell r="Q36">
            <v>0</v>
          </cell>
          <cell r="R36">
            <v>4905.01</v>
          </cell>
          <cell r="S36">
            <v>0</v>
          </cell>
          <cell r="T36">
            <v>0</v>
          </cell>
          <cell r="U36">
            <v>16938.780000000002</v>
          </cell>
          <cell r="V36">
            <v>2314.71</v>
          </cell>
          <cell r="W36">
            <v>1918.57</v>
          </cell>
          <cell r="X36">
            <v>10363.39</v>
          </cell>
          <cell r="Y36">
            <v>4120.4200356847723</v>
          </cell>
          <cell r="Z36">
            <v>152655.65623568476</v>
          </cell>
          <cell r="AA36">
            <v>21426.07</v>
          </cell>
          <cell r="AB36">
            <v>261</v>
          </cell>
          <cell r="AC36">
            <v>20</v>
          </cell>
          <cell r="AD36">
            <v>12</v>
          </cell>
          <cell r="AE36">
            <v>0</v>
          </cell>
          <cell r="AF36">
            <v>12</v>
          </cell>
          <cell r="AG36">
            <v>1594.9499999999998</v>
          </cell>
          <cell r="AH36">
            <v>0.9</v>
          </cell>
          <cell r="AI36">
            <v>1435.4549999999999</v>
          </cell>
          <cell r="AJ36">
            <v>106.34652861683909</v>
          </cell>
          <cell r="AK36">
            <v>15.951979292525863</v>
          </cell>
          <cell r="AL36">
            <v>0.15</v>
          </cell>
          <cell r="AM36">
            <v>122.29850790936496</v>
          </cell>
          <cell r="AN36">
            <v>0</v>
          </cell>
          <cell r="AO36">
            <v>0</v>
          </cell>
          <cell r="AP36">
            <v>122.29850790936496</v>
          </cell>
          <cell r="AQ36">
            <v>0</v>
          </cell>
          <cell r="AR36">
            <v>0</v>
          </cell>
          <cell r="AS36">
            <v>1632</v>
          </cell>
          <cell r="AT36">
            <v>1632</v>
          </cell>
          <cell r="AU36">
            <v>0</v>
          </cell>
          <cell r="AV36">
            <v>0</v>
          </cell>
          <cell r="AW36">
            <v>0</v>
          </cell>
        </row>
        <row r="37">
          <cell r="B37" t="str">
            <v>6965</v>
          </cell>
          <cell r="C37">
            <v>0</v>
          </cell>
          <cell r="D37" t="str">
            <v>Contact Centre Officer</v>
          </cell>
          <cell r="E37" t="str">
            <v>541-98980</v>
          </cell>
          <cell r="F37" t="str">
            <v>STRAMANDINOLI, Frank</v>
          </cell>
          <cell r="G37" t="str">
            <v>Salaried Staff</v>
          </cell>
          <cell r="H37" t="str">
            <v xml:space="preserve">Management Group </v>
          </cell>
          <cell r="I37">
            <v>1</v>
          </cell>
          <cell r="J37">
            <v>98921.1</v>
          </cell>
          <cell r="K37">
            <v>11495.070000000002</v>
          </cell>
          <cell r="L37">
            <v>274.14089999999999</v>
          </cell>
          <cell r="M37">
            <v>0</v>
          </cell>
          <cell r="N37">
            <v>0</v>
          </cell>
          <cell r="O37">
            <v>890.01000000000022</v>
          </cell>
          <cell r="P37">
            <v>0</v>
          </cell>
          <cell r="Q37">
            <v>0</v>
          </cell>
          <cell r="R37">
            <v>4905.01</v>
          </cell>
          <cell r="S37">
            <v>0</v>
          </cell>
          <cell r="T37">
            <v>0</v>
          </cell>
          <cell r="U37">
            <v>22182.989999999998</v>
          </cell>
          <cell r="V37">
            <v>2394.9899999999998</v>
          </cell>
          <cell r="W37">
            <v>1918.57</v>
          </cell>
          <cell r="X37">
            <v>10722.599999999999</v>
          </cell>
          <cell r="Y37">
            <v>5834.1478351611149</v>
          </cell>
          <cell r="Z37">
            <v>159538.6287351611</v>
          </cell>
          <cell r="AA37">
            <v>21426.07</v>
          </cell>
          <cell r="AB37">
            <v>261</v>
          </cell>
          <cell r="AC37">
            <v>20</v>
          </cell>
          <cell r="AD37">
            <v>12</v>
          </cell>
          <cell r="AE37">
            <v>0</v>
          </cell>
          <cell r="AF37">
            <v>12</v>
          </cell>
          <cell r="AG37">
            <v>1594.9499999999998</v>
          </cell>
          <cell r="AH37">
            <v>0.9</v>
          </cell>
          <cell r="AI37">
            <v>1435.4549999999999</v>
          </cell>
          <cell r="AJ37">
            <v>111.14150477385992</v>
          </cell>
          <cell r="AK37">
            <v>16.671225716078986</v>
          </cell>
          <cell r="AL37">
            <v>0.15</v>
          </cell>
          <cell r="AM37">
            <v>127.8127304899389</v>
          </cell>
          <cell r="AN37">
            <v>0</v>
          </cell>
          <cell r="AO37">
            <v>0</v>
          </cell>
          <cell r="AP37">
            <v>127.8127304899389</v>
          </cell>
          <cell r="AQ37">
            <v>0</v>
          </cell>
          <cell r="AR37">
            <v>0</v>
          </cell>
          <cell r="AS37">
            <v>1570</v>
          </cell>
          <cell r="AT37">
            <v>1570</v>
          </cell>
          <cell r="AU37">
            <v>0</v>
          </cell>
          <cell r="AV37">
            <v>0</v>
          </cell>
          <cell r="AW37">
            <v>0</v>
          </cell>
        </row>
        <row r="38">
          <cell r="B38" t="str">
            <v>6964</v>
          </cell>
          <cell r="C38">
            <v>0</v>
          </cell>
          <cell r="D38" t="str">
            <v>Contact Centre Officer</v>
          </cell>
          <cell r="E38" t="str">
            <v>544-83650</v>
          </cell>
          <cell r="F38" t="str">
            <v>SMITH, Dennis M</v>
          </cell>
          <cell r="G38" t="str">
            <v>Salaried Staff</v>
          </cell>
          <cell r="H38" t="str">
            <v xml:space="preserve">Management Group </v>
          </cell>
          <cell r="I38">
            <v>1</v>
          </cell>
          <cell r="J38">
            <v>97438.349999999991</v>
          </cell>
          <cell r="K38">
            <v>11322.779999999999</v>
          </cell>
          <cell r="L38">
            <v>833.63609999999994</v>
          </cell>
          <cell r="M38">
            <v>0</v>
          </cell>
          <cell r="N38">
            <v>0</v>
          </cell>
          <cell r="O38">
            <v>890.01000000000022</v>
          </cell>
          <cell r="P38">
            <v>0</v>
          </cell>
          <cell r="Q38">
            <v>0</v>
          </cell>
          <cell r="R38">
            <v>4905.01</v>
          </cell>
          <cell r="S38">
            <v>0</v>
          </cell>
          <cell r="T38">
            <v>0</v>
          </cell>
          <cell r="U38">
            <v>17558.29</v>
          </cell>
          <cell r="V38">
            <v>2294.7499999999995</v>
          </cell>
          <cell r="W38">
            <v>1891.0400000000004</v>
          </cell>
          <cell r="X38">
            <v>10273.83</v>
          </cell>
          <cell r="Y38">
            <v>5271.7410138033592</v>
          </cell>
          <cell r="Z38">
            <v>152679.43711380335</v>
          </cell>
          <cell r="AA38">
            <v>21104.919999999995</v>
          </cell>
          <cell r="AB38">
            <v>261</v>
          </cell>
          <cell r="AC38">
            <v>20</v>
          </cell>
          <cell r="AD38">
            <v>12</v>
          </cell>
          <cell r="AE38">
            <v>0</v>
          </cell>
          <cell r="AF38">
            <v>12</v>
          </cell>
          <cell r="AG38">
            <v>1594.9499999999998</v>
          </cell>
          <cell r="AH38">
            <v>0.9</v>
          </cell>
          <cell r="AI38">
            <v>1435.4549999999999</v>
          </cell>
          <cell r="AJ38">
            <v>106.36309540445598</v>
          </cell>
          <cell r="AK38">
            <v>15.954464310668396</v>
          </cell>
          <cell r="AL38">
            <v>0.15</v>
          </cell>
          <cell r="AM38">
            <v>122.31755971512437</v>
          </cell>
          <cell r="AN38">
            <v>0</v>
          </cell>
          <cell r="AO38">
            <v>0</v>
          </cell>
          <cell r="AP38">
            <v>122.31755971512437</v>
          </cell>
          <cell r="AQ38">
            <v>0</v>
          </cell>
          <cell r="AR38">
            <v>0</v>
          </cell>
          <cell r="AS38">
            <v>1080</v>
          </cell>
          <cell r="AT38">
            <v>1080</v>
          </cell>
          <cell r="AU38">
            <v>0</v>
          </cell>
          <cell r="AV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B41" t="str">
            <v>Total</v>
          </cell>
          <cell r="C41">
            <v>0</v>
          </cell>
          <cell r="D41">
            <v>0</v>
          </cell>
          <cell r="E41">
            <v>0</v>
          </cell>
          <cell r="F41">
            <v>0</v>
          </cell>
          <cell r="G41">
            <v>0</v>
          </cell>
          <cell r="H41">
            <v>0</v>
          </cell>
          <cell r="I41">
            <v>12.950000000000001</v>
          </cell>
          <cell r="J41">
            <v>1022949.7000000001</v>
          </cell>
          <cell r="K41">
            <v>113295.22000000002</v>
          </cell>
          <cell r="L41">
            <v>3468.7779</v>
          </cell>
          <cell r="M41">
            <v>0</v>
          </cell>
          <cell r="N41">
            <v>0</v>
          </cell>
          <cell r="O41">
            <v>11525.610000000002</v>
          </cell>
          <cell r="P41">
            <v>0</v>
          </cell>
          <cell r="Q41">
            <v>5000.18</v>
          </cell>
          <cell r="R41">
            <v>39240.080000000009</v>
          </cell>
          <cell r="S41">
            <v>0</v>
          </cell>
          <cell r="T41">
            <v>0</v>
          </cell>
          <cell r="U41">
            <v>180645.7</v>
          </cell>
          <cell r="V41">
            <v>23957.21</v>
          </cell>
          <cell r="W41">
            <v>19780.490000000002</v>
          </cell>
          <cell r="X41">
            <v>107258.7</v>
          </cell>
          <cell r="Y41">
            <v>32092.922815263377</v>
          </cell>
          <cell r="Z41">
            <v>1559214.5907152633</v>
          </cell>
          <cell r="AA41">
            <v>221568.40000000002</v>
          </cell>
          <cell r="AB41">
            <v>0</v>
          </cell>
          <cell r="AC41">
            <v>0</v>
          </cell>
          <cell r="AD41">
            <v>0</v>
          </cell>
          <cell r="AE41">
            <v>0</v>
          </cell>
          <cell r="AF41">
            <v>0</v>
          </cell>
          <cell r="AG41">
            <v>20654.602500000005</v>
          </cell>
          <cell r="AH41">
            <v>0</v>
          </cell>
          <cell r="AI41">
            <v>18589.142249999997</v>
          </cell>
          <cell r="AJ41">
            <v>83.877705046625451</v>
          </cell>
          <cell r="AK41">
            <v>0</v>
          </cell>
          <cell r="AL41">
            <v>0</v>
          </cell>
          <cell r="AM41">
            <v>0</v>
          </cell>
          <cell r="AN41">
            <v>0</v>
          </cell>
          <cell r="AO41">
            <v>0</v>
          </cell>
          <cell r="AP41">
            <v>0</v>
          </cell>
          <cell r="AQ41">
            <v>16</v>
          </cell>
          <cell r="AR41">
            <v>0</v>
          </cell>
          <cell r="AS41">
            <v>16350.429999999998</v>
          </cell>
          <cell r="AT41">
            <v>16366.429999999998</v>
          </cell>
          <cell r="AU41">
            <v>1390.4375262054132</v>
          </cell>
          <cell r="AV41">
            <v>9.7761087787623813E-4</v>
          </cell>
        </row>
        <row r="42">
          <cell r="B42" t="str">
            <v>Total (Chargeable)</v>
          </cell>
          <cell r="C42">
            <v>0</v>
          </cell>
          <cell r="D42">
            <v>0</v>
          </cell>
          <cell r="E42">
            <v>0</v>
          </cell>
          <cell r="F42">
            <v>0</v>
          </cell>
          <cell r="G42">
            <v>0</v>
          </cell>
          <cell r="H42">
            <v>0</v>
          </cell>
          <cell r="I42">
            <v>12.950000000000001</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1559214.5907152633</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row>
        <row r="43">
          <cell r="B43">
            <v>0</v>
          </cell>
          <cell r="C43">
            <v>0</v>
          </cell>
          <cell r="D43" t="str">
            <v>Overtime</v>
          </cell>
          <cell r="E43">
            <v>0</v>
          </cell>
          <cell r="F43">
            <v>0</v>
          </cell>
          <cell r="G43">
            <v>0</v>
          </cell>
          <cell r="H43">
            <v>0</v>
          </cell>
          <cell r="AE43" t="str">
            <v>Productive Hrs for the year</v>
          </cell>
          <cell r="AF43">
            <v>0</v>
          </cell>
          <cell r="AG43">
            <v>0</v>
          </cell>
          <cell r="AH43">
            <v>0</v>
          </cell>
          <cell r="AI43">
            <v>18589.142249999997</v>
          </cell>
          <cell r="AJ43">
            <v>83.877705046625451</v>
          </cell>
          <cell r="AK43">
            <v>0</v>
          </cell>
          <cell r="AL43">
            <v>0</v>
          </cell>
          <cell r="AM43">
            <v>0</v>
          </cell>
          <cell r="AN43">
            <v>0</v>
          </cell>
          <cell r="AO43">
            <v>0</v>
          </cell>
          <cell r="AP43">
            <v>0</v>
          </cell>
          <cell r="AQ43">
            <v>0</v>
          </cell>
          <cell r="AR43">
            <v>0</v>
          </cell>
          <cell r="AS43">
            <v>0</v>
          </cell>
          <cell r="AT43">
            <v>0</v>
          </cell>
          <cell r="AU43">
            <v>0</v>
          </cell>
        </row>
        <row r="44">
          <cell r="B44">
            <v>0</v>
          </cell>
          <cell r="C44">
            <v>0</v>
          </cell>
          <cell r="D44" t="str">
            <v xml:space="preserve">Overtime Hours </v>
          </cell>
          <cell r="E44">
            <v>0</v>
          </cell>
          <cell r="F44">
            <v>2083.0625923439611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t="str">
            <v>Payroll (including APC's)</v>
          </cell>
          <cell r="X44">
            <v>0</v>
          </cell>
          <cell r="Y44">
            <v>0</v>
          </cell>
          <cell r="Z44" t="str">
            <v>Proof</v>
          </cell>
          <cell r="AA44">
            <v>0</v>
          </cell>
          <cell r="AB44">
            <v>0</v>
          </cell>
          <cell r="AC44">
            <v>0</v>
          </cell>
          <cell r="AD44">
            <v>0</v>
          </cell>
          <cell r="AE44" t="str">
            <v xml:space="preserve">Estimated  Monthly Productive Hrs </v>
          </cell>
          <cell r="AF44">
            <v>0</v>
          </cell>
          <cell r="AG44">
            <v>0</v>
          </cell>
          <cell r="AH44">
            <v>0</v>
          </cell>
          <cell r="AI44">
            <v>1549.0951874999998</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Base Rate</v>
          </cell>
          <cell r="E45">
            <v>0</v>
          </cell>
          <cell r="F45">
            <v>83.877705046625451</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t="str">
            <v>62010 - Payroll (including APC's)</v>
          </cell>
          <cell r="X45">
            <v>0</v>
          </cell>
          <cell r="Y45">
            <v>1780782.9907152634</v>
          </cell>
          <cell r="Z45">
            <v>0</v>
          </cell>
          <cell r="AA45">
            <v>0</v>
          </cell>
          <cell r="AB45">
            <v>0</v>
          </cell>
          <cell r="AC45">
            <v>0</v>
          </cell>
          <cell r="AD45">
            <v>0</v>
          </cell>
          <cell r="AE45" t="str">
            <v>Overtime Hrs for the year</v>
          </cell>
          <cell r="AF45">
            <v>0</v>
          </cell>
          <cell r="AG45">
            <v>0</v>
          </cell>
          <cell r="AH45">
            <v>0</v>
          </cell>
          <cell r="AI45">
            <v>2083.0625923439611</v>
          </cell>
          <cell r="AJ45">
            <v>0</v>
          </cell>
          <cell r="AK45" t="str">
            <v xml:space="preserve">Cost Centre Overhead </v>
          </cell>
          <cell r="AL45">
            <v>0</v>
          </cell>
          <cell r="AM45">
            <v>0</v>
          </cell>
          <cell r="AN45">
            <v>0</v>
          </cell>
          <cell r="AO45">
            <v>297287.36130602739</v>
          </cell>
          <cell r="AP45">
            <v>0</v>
          </cell>
          <cell r="AQ45">
            <v>0</v>
          </cell>
          <cell r="AR45">
            <v>0</v>
          </cell>
          <cell r="AS45">
            <v>0</v>
          </cell>
          <cell r="AT45">
            <v>0</v>
          </cell>
          <cell r="AU45">
            <v>0</v>
          </cell>
          <cell r="AW45">
            <v>0</v>
          </cell>
        </row>
        <row r="46">
          <cell r="B46">
            <v>0</v>
          </cell>
          <cell r="C46">
            <v>0</v>
          </cell>
          <cell r="D46">
            <v>0</v>
          </cell>
          <cell r="E46">
            <v>0</v>
          </cell>
          <cell r="F46">
            <v>174722.50971428576</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62040 - Overtime</v>
          </cell>
          <cell r="X46">
            <v>0</v>
          </cell>
          <cell r="Y46">
            <v>-221568.4</v>
          </cell>
          <cell r="Z46">
            <v>0</v>
          </cell>
          <cell r="AA46">
            <v>0</v>
          </cell>
          <cell r="AB46">
            <v>0</v>
          </cell>
          <cell r="AC46">
            <v>0</v>
          </cell>
          <cell r="AD46">
            <v>0</v>
          </cell>
          <cell r="AE46" t="str">
            <v>Total Hrs for the year</v>
          </cell>
          <cell r="AF46">
            <v>0</v>
          </cell>
          <cell r="AG46">
            <v>0</v>
          </cell>
          <cell r="AH46">
            <v>0</v>
          </cell>
          <cell r="AI46">
            <v>20672.204842343959</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Multiplier for O/T recovery penalty</v>
          </cell>
          <cell r="E47">
            <v>0</v>
          </cell>
          <cell r="F47">
            <v>1.4</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1559214.5907152635</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Total Allocated</v>
          </cell>
          <cell r="E48">
            <v>0</v>
          </cell>
          <cell r="F48">
            <v>244611.51360000003</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t="str">
            <v>Staff Numbers - FTE</v>
          </cell>
          <cell r="AJ48">
            <v>0</v>
          </cell>
          <cell r="AK48">
            <v>12.950000000000001</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Budget Overtime</v>
          </cell>
          <cell r="E50">
            <v>0</v>
          </cell>
          <cell r="F50">
            <v>221568.40000000002</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APCS</v>
          </cell>
          <cell r="E51">
            <v>0</v>
          </cell>
          <cell r="F51">
            <v>0.104</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Total Budget Overtime</v>
          </cell>
          <cell r="E52">
            <v>0</v>
          </cell>
          <cell r="F52">
            <v>244611.51360000003</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t="str">
            <v>Cost Centre Overheads as a % of Chargeable Payroll</v>
          </cell>
          <cell r="AI52">
            <v>0</v>
          </cell>
          <cell r="AJ52">
            <v>0</v>
          </cell>
          <cell r="AK52">
            <v>0</v>
          </cell>
          <cell r="AL52">
            <v>0</v>
          </cell>
          <cell r="AM52">
            <v>0.16480932424407863</v>
          </cell>
          <cell r="AN52">
            <v>0</v>
          </cell>
          <cell r="AO52">
            <v>0</v>
          </cell>
          <cell r="AP52">
            <v>0</v>
          </cell>
          <cell r="AQ52">
            <v>0</v>
          </cell>
          <cell r="AR52">
            <v>0</v>
          </cell>
          <cell r="AS52">
            <v>0</v>
          </cell>
          <cell r="AT52">
            <v>0</v>
          </cell>
          <cell r="AU52">
            <v>0</v>
          </cell>
          <cell r="AW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39100 - Network Internal Allocation</v>
          </cell>
          <cell r="E55" t="str">
            <v>90000 - Cost Centre Expenses</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62110 - Staff Training and Development</v>
          </cell>
          <cell r="E56">
            <v>0</v>
          </cell>
          <cell r="F56">
            <v>45090.963855421687</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t="str">
            <v>Average OPA Rate</v>
          </cell>
          <cell r="AM56">
            <v>0</v>
          </cell>
          <cell r="AN56">
            <v>0</v>
          </cell>
          <cell r="AO56">
            <v>83.877705046625451</v>
          </cell>
          <cell r="AP56">
            <v>0</v>
          </cell>
          <cell r="AQ56">
            <v>0</v>
          </cell>
          <cell r="AR56">
            <v>0</v>
          </cell>
          <cell r="AS56">
            <v>0</v>
          </cell>
          <cell r="AT56">
            <v>0</v>
          </cell>
          <cell r="AU56">
            <v>0</v>
          </cell>
          <cell r="AW56">
            <v>0</v>
          </cell>
        </row>
        <row r="57">
          <cell r="B57">
            <v>0</v>
          </cell>
          <cell r="C57">
            <v>0</v>
          </cell>
          <cell r="D57" t="str">
            <v>62210 - Other Employment Costs</v>
          </cell>
          <cell r="E57">
            <v>0</v>
          </cell>
          <cell r="F57">
            <v>6488.53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62300 - Contractors &amp; Consultants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Average Fully Burdened Charge-Out-Rate</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62400 - Selling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62500 - Travel Expenses</v>
          </cell>
          <cell r="E60">
            <v>0</v>
          </cell>
          <cell r="F60">
            <v>3360.5189990732165</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Average Rate settings for OPA System</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62600 - General &amp; Administration</v>
          </cell>
          <cell r="E61">
            <v>0</v>
          </cell>
          <cell r="F61">
            <v>56920.920000000013</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Hourly Rate OPA Rate per hour</v>
          </cell>
          <cell r="AK61">
            <v>0</v>
          </cell>
          <cell r="AL61">
            <v>0</v>
          </cell>
          <cell r="AM61">
            <v>0</v>
          </cell>
          <cell r="AN61">
            <v>0</v>
          </cell>
          <cell r="AO61">
            <v>0</v>
          </cell>
          <cell r="AP61">
            <v>83.877705046625451</v>
          </cell>
          <cell r="AQ61">
            <v>0</v>
          </cell>
          <cell r="AR61">
            <v>0</v>
          </cell>
          <cell r="AS61">
            <v>0</v>
          </cell>
          <cell r="AT61">
            <v>0</v>
          </cell>
          <cell r="AU61">
            <v>0</v>
          </cell>
          <cell r="AW61">
            <v>0</v>
          </cell>
        </row>
        <row r="62">
          <cell r="B62">
            <v>0</v>
          </cell>
          <cell r="C62">
            <v>0</v>
          </cell>
          <cell r="D62" t="str">
            <v>65000 - Depreciation &amp; Amortisation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Cost Centre Overhead Rate</v>
          </cell>
          <cell r="AK62">
            <v>0</v>
          </cell>
          <cell r="AL62">
            <v>0</v>
          </cell>
          <cell r="AM62">
            <v>0</v>
          </cell>
          <cell r="AN62">
            <v>0</v>
          </cell>
          <cell r="AO62">
            <v>0</v>
          </cell>
          <cell r="AP62">
            <v>0.15</v>
          </cell>
          <cell r="AQ62">
            <v>0</v>
          </cell>
          <cell r="AR62">
            <v>0</v>
          </cell>
          <cell r="AS62">
            <v>0</v>
          </cell>
          <cell r="AT62">
            <v>0</v>
          </cell>
          <cell r="AU62">
            <v>0</v>
          </cell>
          <cell r="AW62">
            <v>0</v>
          </cell>
        </row>
        <row r="63">
          <cell r="B63">
            <v>0</v>
          </cell>
          <cell r="C63">
            <v>0</v>
          </cell>
          <cell r="D63" t="str">
            <v>63800 - Interest Expense</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Corporate Overhead Rate for non-contestable works</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63400 - Service Contracts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Corporate Overhead Rate for contestable works</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63600 - Lease Expenses</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Overtime Penalty Rate to be applied to base OT hours</v>
          </cell>
          <cell r="AK65">
            <v>0</v>
          </cell>
          <cell r="AL65">
            <v>0</v>
          </cell>
          <cell r="AM65">
            <v>0</v>
          </cell>
          <cell r="AN65">
            <v>0</v>
          </cell>
          <cell r="AO65">
            <v>0</v>
          </cell>
          <cell r="AP65">
            <v>0.4</v>
          </cell>
          <cell r="AQ65">
            <v>0</v>
          </cell>
          <cell r="AR65">
            <v>0</v>
          </cell>
          <cell r="AS65">
            <v>0</v>
          </cell>
          <cell r="AT65">
            <v>0</v>
          </cell>
          <cell r="AU65">
            <v>0</v>
          </cell>
          <cell r="AW65">
            <v>0</v>
          </cell>
        </row>
        <row r="66">
          <cell r="B66" t="str">
            <v>83491 - Network Overhead Recovery</v>
          </cell>
          <cell r="C66">
            <v>0</v>
          </cell>
          <cell r="D66" t="str">
            <v>83400 - Inter-Company Expenses</v>
          </cell>
          <cell r="E66">
            <v>0</v>
          </cell>
          <cell r="F66">
            <v>185426.42845153247</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Less</v>
          </cell>
          <cell r="E67">
            <v>0</v>
          </cell>
          <cell r="F67">
            <v>297287.36130602739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62300 - Contractors &amp; Consultants</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65000 - Depreciation &amp; Amortisation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63800 - Interest Expense</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63713 - Lease Expenses - Plant</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Total Overheads to be Recovered</v>
          </cell>
          <cell r="E72">
            <v>0</v>
          </cell>
          <cell r="F72">
            <v>297287.36130602739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sheetData>
      <sheetData sheetId="24">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cell r="K2">
            <v>0</v>
          </cell>
        </row>
        <row r="3">
          <cell r="B3" t="str">
            <v>ID_No</v>
          </cell>
          <cell r="C3">
            <v>0</v>
          </cell>
          <cell r="D3" t="str">
            <v>All ID Numbers</v>
          </cell>
          <cell r="E3" t="str">
            <v>Activities</v>
          </cell>
          <cell r="F3" t="str">
            <v>Total Activities</v>
          </cell>
          <cell r="G3" t="str">
            <v>ProjectNumbers</v>
          </cell>
          <cell r="H3" t="str">
            <v>AllProjectNumbers</v>
          </cell>
          <cell r="K3">
            <v>0</v>
          </cell>
        </row>
        <row r="4">
          <cell r="B4" t="str">
            <v>Pay Number</v>
          </cell>
          <cell r="C4">
            <v>0</v>
          </cell>
          <cell r="D4" t="str">
            <v>All Pay Numbers</v>
          </cell>
          <cell r="E4" t="str">
            <v>RelatedCompanies</v>
          </cell>
          <cell r="F4" t="str">
            <v>All Related Companies</v>
          </cell>
          <cell r="G4" t="str">
            <v>ProjectTasks</v>
          </cell>
          <cell r="H4" t="str">
            <v>AllProjectTasks</v>
          </cell>
          <cell r="K4">
            <v>0</v>
          </cell>
        </row>
        <row r="5">
          <cell r="B5" t="str">
            <v>scenario</v>
          </cell>
          <cell r="C5">
            <v>0</v>
          </cell>
          <cell r="D5" t="str">
            <v>Preliminary Budget</v>
          </cell>
          <cell r="E5" t="str">
            <v>ExpenditureTypes</v>
          </cell>
          <cell r="F5" t="str">
            <v>AllTypes</v>
          </cell>
          <cell r="G5" t="str">
            <v>LabourChargesMeasure</v>
          </cell>
          <cell r="H5" t="str">
            <v>Charged Hours</v>
          </cell>
          <cell r="K5">
            <v>0</v>
          </cell>
        </row>
        <row r="6">
          <cell r="B6">
            <v>0</v>
          </cell>
          <cell r="C6">
            <v>0</v>
          </cell>
          <cell r="D6" t="str">
            <v>Year</v>
          </cell>
          <cell r="G6" t="str">
            <v>Months</v>
          </cell>
          <cell r="H6" t="str">
            <v>Year</v>
          </cell>
          <cell r="K6">
            <v>0</v>
          </cell>
        </row>
        <row r="7">
          <cell r="B7">
            <v>0</v>
          </cell>
          <cell r="C7">
            <v>0</v>
          </cell>
          <cell r="D7">
            <v>0</v>
          </cell>
          <cell r="E7">
            <v>0</v>
          </cell>
          <cell r="G7" t="str">
            <v>CostCentres</v>
          </cell>
          <cell r="H7" t="str">
            <v>3000 - Electricity Networks</v>
          </cell>
          <cell r="K7">
            <v>0</v>
          </cell>
        </row>
        <row r="8">
          <cell r="E8">
            <v>0</v>
          </cell>
          <cell r="J8">
            <v>0</v>
          </cell>
          <cell r="K8">
            <v>0</v>
          </cell>
          <cell r="L8">
            <v>0</v>
          </cell>
        </row>
        <row r="9">
          <cell r="B9">
            <v>0</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3231 - Network Strategic Project Services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7577</v>
          </cell>
          <cell r="C26">
            <v>0</v>
          </cell>
          <cell r="D26" t="str">
            <v>Project Engineer</v>
          </cell>
          <cell r="E26" t="str">
            <v>10120</v>
          </cell>
          <cell r="F26" t="str">
            <v>CLEMENTS, Daniel E</v>
          </cell>
          <cell r="G26" t="str">
            <v>Salaried Staff</v>
          </cell>
          <cell r="H26" t="str">
            <v xml:space="preserve">Management Group </v>
          </cell>
          <cell r="I26">
            <v>1</v>
          </cell>
          <cell r="J26">
            <v>89695.72</v>
          </cell>
          <cell r="K26">
            <v>7448.38</v>
          </cell>
          <cell r="L26">
            <v>426.60329999999999</v>
          </cell>
          <cell r="M26">
            <v>0</v>
          </cell>
          <cell r="N26">
            <v>0</v>
          </cell>
          <cell r="O26">
            <v>890.01000000000022</v>
          </cell>
          <cell r="P26">
            <v>0</v>
          </cell>
          <cell r="Q26">
            <v>0</v>
          </cell>
          <cell r="R26">
            <v>0</v>
          </cell>
          <cell r="S26">
            <v>0</v>
          </cell>
          <cell r="T26">
            <v>5751.38</v>
          </cell>
          <cell r="U26">
            <v>15567.099999999999</v>
          </cell>
          <cell r="V26">
            <v>1826.0100000000002</v>
          </cell>
          <cell r="W26">
            <v>1481.9999999999998</v>
          </cell>
          <cell r="X26">
            <v>8175.3200000000006</v>
          </cell>
          <cell r="Y26">
            <v>4836.4344732544923</v>
          </cell>
          <cell r="Z26">
            <v>136098.95777325449</v>
          </cell>
          <cell r="AA26">
            <v>0</v>
          </cell>
          <cell r="AB26">
            <v>261</v>
          </cell>
          <cell r="AC26">
            <v>20</v>
          </cell>
          <cell r="AD26">
            <v>12</v>
          </cell>
          <cell r="AE26">
            <v>0</v>
          </cell>
          <cell r="AF26">
            <v>12</v>
          </cell>
          <cell r="AG26">
            <v>1594.9499999999998</v>
          </cell>
          <cell r="AH26">
            <v>0.85</v>
          </cell>
          <cell r="AI26">
            <v>1355.7074999999998</v>
          </cell>
          <cell r="AJ26">
            <v>100.38961779974996</v>
          </cell>
          <cell r="AK26">
            <v>15.058442669962492</v>
          </cell>
          <cell r="AL26">
            <v>0.15</v>
          </cell>
          <cell r="AM26">
            <v>115.44806046971244</v>
          </cell>
          <cell r="AN26">
            <v>0</v>
          </cell>
          <cell r="AO26">
            <v>0</v>
          </cell>
          <cell r="AP26">
            <v>115.44806046971244</v>
          </cell>
          <cell r="AQ26">
            <v>605.04999999999995</v>
          </cell>
          <cell r="AR26">
            <v>0</v>
          </cell>
          <cell r="AS26">
            <v>0</v>
          </cell>
          <cell r="AT26">
            <v>605.04999999999995</v>
          </cell>
          <cell r="AU26">
            <v>156513.80143924267</v>
          </cell>
          <cell r="AV26">
            <v>1</v>
          </cell>
          <cell r="AW26">
            <v>1355.7074999999998</v>
          </cell>
        </row>
        <row r="27">
          <cell r="B27" t="str">
            <v>7659</v>
          </cell>
          <cell r="C27">
            <v>0</v>
          </cell>
          <cell r="D27" t="str">
            <v>Denman Prospect Project Manage</v>
          </cell>
          <cell r="E27" t="str">
            <v>10563</v>
          </cell>
          <cell r="F27" t="str">
            <v>LENDECZKI, Gavril</v>
          </cell>
          <cell r="G27" t="str">
            <v>Salaried Staff</v>
          </cell>
          <cell r="H27" t="str">
            <v xml:space="preserve">Management Group </v>
          </cell>
          <cell r="I27">
            <v>1</v>
          </cell>
          <cell r="J27">
            <v>166877.11000000002</v>
          </cell>
          <cell r="K27">
            <v>13857.58</v>
          </cell>
          <cell r="L27">
            <v>1081.5791999999999</v>
          </cell>
          <cell r="M27">
            <v>13554.430000000002</v>
          </cell>
          <cell r="N27">
            <v>0</v>
          </cell>
          <cell r="O27">
            <v>890.01000000000022</v>
          </cell>
          <cell r="P27">
            <v>0</v>
          </cell>
          <cell r="Q27">
            <v>15000.029999999999</v>
          </cell>
          <cell r="R27">
            <v>0</v>
          </cell>
          <cell r="S27">
            <v>0</v>
          </cell>
          <cell r="T27">
            <v>0</v>
          </cell>
          <cell r="U27">
            <v>31525.560000000005</v>
          </cell>
          <cell r="V27">
            <v>3697.9299999999994</v>
          </cell>
          <cell r="W27">
            <v>3001.26</v>
          </cell>
          <cell r="X27">
            <v>16556.169999999998</v>
          </cell>
          <cell r="Y27">
            <v>8324.3717935156401</v>
          </cell>
          <cell r="Z27">
            <v>274366.03099351563</v>
          </cell>
          <cell r="AA27">
            <v>0</v>
          </cell>
          <cell r="AB27">
            <v>261</v>
          </cell>
          <cell r="AC27">
            <v>20</v>
          </cell>
          <cell r="AD27">
            <v>12</v>
          </cell>
          <cell r="AE27">
            <v>0</v>
          </cell>
          <cell r="AF27">
            <v>12</v>
          </cell>
          <cell r="AG27">
            <v>1594.9499999999998</v>
          </cell>
          <cell r="AH27">
            <v>0.85</v>
          </cell>
          <cell r="AI27">
            <v>1355.7074999999998</v>
          </cell>
          <cell r="AJ27">
            <v>202.37848576740609</v>
          </cell>
          <cell r="AK27">
            <v>30.356772865110912</v>
          </cell>
          <cell r="AL27">
            <v>0.15</v>
          </cell>
          <cell r="AM27">
            <v>232.735258632517</v>
          </cell>
          <cell r="AN27">
            <v>0</v>
          </cell>
          <cell r="AO27">
            <v>0</v>
          </cell>
          <cell r="AP27">
            <v>232.735258632517</v>
          </cell>
          <cell r="AQ27">
            <v>1095.1499999999996</v>
          </cell>
          <cell r="AR27">
            <v>0</v>
          </cell>
          <cell r="AS27">
            <v>646.79999999999984</v>
          </cell>
          <cell r="AT27">
            <v>1741.9499999999994</v>
          </cell>
          <cell r="AU27">
            <v>198365.48274573375</v>
          </cell>
          <cell r="AV27">
            <v>0.62869198312236285</v>
          </cell>
          <cell r="AW27">
            <v>852.32243670886055</v>
          </cell>
        </row>
        <row r="28">
          <cell r="B28" t="str">
            <v>7618</v>
          </cell>
          <cell r="C28">
            <v>0</v>
          </cell>
          <cell r="D28" t="str">
            <v>Senior Project Manager New Bus</v>
          </cell>
          <cell r="E28" t="str">
            <v>11178</v>
          </cell>
          <cell r="F28" t="str">
            <v>EAGLE, Brad</v>
          </cell>
          <cell r="G28" t="str">
            <v>Salaried Staff</v>
          </cell>
          <cell r="H28" t="str">
            <v xml:space="preserve">Management Group </v>
          </cell>
          <cell r="I28">
            <v>1</v>
          </cell>
          <cell r="J28">
            <v>151575.32</v>
          </cell>
          <cell r="K28">
            <v>12586.870000000003</v>
          </cell>
          <cell r="L28">
            <v>319.47329999999999</v>
          </cell>
          <cell r="M28">
            <v>12311.59</v>
          </cell>
          <cell r="N28">
            <v>0</v>
          </cell>
          <cell r="O28">
            <v>890.01000000000022</v>
          </cell>
          <cell r="P28">
            <v>0</v>
          </cell>
          <cell r="Q28">
            <v>15000.029999999999</v>
          </cell>
          <cell r="R28">
            <v>0</v>
          </cell>
          <cell r="S28">
            <v>0</v>
          </cell>
          <cell r="T28">
            <v>0</v>
          </cell>
          <cell r="U28">
            <v>28853.4</v>
          </cell>
          <cell r="V28">
            <v>3384.49</v>
          </cell>
          <cell r="W28">
            <v>2746.83</v>
          </cell>
          <cell r="X28">
            <v>15152.839999999998</v>
          </cell>
          <cell r="Y28">
            <v>2776.8027072051018</v>
          </cell>
          <cell r="Z28">
            <v>245597.65600720508</v>
          </cell>
          <cell r="AA28">
            <v>0</v>
          </cell>
          <cell r="AB28">
            <v>261</v>
          </cell>
          <cell r="AC28">
            <v>20</v>
          </cell>
          <cell r="AD28">
            <v>12</v>
          </cell>
          <cell r="AE28">
            <v>0</v>
          </cell>
          <cell r="AF28">
            <v>12</v>
          </cell>
          <cell r="AG28">
            <v>1594.9499999999998</v>
          </cell>
          <cell r="AH28">
            <v>0.85</v>
          </cell>
          <cell r="AI28">
            <v>1355.7074999999998</v>
          </cell>
          <cell r="AJ28">
            <v>181.15829263112073</v>
          </cell>
          <cell r="AK28">
            <v>27.17374389466811</v>
          </cell>
          <cell r="AL28">
            <v>0.15</v>
          </cell>
          <cell r="AM28">
            <v>208.33203652578885</v>
          </cell>
          <cell r="AN28">
            <v>0</v>
          </cell>
          <cell r="AO28">
            <v>0</v>
          </cell>
          <cell r="AP28">
            <v>208.33203652578885</v>
          </cell>
          <cell r="AQ28">
            <v>1101.8499999999999</v>
          </cell>
          <cell r="AR28">
            <v>120.94999999999999</v>
          </cell>
          <cell r="AS28">
            <v>0</v>
          </cell>
          <cell r="AT28">
            <v>1222.8</v>
          </cell>
          <cell r="AU28">
            <v>254500.77188605638</v>
          </cell>
          <cell r="AV28">
            <v>0.90108766764802084</v>
          </cell>
          <cell r="AW28">
            <v>1221.611309187929</v>
          </cell>
        </row>
        <row r="29">
          <cell r="B29" t="str">
            <v>7611</v>
          </cell>
          <cell r="C29">
            <v>0</v>
          </cell>
          <cell r="D29" t="str">
            <v>Strategic Project Services Man</v>
          </cell>
          <cell r="E29" t="str">
            <v>11183</v>
          </cell>
          <cell r="F29" t="str">
            <v>GAYKEMA, Edward</v>
          </cell>
          <cell r="G29" t="str">
            <v>Salaried Staff</v>
          </cell>
          <cell r="H29" t="str">
            <v xml:space="preserve">Management Group </v>
          </cell>
          <cell r="I29">
            <v>1</v>
          </cell>
          <cell r="J29">
            <v>216889.25999999998</v>
          </cell>
          <cell r="K29">
            <v>18010.62</v>
          </cell>
          <cell r="L29">
            <v>430.90590000000003</v>
          </cell>
          <cell r="M29">
            <v>35233.259999999995</v>
          </cell>
          <cell r="N29">
            <v>0</v>
          </cell>
          <cell r="O29">
            <v>890.01000000000022</v>
          </cell>
          <cell r="P29">
            <v>0</v>
          </cell>
          <cell r="Q29">
            <v>24999.86</v>
          </cell>
          <cell r="R29">
            <v>0</v>
          </cell>
          <cell r="S29">
            <v>0</v>
          </cell>
          <cell r="T29">
            <v>0</v>
          </cell>
          <cell r="U29">
            <v>44401.71</v>
          </cell>
          <cell r="V29">
            <v>5208.3500000000004</v>
          </cell>
          <cell r="W29">
            <v>4227.04</v>
          </cell>
          <cell r="X29">
            <v>23318.32</v>
          </cell>
          <cell r="Y29">
            <v>3950.2349832962013</v>
          </cell>
          <cell r="Z29">
            <v>377559.57088329614</v>
          </cell>
          <cell r="AA29">
            <v>0</v>
          </cell>
          <cell r="AB29">
            <v>261</v>
          </cell>
          <cell r="AC29">
            <v>20</v>
          </cell>
          <cell r="AD29">
            <v>12</v>
          </cell>
          <cell r="AE29">
            <v>0</v>
          </cell>
          <cell r="AF29">
            <v>12</v>
          </cell>
          <cell r="AG29">
            <v>1594.9499999999998</v>
          </cell>
          <cell r="AH29">
            <v>0.85</v>
          </cell>
          <cell r="AI29">
            <v>1355.7074999999998</v>
          </cell>
          <cell r="AJ29">
            <v>278.49633559104467</v>
          </cell>
          <cell r="AK29">
            <v>41.774450338656699</v>
          </cell>
          <cell r="AL29">
            <v>0.15</v>
          </cell>
          <cell r="AM29">
            <v>320.27078592970139</v>
          </cell>
          <cell r="AN29">
            <v>0</v>
          </cell>
          <cell r="AO29">
            <v>0</v>
          </cell>
          <cell r="AP29">
            <v>320.27078592970139</v>
          </cell>
          <cell r="AQ29">
            <v>53.69</v>
          </cell>
          <cell r="AR29">
            <v>303.39999999999998</v>
          </cell>
          <cell r="AS29">
            <v>0</v>
          </cell>
          <cell r="AT29">
            <v>357.09</v>
          </cell>
          <cell r="AU29">
            <v>65282.840081863942</v>
          </cell>
          <cell r="AV29">
            <v>0.15035425242935954</v>
          </cell>
          <cell r="AW29">
            <v>203.8363876753759</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4</v>
          </cell>
          <cell r="J32">
            <v>625037.41</v>
          </cell>
          <cell r="K32">
            <v>51903.45</v>
          </cell>
          <cell r="L32">
            <v>2258.5617000000002</v>
          </cell>
          <cell r="M32">
            <v>61099.28</v>
          </cell>
          <cell r="N32">
            <v>0</v>
          </cell>
          <cell r="O32">
            <v>3560.0400000000009</v>
          </cell>
          <cell r="P32">
            <v>0</v>
          </cell>
          <cell r="Q32">
            <v>54999.92</v>
          </cell>
          <cell r="R32">
            <v>0</v>
          </cell>
          <cell r="S32">
            <v>0</v>
          </cell>
          <cell r="T32">
            <v>5751.38</v>
          </cell>
          <cell r="U32">
            <v>120347.76999999999</v>
          </cell>
          <cell r="V32">
            <v>14116.78</v>
          </cell>
          <cell r="W32">
            <v>11457.130000000001</v>
          </cell>
          <cell r="X32">
            <v>63202.649999999994</v>
          </cell>
          <cell r="Y32">
            <v>19887.843957271438</v>
          </cell>
          <cell r="Z32">
            <v>1033622.2156572714</v>
          </cell>
          <cell r="AA32">
            <v>0</v>
          </cell>
          <cell r="AB32">
            <v>0</v>
          </cell>
          <cell r="AC32">
            <v>0</v>
          </cell>
          <cell r="AD32">
            <v>0</v>
          </cell>
          <cell r="AE32">
            <v>0</v>
          </cell>
          <cell r="AF32">
            <v>0</v>
          </cell>
          <cell r="AG32">
            <v>6379.7999999999993</v>
          </cell>
          <cell r="AH32">
            <v>0</v>
          </cell>
          <cell r="AI32">
            <v>5422.829999999999</v>
          </cell>
          <cell r="AJ32">
            <v>190.60568294733039</v>
          </cell>
          <cell r="AK32">
            <v>0</v>
          </cell>
          <cell r="AL32">
            <v>0</v>
          </cell>
          <cell r="AM32">
            <v>0</v>
          </cell>
          <cell r="AN32">
            <v>0</v>
          </cell>
          <cell r="AO32">
            <v>0</v>
          </cell>
          <cell r="AP32">
            <v>0</v>
          </cell>
          <cell r="AQ32">
            <v>2855.7399999999993</v>
          </cell>
          <cell r="AR32">
            <v>424.34999999999997</v>
          </cell>
          <cell r="AS32">
            <v>646.79999999999984</v>
          </cell>
          <cell r="AT32">
            <v>3926.8899999999994</v>
          </cell>
          <cell r="AU32">
            <v>674662.89615289669</v>
          </cell>
          <cell r="AV32">
            <v>0.7272268894723305</v>
          </cell>
        </row>
        <row r="33">
          <cell r="B33" t="str">
            <v>Total (Chargeable)</v>
          </cell>
          <cell r="C33">
            <v>0</v>
          </cell>
          <cell r="D33">
            <v>0</v>
          </cell>
          <cell r="E33">
            <v>0</v>
          </cell>
          <cell r="F33">
            <v>0</v>
          </cell>
          <cell r="G33">
            <v>0</v>
          </cell>
          <cell r="H33">
            <v>0</v>
          </cell>
          <cell r="I33">
            <v>4</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1033622.2156572714</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E34" t="str">
            <v>Productive Hrs for the year</v>
          </cell>
          <cell r="AF34">
            <v>0</v>
          </cell>
          <cell r="AG34">
            <v>0</v>
          </cell>
          <cell r="AH34">
            <v>0</v>
          </cell>
          <cell r="AI34">
            <v>5422.829999999999</v>
          </cell>
          <cell r="AJ34">
            <v>190.60568294733039</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451.90249999999992</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190.60568294733039</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142255.04019828347</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62010 - Payroll (including APC's)</v>
          </cell>
          <cell r="X37">
            <v>0</v>
          </cell>
          <cell r="Y37">
            <v>1137451.4656572714</v>
          </cell>
          <cell r="Z37">
            <v>0</v>
          </cell>
          <cell r="AA37">
            <v>0</v>
          </cell>
          <cell r="AB37">
            <v>0</v>
          </cell>
          <cell r="AC37">
            <v>0</v>
          </cell>
          <cell r="AD37">
            <v>0</v>
          </cell>
          <cell r="AE37" t="str">
            <v>Total Hrs for the year</v>
          </cell>
          <cell r="AF37">
            <v>0</v>
          </cell>
          <cell r="AG37">
            <v>0</v>
          </cell>
          <cell r="AH37">
            <v>0</v>
          </cell>
          <cell r="AI37">
            <v>5422.829999999999</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1137451.4656572714</v>
          </cell>
          <cell r="Z38">
            <v>103829.25</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4</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0.13762769224907256</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17800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190.60568294733039</v>
          </cell>
          <cell r="AP47">
            <v>0</v>
          </cell>
          <cell r="AQ47">
            <v>0</v>
          </cell>
          <cell r="AR47">
            <v>0</v>
          </cell>
          <cell r="AS47">
            <v>0</v>
          </cell>
          <cell r="AT47">
            <v>0</v>
          </cell>
          <cell r="AU47">
            <v>0</v>
          </cell>
          <cell r="AW47">
            <v>0</v>
          </cell>
        </row>
        <row r="48">
          <cell r="B48">
            <v>0</v>
          </cell>
          <cell r="C48">
            <v>0</v>
          </cell>
          <cell r="D48" t="str">
            <v>62210 - Other Employment Costs</v>
          </cell>
          <cell r="E48">
            <v>0</v>
          </cell>
          <cell r="F48">
            <v>1500.0000000000002</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2000.0000000000002</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14000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190.60568294733039</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106955.04019828347</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142255.04019828347</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142255.04019828347</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sheetData>
      <sheetData sheetId="25">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3244 - Network Business Transformation</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7515</v>
          </cell>
          <cell r="C21">
            <v>0</v>
          </cell>
          <cell r="D21" t="str">
            <v>Business Transformation Mgr</v>
          </cell>
          <cell r="E21" t="str">
            <v>10081</v>
          </cell>
          <cell r="F21" t="str">
            <v>FISHER, Joanne</v>
          </cell>
          <cell r="G21" t="str">
            <v>Salaried Staff</v>
          </cell>
          <cell r="H21" t="str">
            <v xml:space="preserve">Management Group </v>
          </cell>
          <cell r="I21">
            <v>1</v>
          </cell>
          <cell r="J21">
            <v>118605.38</v>
          </cell>
          <cell r="K21">
            <v>9849.0800000000036</v>
          </cell>
          <cell r="L21">
            <v>174.49379999999999</v>
          </cell>
          <cell r="M21">
            <v>16751.099999999999</v>
          </cell>
          <cell r="N21">
            <v>0</v>
          </cell>
          <cell r="O21">
            <v>890.01000000000022</v>
          </cell>
          <cell r="P21">
            <v>0</v>
          </cell>
          <cell r="Q21">
            <v>0</v>
          </cell>
          <cell r="R21">
            <v>0</v>
          </cell>
          <cell r="S21">
            <v>0</v>
          </cell>
          <cell r="T21">
            <v>0</v>
          </cell>
          <cell r="U21">
            <v>21913.440000000002</v>
          </cell>
          <cell r="V21">
            <v>2570.46</v>
          </cell>
          <cell r="W21">
            <v>2086.1399999999994</v>
          </cell>
          <cell r="X21">
            <v>11508.189999999999</v>
          </cell>
          <cell r="Y21">
            <v>6283.8761369762833</v>
          </cell>
          <cell r="Z21">
            <v>190632.16993697628</v>
          </cell>
          <cell r="AA21">
            <v>0</v>
          </cell>
          <cell r="AB21">
            <v>261</v>
          </cell>
          <cell r="AC21">
            <v>20</v>
          </cell>
          <cell r="AD21">
            <v>12</v>
          </cell>
          <cell r="AE21">
            <v>0</v>
          </cell>
          <cell r="AF21">
            <v>12</v>
          </cell>
          <cell r="AG21">
            <v>1594.9499999999998</v>
          </cell>
          <cell r="AH21">
            <v>0.9</v>
          </cell>
          <cell r="AI21">
            <v>1435.4549999999999</v>
          </cell>
          <cell r="AJ21">
            <v>132.8026095816144</v>
          </cell>
          <cell r="AK21">
            <v>13.280260958161442</v>
          </cell>
          <cell r="AL21">
            <v>0.1</v>
          </cell>
          <cell r="AM21">
            <v>146.08287053977585</v>
          </cell>
          <cell r="AN21">
            <v>0</v>
          </cell>
          <cell r="AO21">
            <v>0</v>
          </cell>
          <cell r="AP21">
            <v>146.08287053977585</v>
          </cell>
          <cell r="AQ21">
            <v>0</v>
          </cell>
          <cell r="AR21">
            <v>0</v>
          </cell>
          <cell r="AS21">
            <v>0</v>
          </cell>
          <cell r="AT21">
            <v>0</v>
          </cell>
          <cell r="AU21">
            <v>0</v>
          </cell>
          <cell r="AW21">
            <v>0</v>
          </cell>
        </row>
        <row r="22">
          <cell r="B22" t="str">
            <v>7489</v>
          </cell>
          <cell r="C22">
            <v>0</v>
          </cell>
          <cell r="D22" t="str">
            <v>Business Improvement Engineer</v>
          </cell>
          <cell r="E22" t="str">
            <v>10680</v>
          </cell>
          <cell r="F22" t="str">
            <v>CATANIA, Benjamin J</v>
          </cell>
          <cell r="G22" t="str">
            <v>Salaried Staff</v>
          </cell>
          <cell r="H22" t="str">
            <v xml:space="preserve">Management Group </v>
          </cell>
          <cell r="I22">
            <v>1</v>
          </cell>
          <cell r="J22">
            <v>89266.75999999998</v>
          </cell>
          <cell r="K22">
            <v>7412.76</v>
          </cell>
          <cell r="L22">
            <v>40.813200000000002</v>
          </cell>
          <cell r="M22">
            <v>0</v>
          </cell>
          <cell r="N22">
            <v>0</v>
          </cell>
          <cell r="O22">
            <v>890.01000000000022</v>
          </cell>
          <cell r="P22">
            <v>0</v>
          </cell>
          <cell r="Q22">
            <v>0</v>
          </cell>
          <cell r="R22">
            <v>0</v>
          </cell>
          <cell r="S22">
            <v>0</v>
          </cell>
          <cell r="T22">
            <v>5751.38</v>
          </cell>
          <cell r="U22">
            <v>15497.429999999998</v>
          </cell>
          <cell r="V22">
            <v>1817.84</v>
          </cell>
          <cell r="W22">
            <v>1475.3499999999997</v>
          </cell>
          <cell r="X22">
            <v>8138.73</v>
          </cell>
          <cell r="Y22">
            <v>4289.4481240555506</v>
          </cell>
          <cell r="Z22">
            <v>134580.52132405553</v>
          </cell>
          <cell r="AA22">
            <v>0</v>
          </cell>
          <cell r="AB22">
            <v>261</v>
          </cell>
          <cell r="AC22">
            <v>20</v>
          </cell>
          <cell r="AD22">
            <v>12</v>
          </cell>
          <cell r="AE22">
            <v>0</v>
          </cell>
          <cell r="AF22">
            <v>12</v>
          </cell>
          <cell r="AG22">
            <v>1594.9499999999998</v>
          </cell>
          <cell r="AH22">
            <v>0.9</v>
          </cell>
          <cell r="AI22">
            <v>1435.4549999999999</v>
          </cell>
          <cell r="AJ22">
            <v>93.754608346521167</v>
          </cell>
          <cell r="AK22">
            <v>9.3754608346521167</v>
          </cell>
          <cell r="AL22">
            <v>0.1</v>
          </cell>
          <cell r="AM22">
            <v>103.13006918117328</v>
          </cell>
          <cell r="AN22">
            <v>0</v>
          </cell>
          <cell r="AO22">
            <v>0</v>
          </cell>
          <cell r="AP22">
            <v>103.13006918117328</v>
          </cell>
          <cell r="AQ22">
            <v>0</v>
          </cell>
          <cell r="AR22">
            <v>0</v>
          </cell>
          <cell r="AS22">
            <v>0</v>
          </cell>
          <cell r="AT22">
            <v>0</v>
          </cell>
          <cell r="AU22">
            <v>0</v>
          </cell>
          <cell r="AW22">
            <v>0</v>
          </cell>
        </row>
        <row r="23">
          <cell r="B23" t="str">
            <v>6940</v>
          </cell>
          <cell r="C23">
            <v>0</v>
          </cell>
          <cell r="D23" t="str">
            <v>Business Improvement Analyst</v>
          </cell>
          <cell r="E23" t="str">
            <v>10898</v>
          </cell>
          <cell r="F23" t="str">
            <v>VAN OUDHEUSDEN, Natasha</v>
          </cell>
          <cell r="G23" t="str">
            <v>Salaried Staff</v>
          </cell>
          <cell r="H23" t="str">
            <v xml:space="preserve">Management Group </v>
          </cell>
          <cell r="I23">
            <v>1</v>
          </cell>
          <cell r="J23">
            <v>90567.8</v>
          </cell>
          <cell r="K23">
            <v>7520.8099999999995</v>
          </cell>
          <cell r="L23">
            <v>120.0069</v>
          </cell>
          <cell r="M23">
            <v>0</v>
          </cell>
          <cell r="N23">
            <v>0</v>
          </cell>
          <cell r="O23">
            <v>890.01000000000022</v>
          </cell>
          <cell r="P23">
            <v>0</v>
          </cell>
          <cell r="Q23">
            <v>0</v>
          </cell>
          <cell r="R23">
            <v>0</v>
          </cell>
          <cell r="S23">
            <v>0</v>
          </cell>
          <cell r="T23">
            <v>0</v>
          </cell>
          <cell r="U23">
            <v>14846.04</v>
          </cell>
          <cell r="V23">
            <v>1741.45</v>
          </cell>
          <cell r="W23">
            <v>1413.3399999999997</v>
          </cell>
          <cell r="X23">
            <v>7796.6700000000019</v>
          </cell>
          <cell r="Y23">
            <v>2400.0281275826283</v>
          </cell>
          <cell r="Z23">
            <v>127296.1550275826</v>
          </cell>
          <cell r="AA23">
            <v>0</v>
          </cell>
          <cell r="AB23">
            <v>261</v>
          </cell>
          <cell r="AC23">
            <v>20</v>
          </cell>
          <cell r="AD23">
            <v>12</v>
          </cell>
          <cell r="AE23">
            <v>0</v>
          </cell>
          <cell r="AF23">
            <v>12</v>
          </cell>
          <cell r="AG23">
            <v>1594.9499999999998</v>
          </cell>
          <cell r="AH23">
            <v>0.9</v>
          </cell>
          <cell r="AI23">
            <v>1435.4549999999999</v>
          </cell>
          <cell r="AJ23">
            <v>88.680003920417292</v>
          </cell>
          <cell r="AK23">
            <v>8.8680003920417292</v>
          </cell>
          <cell r="AL23">
            <v>0.1</v>
          </cell>
          <cell r="AM23">
            <v>97.548004312459028</v>
          </cell>
          <cell r="AN23">
            <v>0</v>
          </cell>
          <cell r="AO23">
            <v>0</v>
          </cell>
          <cell r="AP23">
            <v>97.548004312459028</v>
          </cell>
          <cell r="AQ23">
            <v>0</v>
          </cell>
          <cell r="AR23">
            <v>0</v>
          </cell>
          <cell r="AS23">
            <v>0</v>
          </cell>
          <cell r="AT23">
            <v>0</v>
          </cell>
          <cell r="AU23">
            <v>0</v>
          </cell>
          <cell r="AW23">
            <v>0</v>
          </cell>
        </row>
        <row r="24">
          <cell r="B24" t="str">
            <v>6938</v>
          </cell>
          <cell r="C24">
            <v>0</v>
          </cell>
          <cell r="D24" t="str">
            <v>Business Improvement Specialis</v>
          </cell>
          <cell r="E24" t="str">
            <v>9077</v>
          </cell>
          <cell r="F24" t="str">
            <v>VAN VEENENDAAL, Debbie A</v>
          </cell>
          <cell r="G24" t="str">
            <v>Salaried Staff</v>
          </cell>
          <cell r="H24" t="str">
            <v xml:space="preserve">Management Group </v>
          </cell>
          <cell r="I24">
            <v>0.82000000000000017</v>
          </cell>
          <cell r="J24">
            <v>110953.45</v>
          </cell>
          <cell r="K24">
            <v>9213.659999999998</v>
          </cell>
          <cell r="L24">
            <v>405.18689999999998</v>
          </cell>
          <cell r="M24">
            <v>9012.09</v>
          </cell>
          <cell r="N24">
            <v>0</v>
          </cell>
          <cell r="O24">
            <v>729.81</v>
          </cell>
          <cell r="P24">
            <v>0</v>
          </cell>
          <cell r="Q24">
            <v>0</v>
          </cell>
          <cell r="R24">
            <v>0</v>
          </cell>
          <cell r="S24">
            <v>0</v>
          </cell>
          <cell r="T24">
            <v>0</v>
          </cell>
          <cell r="U24">
            <v>19485.46</v>
          </cell>
          <cell r="V24">
            <v>2285.6600000000003</v>
          </cell>
          <cell r="W24">
            <v>1855.0100000000002</v>
          </cell>
          <cell r="X24">
            <v>10233.109999999999</v>
          </cell>
          <cell r="Y24">
            <v>3891.8035572047993</v>
          </cell>
          <cell r="Z24">
            <v>168065.24045720481</v>
          </cell>
          <cell r="AA24">
            <v>0</v>
          </cell>
          <cell r="AB24">
            <v>261</v>
          </cell>
          <cell r="AC24">
            <v>20</v>
          </cell>
          <cell r="AD24">
            <v>12</v>
          </cell>
          <cell r="AE24">
            <v>0</v>
          </cell>
          <cell r="AF24">
            <v>12</v>
          </cell>
          <cell r="AG24">
            <v>1307.8590000000002</v>
          </cell>
          <cell r="AH24">
            <v>0.9</v>
          </cell>
          <cell r="AI24">
            <v>1177.0731000000001</v>
          </cell>
          <cell r="AJ24">
            <v>142.78233055976287</v>
          </cell>
          <cell r="AK24">
            <v>14.278233055976287</v>
          </cell>
          <cell r="AL24">
            <v>0.1</v>
          </cell>
          <cell r="AM24">
            <v>157.06056361573917</v>
          </cell>
          <cell r="AN24">
            <v>0</v>
          </cell>
          <cell r="AO24">
            <v>0</v>
          </cell>
          <cell r="AP24">
            <v>157.06056361573917</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6873</v>
          </cell>
          <cell r="C26">
            <v>0</v>
          </cell>
          <cell r="D26" t="str">
            <v>Account Mgr Major Customers</v>
          </cell>
          <cell r="E26" t="str">
            <v>10924</v>
          </cell>
          <cell r="F26" t="str">
            <v>MARTIN, Ricky</v>
          </cell>
          <cell r="G26" t="str">
            <v>Salaried Staff</v>
          </cell>
          <cell r="H26" t="str">
            <v xml:space="preserve">Management Group </v>
          </cell>
          <cell r="I26">
            <v>1</v>
          </cell>
          <cell r="J26">
            <v>134833.58000000002</v>
          </cell>
          <cell r="K26">
            <v>11196.66</v>
          </cell>
          <cell r="L26">
            <v>758.06579999999997</v>
          </cell>
          <cell r="M26">
            <v>0</v>
          </cell>
          <cell r="N26">
            <v>0</v>
          </cell>
          <cell r="O26">
            <v>890.01000000000022</v>
          </cell>
          <cell r="P26">
            <v>0</v>
          </cell>
          <cell r="Q26">
            <v>0</v>
          </cell>
          <cell r="R26">
            <v>0</v>
          </cell>
          <cell r="S26">
            <v>0</v>
          </cell>
          <cell r="T26">
            <v>5751.38</v>
          </cell>
          <cell r="U26">
            <v>22899.66</v>
          </cell>
          <cell r="V26">
            <v>2686.15</v>
          </cell>
          <cell r="W26">
            <v>2180.0500000000002</v>
          </cell>
          <cell r="X26">
            <v>12026.160000000002</v>
          </cell>
          <cell r="Y26">
            <v>3602.4860572612106</v>
          </cell>
          <cell r="Z26">
            <v>196824.20185726124</v>
          </cell>
          <cell r="AA26">
            <v>0</v>
          </cell>
          <cell r="AB26">
            <v>261</v>
          </cell>
          <cell r="AC26">
            <v>20</v>
          </cell>
          <cell r="AD26">
            <v>12</v>
          </cell>
          <cell r="AE26">
            <v>0</v>
          </cell>
          <cell r="AF26">
            <v>12</v>
          </cell>
          <cell r="AG26">
            <v>1594.9499999999998</v>
          </cell>
          <cell r="AH26">
            <v>0.9</v>
          </cell>
          <cell r="AI26">
            <v>1435.4549999999999</v>
          </cell>
          <cell r="AJ26">
            <v>137.11624666552504</v>
          </cell>
          <cell r="AK26">
            <v>13.711624666552504</v>
          </cell>
          <cell r="AL26">
            <v>0.1</v>
          </cell>
          <cell r="AM26">
            <v>150.82787133207754</v>
          </cell>
          <cell r="AN26">
            <v>0</v>
          </cell>
          <cell r="AO26">
            <v>0</v>
          </cell>
          <cell r="AP26">
            <v>150.82787133207754</v>
          </cell>
          <cell r="AQ26">
            <v>13</v>
          </cell>
          <cell r="AR26">
            <v>0</v>
          </cell>
          <cell r="AS26">
            <v>1836.65</v>
          </cell>
          <cell r="AT26">
            <v>1849.65</v>
          </cell>
          <cell r="AU26">
            <v>1521.6857711236369</v>
          </cell>
          <cell r="AV26">
            <v>7.0283567161354846E-3</v>
          </cell>
          <cell r="AW26">
            <v>0</v>
          </cell>
        </row>
        <row r="27">
          <cell r="B27" t="str">
            <v>6855</v>
          </cell>
          <cell r="C27">
            <v>0</v>
          </cell>
          <cell r="D27" t="str">
            <v>Account Mgr Major Customers</v>
          </cell>
          <cell r="E27" t="str">
            <v>10928</v>
          </cell>
          <cell r="F27" t="str">
            <v>MASSOUD, Albert</v>
          </cell>
          <cell r="G27" t="str">
            <v>Salaried Staff</v>
          </cell>
          <cell r="H27" t="str">
            <v xml:space="preserve">Management Group </v>
          </cell>
          <cell r="I27">
            <v>1</v>
          </cell>
          <cell r="J27">
            <v>129656.87999999999</v>
          </cell>
          <cell r="K27">
            <v>10766.809999999998</v>
          </cell>
          <cell r="L27">
            <v>227.33279999999999</v>
          </cell>
          <cell r="M27">
            <v>0</v>
          </cell>
          <cell r="N27">
            <v>0</v>
          </cell>
          <cell r="O27">
            <v>890.01000000000022</v>
          </cell>
          <cell r="P27">
            <v>0</v>
          </cell>
          <cell r="Q27">
            <v>0</v>
          </cell>
          <cell r="R27">
            <v>0</v>
          </cell>
          <cell r="S27">
            <v>0</v>
          </cell>
          <cell r="T27">
            <v>5751.38</v>
          </cell>
          <cell r="U27">
            <v>22058.73</v>
          </cell>
          <cell r="V27">
            <v>2587.4799999999996</v>
          </cell>
          <cell r="W27">
            <v>2099.9899999999998</v>
          </cell>
          <cell r="X27">
            <v>11584.510000000002</v>
          </cell>
          <cell r="Y27">
            <v>3445.9295218047055</v>
          </cell>
          <cell r="Z27">
            <v>189069.05232180475</v>
          </cell>
          <cell r="AA27">
            <v>0</v>
          </cell>
          <cell r="AB27">
            <v>261</v>
          </cell>
          <cell r="AC27">
            <v>20</v>
          </cell>
          <cell r="AD27">
            <v>12</v>
          </cell>
          <cell r="AE27">
            <v>0</v>
          </cell>
          <cell r="AF27">
            <v>12</v>
          </cell>
          <cell r="AG27">
            <v>1594.9499999999998</v>
          </cell>
          <cell r="AH27">
            <v>0.9</v>
          </cell>
          <cell r="AI27">
            <v>1435.4549999999999</v>
          </cell>
          <cell r="AJ27">
            <v>131.71367428571759</v>
          </cell>
          <cell r="AK27">
            <v>13.171367428571759</v>
          </cell>
          <cell r="AL27">
            <v>0.1</v>
          </cell>
          <cell r="AM27">
            <v>144.88504171428934</v>
          </cell>
          <cell r="AN27">
            <v>0</v>
          </cell>
          <cell r="AO27">
            <v>0</v>
          </cell>
          <cell r="AP27">
            <v>144.88504171428934</v>
          </cell>
          <cell r="AQ27">
            <v>77.800000000000011</v>
          </cell>
          <cell r="AR27">
            <v>0</v>
          </cell>
          <cell r="AS27">
            <v>1104.4799999999998</v>
          </cell>
          <cell r="AT27">
            <v>1182.2799999999997</v>
          </cell>
          <cell r="AU27">
            <v>13685.869250685164</v>
          </cell>
          <cell r="AV27">
            <v>6.580505464018678E-2</v>
          </cell>
          <cell r="AW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row>
        <row r="30">
          <cell r="B30" t="str">
            <v>Total</v>
          </cell>
          <cell r="C30">
            <v>0</v>
          </cell>
          <cell r="D30">
            <v>0</v>
          </cell>
          <cell r="E30">
            <v>0</v>
          </cell>
          <cell r="F30">
            <v>0</v>
          </cell>
          <cell r="G30">
            <v>0</v>
          </cell>
          <cell r="H30">
            <v>0</v>
          </cell>
          <cell r="I30">
            <v>5.82</v>
          </cell>
          <cell r="J30">
            <v>673883.85</v>
          </cell>
          <cell r="K30">
            <v>55959.78</v>
          </cell>
          <cell r="L30">
            <v>1725.8994</v>
          </cell>
          <cell r="M30">
            <v>25763.19</v>
          </cell>
          <cell r="N30">
            <v>0</v>
          </cell>
          <cell r="O30">
            <v>5179.8600000000006</v>
          </cell>
          <cell r="P30">
            <v>0</v>
          </cell>
          <cell r="Q30">
            <v>0</v>
          </cell>
          <cell r="R30">
            <v>0</v>
          </cell>
          <cell r="S30">
            <v>0</v>
          </cell>
          <cell r="T30">
            <v>17254.14</v>
          </cell>
          <cell r="U30">
            <v>116700.76</v>
          </cell>
          <cell r="V30">
            <v>13689.039999999999</v>
          </cell>
          <cell r="W30">
            <v>11109.88</v>
          </cell>
          <cell r="X30">
            <v>61287.37</v>
          </cell>
          <cell r="Y30">
            <v>23913.571524885177</v>
          </cell>
          <cell r="Z30">
            <v>1006467.3409248851</v>
          </cell>
          <cell r="AA30">
            <v>0</v>
          </cell>
          <cell r="AB30">
            <v>0</v>
          </cell>
          <cell r="AC30">
            <v>0</v>
          </cell>
          <cell r="AD30">
            <v>0</v>
          </cell>
          <cell r="AE30">
            <v>0</v>
          </cell>
          <cell r="AF30">
            <v>0</v>
          </cell>
          <cell r="AG30">
            <v>3189.8999999999996</v>
          </cell>
          <cell r="AH30">
            <v>0</v>
          </cell>
          <cell r="AI30">
            <v>2870.91</v>
          </cell>
          <cell r="AJ30">
            <v>121.14157889325973</v>
          </cell>
          <cell r="AK30">
            <v>0</v>
          </cell>
          <cell r="AL30">
            <v>0</v>
          </cell>
          <cell r="AM30">
            <v>0</v>
          </cell>
          <cell r="AN30">
            <v>0</v>
          </cell>
          <cell r="AO30">
            <v>0</v>
          </cell>
          <cell r="AP30">
            <v>0</v>
          </cell>
          <cell r="AQ30">
            <v>0</v>
          </cell>
          <cell r="AR30">
            <v>0</v>
          </cell>
          <cell r="AS30">
            <v>0</v>
          </cell>
          <cell r="AT30">
            <v>0</v>
          </cell>
          <cell r="AU30">
            <v>15207.555021808801</v>
          </cell>
          <cell r="AV30">
            <v>0</v>
          </cell>
        </row>
        <row r="31">
          <cell r="B31" t="str">
            <v>Total (Chargeable)</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1006467.3409248851</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row>
        <row r="32">
          <cell r="B32">
            <v>0</v>
          </cell>
          <cell r="C32">
            <v>0</v>
          </cell>
          <cell r="D32" t="str">
            <v>Overtime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AE32" t="str">
            <v>Productive Hrs for the year</v>
          </cell>
          <cell r="AF32">
            <v>0</v>
          </cell>
          <cell r="AG32">
            <v>0</v>
          </cell>
          <cell r="AH32">
            <v>0</v>
          </cell>
          <cell r="AI32">
            <v>2870.91</v>
          </cell>
          <cell r="AJ32">
            <v>121.14157889325973</v>
          </cell>
          <cell r="AK32">
            <v>0</v>
          </cell>
          <cell r="AL32">
            <v>0</v>
          </cell>
          <cell r="AM32">
            <v>0</v>
          </cell>
          <cell r="AN32">
            <v>0</v>
          </cell>
          <cell r="AO32">
            <v>0</v>
          </cell>
          <cell r="AP32">
            <v>0</v>
          </cell>
          <cell r="AQ32">
            <v>0</v>
          </cell>
          <cell r="AR32">
            <v>0</v>
          </cell>
          <cell r="AS32">
            <v>0</v>
          </cell>
          <cell r="AT32">
            <v>0</v>
          </cell>
          <cell r="AU32">
            <v>0</v>
          </cell>
        </row>
        <row r="33">
          <cell r="B33">
            <v>0</v>
          </cell>
          <cell r="C33">
            <v>0</v>
          </cell>
          <cell r="D33" t="str">
            <v xml:space="preserve">Overtime Hours </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Payroll (including APC's)</v>
          </cell>
          <cell r="X33">
            <v>0</v>
          </cell>
          <cell r="Y33">
            <v>0</v>
          </cell>
          <cell r="Z33" t="str">
            <v>Proof</v>
          </cell>
          <cell r="AA33">
            <v>0</v>
          </cell>
          <cell r="AB33">
            <v>0</v>
          </cell>
          <cell r="AC33">
            <v>0</v>
          </cell>
          <cell r="AD33">
            <v>0</v>
          </cell>
          <cell r="AE33" t="str">
            <v xml:space="preserve">Estimated  Monthly Productive Hrs </v>
          </cell>
          <cell r="AF33">
            <v>0</v>
          </cell>
          <cell r="AG33">
            <v>0</v>
          </cell>
          <cell r="AH33">
            <v>0</v>
          </cell>
          <cell r="AI33">
            <v>239.24249999999998</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t="str">
            <v>Base Rate</v>
          </cell>
          <cell r="E34">
            <v>0</v>
          </cell>
          <cell r="F34">
            <v>114.50488810207892</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62010 - Payroll (including APC's)</v>
          </cell>
          <cell r="X34">
            <v>0</v>
          </cell>
          <cell r="Y34">
            <v>1006467.3409248852</v>
          </cell>
          <cell r="Z34">
            <v>0</v>
          </cell>
          <cell r="AA34">
            <v>0</v>
          </cell>
          <cell r="AB34">
            <v>0</v>
          </cell>
          <cell r="AC34">
            <v>0</v>
          </cell>
          <cell r="AD34">
            <v>0</v>
          </cell>
          <cell r="AE34" t="str">
            <v>Overtime Hrs for the year</v>
          </cell>
          <cell r="AF34">
            <v>0</v>
          </cell>
          <cell r="AG34">
            <v>0</v>
          </cell>
          <cell r="AH34">
            <v>0</v>
          </cell>
          <cell r="AI34">
            <v>0</v>
          </cell>
          <cell r="AJ34">
            <v>0</v>
          </cell>
          <cell r="AK34" t="str">
            <v xml:space="preserve">Cost Centre Overhead </v>
          </cell>
          <cell r="AL34">
            <v>0</v>
          </cell>
          <cell r="AM34">
            <v>0</v>
          </cell>
          <cell r="AN34">
            <v>0</v>
          </cell>
          <cell r="AO34">
            <v>36302.328212674358</v>
          </cell>
          <cell r="AP34">
            <v>0</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62040 - Overtime</v>
          </cell>
          <cell r="X35">
            <v>0</v>
          </cell>
          <cell r="Y35">
            <v>0</v>
          </cell>
          <cell r="Z35">
            <v>0</v>
          </cell>
          <cell r="AA35">
            <v>0</v>
          </cell>
          <cell r="AB35">
            <v>0</v>
          </cell>
          <cell r="AC35">
            <v>0</v>
          </cell>
          <cell r="AD35">
            <v>0</v>
          </cell>
          <cell r="AE35" t="str">
            <v>Total Hrs for the year</v>
          </cell>
          <cell r="AF35">
            <v>0</v>
          </cell>
          <cell r="AG35">
            <v>0</v>
          </cell>
          <cell r="AH35">
            <v>0</v>
          </cell>
          <cell r="AI35">
            <v>2870.91</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Multiplier for O/T recovery penalty</v>
          </cell>
          <cell r="E36">
            <v>0</v>
          </cell>
          <cell r="F36">
            <v>1.4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1006467.3409248852</v>
          </cell>
          <cell r="Z36">
            <v>1.1641532182693481E-10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Total Allocated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t="str">
            <v>Staff Numbers - FTE</v>
          </cell>
          <cell r="AJ37">
            <v>0</v>
          </cell>
          <cell r="AK37">
            <v>5.82</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Budget 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APCS</v>
          </cell>
          <cell r="E40">
            <v>0</v>
          </cell>
          <cell r="F40">
            <v>0.104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t="str">
            <v>Cost Centre Overheads as a % of Chargeable Payroll</v>
          </cell>
          <cell r="AI41">
            <v>0</v>
          </cell>
          <cell r="AJ41">
            <v>0</v>
          </cell>
          <cell r="AK41">
            <v>0</v>
          </cell>
          <cell r="AL41">
            <v>0</v>
          </cell>
          <cell r="AM41">
            <v>3.6069057322132898E-2</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39100 - Network Internal Allocation</v>
          </cell>
          <cell r="E44" t="str">
            <v>90000 - Cost Centre Expenses</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62110 - Staff Training and Development</v>
          </cell>
          <cell r="E45">
            <v>0</v>
          </cell>
          <cell r="F45">
            <v>6000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t="str">
            <v>Average OPA Rate</v>
          </cell>
          <cell r="AM45">
            <v>0</v>
          </cell>
          <cell r="AN45">
            <v>0</v>
          </cell>
          <cell r="AO45">
            <v>121.14157889325973</v>
          </cell>
          <cell r="AP45">
            <v>0</v>
          </cell>
          <cell r="AQ45">
            <v>0</v>
          </cell>
          <cell r="AR45">
            <v>0</v>
          </cell>
          <cell r="AS45">
            <v>0</v>
          </cell>
          <cell r="AT45">
            <v>0</v>
          </cell>
          <cell r="AU45">
            <v>0</v>
          </cell>
          <cell r="AW45">
            <v>0</v>
          </cell>
        </row>
        <row r="46">
          <cell r="B46">
            <v>0</v>
          </cell>
          <cell r="C46">
            <v>0</v>
          </cell>
          <cell r="D46" t="str">
            <v>62210 - Other Employment Costs</v>
          </cell>
          <cell r="E46">
            <v>0</v>
          </cell>
          <cell r="F46">
            <v>582</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62300 - Contractors &amp; Consultants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Average Fully Burdened Charge-Out-Rate</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62400 - Selling Expenses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62500 - Travel Expenses</v>
          </cell>
          <cell r="E49">
            <v>0</v>
          </cell>
          <cell r="F49">
            <v>6000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Rate settings for OPA System</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62600 - General &amp; Administration</v>
          </cell>
          <cell r="E50">
            <v>0</v>
          </cell>
          <cell r="F50">
            <v>6000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Hourly Rate OPA Rate per hour</v>
          </cell>
          <cell r="AK50">
            <v>0</v>
          </cell>
          <cell r="AL50">
            <v>0</v>
          </cell>
          <cell r="AM50">
            <v>0</v>
          </cell>
          <cell r="AN50">
            <v>0</v>
          </cell>
          <cell r="AO50">
            <v>0</v>
          </cell>
          <cell r="AP50">
            <v>114.50488810207892</v>
          </cell>
          <cell r="AQ50">
            <v>0</v>
          </cell>
          <cell r="AR50">
            <v>0</v>
          </cell>
          <cell r="AS50">
            <v>0</v>
          </cell>
          <cell r="AT50">
            <v>0</v>
          </cell>
          <cell r="AU50">
            <v>0</v>
          </cell>
          <cell r="AW50">
            <v>0</v>
          </cell>
        </row>
        <row r="51">
          <cell r="B51">
            <v>0</v>
          </cell>
          <cell r="C51">
            <v>0</v>
          </cell>
          <cell r="D51" t="str">
            <v>65000 - Depreciation &amp; Amortisation</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Cost Centre Overhead Rate</v>
          </cell>
          <cell r="AK51">
            <v>0</v>
          </cell>
          <cell r="AL51">
            <v>0</v>
          </cell>
          <cell r="AM51">
            <v>0</v>
          </cell>
          <cell r="AN51">
            <v>0</v>
          </cell>
          <cell r="AO51">
            <v>0</v>
          </cell>
          <cell r="AP51">
            <v>0.1</v>
          </cell>
          <cell r="AQ51">
            <v>0</v>
          </cell>
          <cell r="AR51">
            <v>0</v>
          </cell>
          <cell r="AS51">
            <v>0</v>
          </cell>
          <cell r="AT51">
            <v>0</v>
          </cell>
          <cell r="AU51">
            <v>0</v>
          </cell>
          <cell r="AW51">
            <v>0</v>
          </cell>
        </row>
        <row r="52">
          <cell r="B52">
            <v>0</v>
          </cell>
          <cell r="C52">
            <v>0</v>
          </cell>
          <cell r="D52" t="str">
            <v>63800 - Interest Expense</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Corporate Overhead Rate for non-contestable works</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63400 - Service Contracts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Corporate Overhead Rate for contestable works</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63600 - Lease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Overtime Penalty Rate to be applied to base OT hours</v>
          </cell>
          <cell r="AK54">
            <v>0</v>
          </cell>
          <cell r="AL54">
            <v>0</v>
          </cell>
          <cell r="AM54">
            <v>0</v>
          </cell>
          <cell r="AN54">
            <v>0</v>
          </cell>
          <cell r="AO54">
            <v>0</v>
          </cell>
          <cell r="AP54">
            <v>0.4</v>
          </cell>
          <cell r="AQ54">
            <v>0</v>
          </cell>
          <cell r="AR54">
            <v>0</v>
          </cell>
          <cell r="AS54">
            <v>0</v>
          </cell>
          <cell r="AT54">
            <v>0</v>
          </cell>
          <cell r="AU54">
            <v>0</v>
          </cell>
          <cell r="AW54">
            <v>0</v>
          </cell>
        </row>
        <row r="55">
          <cell r="B55" t="str">
            <v>83491 - Network Overhead Recovery</v>
          </cell>
          <cell r="C55">
            <v>0</v>
          </cell>
          <cell r="D55" t="str">
            <v>83400 - Inter-Company Expenses</v>
          </cell>
          <cell r="E55">
            <v>0</v>
          </cell>
          <cell r="F55">
            <v>17720.328212674358</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Less</v>
          </cell>
          <cell r="E56">
            <v>0</v>
          </cell>
          <cell r="F56">
            <v>36302.328212674358</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62300 - Contractors &amp; Consultants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65000 - Depreciation &amp; Amortisation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63800 - Interest Expense</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63713 - Lease Expenses - Plant</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Total Overheads to be Recovered</v>
          </cell>
          <cell r="E61">
            <v>0</v>
          </cell>
          <cell r="F61">
            <v>36302.328212674358</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sheetData>
      <sheetData sheetId="26"/>
      <sheetData sheetId="27">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3251 - Network Construction</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7640</v>
          </cell>
          <cell r="C21">
            <v>0</v>
          </cell>
          <cell r="D21" t="str">
            <v>Section Manager</v>
          </cell>
          <cell r="E21" t="str">
            <v>10046</v>
          </cell>
          <cell r="F21" t="str">
            <v>CHAUDHURI, Santanu</v>
          </cell>
          <cell r="G21" t="str">
            <v>Salaried Staff</v>
          </cell>
          <cell r="H21" t="str">
            <v xml:space="preserve">Management Group </v>
          </cell>
          <cell r="I21">
            <v>1</v>
          </cell>
          <cell r="J21">
            <v>151501.12</v>
          </cell>
          <cell r="K21">
            <v>12580.76</v>
          </cell>
          <cell r="L21">
            <v>295.16159999999996</v>
          </cell>
          <cell r="M21">
            <v>16407.38</v>
          </cell>
          <cell r="N21">
            <v>0</v>
          </cell>
          <cell r="O21">
            <v>890.01000000000022</v>
          </cell>
          <cell r="P21">
            <v>0</v>
          </cell>
          <cell r="Q21">
            <v>15000.029999999999</v>
          </cell>
          <cell r="R21">
            <v>0</v>
          </cell>
          <cell r="S21">
            <v>0</v>
          </cell>
          <cell r="T21">
            <v>5751.38</v>
          </cell>
          <cell r="U21">
            <v>30318.39</v>
          </cell>
          <cell r="V21">
            <v>3932.91</v>
          </cell>
          <cell r="W21">
            <v>3237.7300000000005</v>
          </cell>
          <cell r="X21">
            <v>17608.099999999999</v>
          </cell>
          <cell r="Y21">
            <v>8282.2676936973112</v>
          </cell>
          <cell r="Z21">
            <v>265805.23929369735</v>
          </cell>
          <cell r="AA21">
            <v>24611.09</v>
          </cell>
          <cell r="AB21">
            <v>261</v>
          </cell>
          <cell r="AC21">
            <v>20</v>
          </cell>
          <cell r="AD21">
            <v>12</v>
          </cell>
          <cell r="AE21">
            <v>0</v>
          </cell>
          <cell r="AF21">
            <v>12</v>
          </cell>
          <cell r="AG21">
            <v>1594.9499999999998</v>
          </cell>
          <cell r="AH21">
            <v>0.85</v>
          </cell>
          <cell r="AI21">
            <v>1355.7074999999998</v>
          </cell>
          <cell r="AJ21">
            <v>196.06385543614488</v>
          </cell>
          <cell r="AK21">
            <v>72.543626511373603</v>
          </cell>
          <cell r="AL21">
            <v>0.37</v>
          </cell>
          <cell r="AM21">
            <v>268.60748194751847</v>
          </cell>
          <cell r="AN21">
            <v>0</v>
          </cell>
          <cell r="AO21">
            <v>0</v>
          </cell>
          <cell r="AP21">
            <v>268.60748194751847</v>
          </cell>
          <cell r="AQ21">
            <v>0</v>
          </cell>
          <cell r="AR21">
            <v>0</v>
          </cell>
          <cell r="AS21">
            <v>0</v>
          </cell>
          <cell r="AT21">
            <v>0</v>
          </cell>
          <cell r="AU21">
            <v>0</v>
          </cell>
          <cell r="AW21">
            <v>0</v>
          </cell>
        </row>
        <row r="22">
          <cell r="B22" t="str">
            <v>7093</v>
          </cell>
          <cell r="C22">
            <v>0</v>
          </cell>
          <cell r="D22" t="str">
            <v>Program Delivery Lead</v>
          </cell>
          <cell r="E22" t="str">
            <v>3278</v>
          </cell>
          <cell r="F22" t="str">
            <v>LLOYD, Michael</v>
          </cell>
          <cell r="G22" t="str">
            <v>Salaried Staff</v>
          </cell>
          <cell r="H22" t="str">
            <v xml:space="preserve">Management Group </v>
          </cell>
          <cell r="I22">
            <v>1</v>
          </cell>
          <cell r="J22">
            <v>123726.99000000002</v>
          </cell>
          <cell r="K22">
            <v>11815.470000000003</v>
          </cell>
          <cell r="L22">
            <v>541.87890000000004</v>
          </cell>
          <cell r="M22">
            <v>10049.61</v>
          </cell>
          <cell r="N22">
            <v>0</v>
          </cell>
          <cell r="O22">
            <v>890.01000000000022</v>
          </cell>
          <cell r="P22">
            <v>0</v>
          </cell>
          <cell r="Q22">
            <v>0</v>
          </cell>
          <cell r="R22">
            <v>3065.42</v>
          </cell>
          <cell r="S22">
            <v>373.47</v>
          </cell>
          <cell r="T22">
            <v>0</v>
          </cell>
          <cell r="U22">
            <v>22255.979999999996</v>
          </cell>
          <cell r="V22">
            <v>2918.1</v>
          </cell>
          <cell r="W22">
            <v>2405.79</v>
          </cell>
          <cell r="X22">
            <v>13064.91</v>
          </cell>
          <cell r="Y22">
            <v>4887.7064607959328</v>
          </cell>
          <cell r="Z22">
            <v>195995.33536079596</v>
          </cell>
          <cell r="AA22">
            <v>20099.25</v>
          </cell>
          <cell r="AB22">
            <v>261</v>
          </cell>
          <cell r="AC22">
            <v>20</v>
          </cell>
          <cell r="AD22">
            <v>12</v>
          </cell>
          <cell r="AE22">
            <v>0</v>
          </cell>
          <cell r="AF22">
            <v>12</v>
          </cell>
          <cell r="AG22">
            <v>1594.9499999999998</v>
          </cell>
          <cell r="AH22">
            <v>0.85</v>
          </cell>
          <cell r="AI22">
            <v>1355.7074999999998</v>
          </cell>
          <cell r="AJ22">
            <v>144.570517874096</v>
          </cell>
          <cell r="AK22">
            <v>53.49109161341552</v>
          </cell>
          <cell r="AL22">
            <v>0.37</v>
          </cell>
          <cell r="AM22">
            <v>198.06160948751153</v>
          </cell>
          <cell r="AN22">
            <v>0</v>
          </cell>
          <cell r="AO22">
            <v>0</v>
          </cell>
          <cell r="AP22">
            <v>198.06160948751153</v>
          </cell>
          <cell r="AQ22">
            <v>0</v>
          </cell>
          <cell r="AR22">
            <v>0</v>
          </cell>
          <cell r="AS22">
            <v>0</v>
          </cell>
          <cell r="AT22">
            <v>0</v>
          </cell>
          <cell r="AU22">
            <v>0</v>
          </cell>
          <cell r="AW22">
            <v>0</v>
          </cell>
        </row>
        <row r="23">
          <cell r="B23" t="str">
            <v>7094</v>
          </cell>
          <cell r="C23">
            <v>0</v>
          </cell>
          <cell r="D23" t="str">
            <v>Program Delivery Lead</v>
          </cell>
          <cell r="E23" t="str">
            <v>6224</v>
          </cell>
          <cell r="F23" t="str">
            <v>MITCHELL, John B</v>
          </cell>
          <cell r="G23" t="str">
            <v>Salaried Staff</v>
          </cell>
          <cell r="H23" t="str">
            <v xml:space="preserve">Management Group </v>
          </cell>
          <cell r="I23">
            <v>1</v>
          </cell>
          <cell r="J23">
            <v>123726.99000000002</v>
          </cell>
          <cell r="K23">
            <v>11815.470000000003</v>
          </cell>
          <cell r="L23">
            <v>586.59720000000004</v>
          </cell>
          <cell r="M23">
            <v>10049.61</v>
          </cell>
          <cell r="N23">
            <v>0</v>
          </cell>
          <cell r="O23">
            <v>890.01000000000022</v>
          </cell>
          <cell r="P23">
            <v>0</v>
          </cell>
          <cell r="Q23">
            <v>0</v>
          </cell>
          <cell r="R23">
            <v>3065.42</v>
          </cell>
          <cell r="S23">
            <v>0</v>
          </cell>
          <cell r="T23">
            <v>0</v>
          </cell>
          <cell r="U23">
            <v>27137.909999999996</v>
          </cell>
          <cell r="V23">
            <v>2987.12</v>
          </cell>
          <cell r="W23">
            <v>2400.4500000000003</v>
          </cell>
          <cell r="X23">
            <v>13373.760000000002</v>
          </cell>
          <cell r="Y23">
            <v>6989.211798250486</v>
          </cell>
          <cell r="Z23">
            <v>203022.54899825057</v>
          </cell>
          <cell r="AA23">
            <v>20099.25</v>
          </cell>
          <cell r="AB23">
            <v>261</v>
          </cell>
          <cell r="AC23">
            <v>20</v>
          </cell>
          <cell r="AD23">
            <v>12</v>
          </cell>
          <cell r="AE23">
            <v>0</v>
          </cell>
          <cell r="AF23">
            <v>12</v>
          </cell>
          <cell r="AG23">
            <v>1594.9499999999998</v>
          </cell>
          <cell r="AH23">
            <v>0.85</v>
          </cell>
          <cell r="AI23">
            <v>1355.7074999999998</v>
          </cell>
          <cell r="AJ23">
            <v>149.75394692310149</v>
          </cell>
          <cell r="AK23">
            <v>55.40896036154755</v>
          </cell>
          <cell r="AL23">
            <v>0.37</v>
          </cell>
          <cell r="AM23">
            <v>205.16290728464904</v>
          </cell>
          <cell r="AN23">
            <v>0</v>
          </cell>
          <cell r="AO23">
            <v>0</v>
          </cell>
          <cell r="AP23">
            <v>205.16290728464904</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7019</v>
          </cell>
          <cell r="C26">
            <v>0</v>
          </cell>
          <cell r="D26" t="str">
            <v>Trades Assistant</v>
          </cell>
          <cell r="E26" t="str">
            <v>10107</v>
          </cell>
          <cell r="F26" t="str">
            <v>ROUSELL, Jason P</v>
          </cell>
          <cell r="G26" t="str">
            <v>Wages Staff</v>
          </cell>
          <cell r="H26" t="str">
            <v xml:space="preserve">Management Group </v>
          </cell>
          <cell r="I26">
            <v>1</v>
          </cell>
          <cell r="J26">
            <v>60518.729999999996</v>
          </cell>
          <cell r="K26">
            <v>5779.34</v>
          </cell>
          <cell r="L26">
            <v>78.679500000000004</v>
          </cell>
          <cell r="M26">
            <v>0</v>
          </cell>
          <cell r="N26">
            <v>0</v>
          </cell>
          <cell r="O26">
            <v>890.01000000000022</v>
          </cell>
          <cell r="P26">
            <v>0</v>
          </cell>
          <cell r="Q26">
            <v>0</v>
          </cell>
          <cell r="R26">
            <v>3503.3700000000003</v>
          </cell>
          <cell r="S26">
            <v>0</v>
          </cell>
          <cell r="T26">
            <v>3623.2599999999998</v>
          </cell>
          <cell r="U26">
            <v>11033.629999999997</v>
          </cell>
          <cell r="V26">
            <v>1444.66</v>
          </cell>
          <cell r="W26">
            <v>1190.79</v>
          </cell>
          <cell r="X26">
            <v>6467.9400000000005</v>
          </cell>
          <cell r="Y26">
            <v>3094.5376581078181</v>
          </cell>
          <cell r="Z26">
            <v>97624.947158107781</v>
          </cell>
          <cell r="AA26">
            <v>9831.1700000000019</v>
          </cell>
          <cell r="AB26">
            <v>261</v>
          </cell>
          <cell r="AC26">
            <v>20</v>
          </cell>
          <cell r="AD26">
            <v>12</v>
          </cell>
          <cell r="AE26">
            <v>26</v>
          </cell>
          <cell r="AF26">
            <v>12</v>
          </cell>
          <cell r="AG26">
            <v>1528</v>
          </cell>
          <cell r="AH26">
            <v>0.85</v>
          </cell>
          <cell r="AI26">
            <v>1298.8</v>
          </cell>
          <cell r="AJ26">
            <v>75.165496733991205</v>
          </cell>
          <cell r="AK26">
            <v>27.811233791576747</v>
          </cell>
          <cell r="AL26">
            <v>0.37</v>
          </cell>
          <cell r="AM26">
            <v>102.97673052556794</v>
          </cell>
          <cell r="AN26">
            <v>0</v>
          </cell>
          <cell r="AO26">
            <v>0</v>
          </cell>
          <cell r="AP26">
            <v>102.97673052556794</v>
          </cell>
          <cell r="AQ26">
            <v>796</v>
          </cell>
          <cell r="AR26">
            <v>0</v>
          </cell>
          <cell r="AS26">
            <v>189.5</v>
          </cell>
          <cell r="AT26">
            <v>985.5</v>
          </cell>
          <cell r="AU26">
            <v>108028.36872131879</v>
          </cell>
          <cell r="AV26">
            <v>0.8077118214104515</v>
          </cell>
          <cell r="AW26">
            <v>0</v>
          </cell>
        </row>
        <row r="27">
          <cell r="B27" t="str">
            <v>6993</v>
          </cell>
          <cell r="C27">
            <v>0</v>
          </cell>
          <cell r="D27" t="str">
            <v>Trades Assistant</v>
          </cell>
          <cell r="E27" t="str">
            <v>10108</v>
          </cell>
          <cell r="F27" t="str">
            <v>BURRIDGE, Christopher</v>
          </cell>
          <cell r="G27" t="str">
            <v>Wages Staff</v>
          </cell>
          <cell r="H27" t="str">
            <v xml:space="preserve">Management Group </v>
          </cell>
          <cell r="I27">
            <v>1</v>
          </cell>
          <cell r="J27">
            <v>60518.729999999996</v>
          </cell>
          <cell r="K27">
            <v>5025.53</v>
          </cell>
          <cell r="L27">
            <v>221.71349999999998</v>
          </cell>
          <cell r="M27">
            <v>0</v>
          </cell>
          <cell r="N27">
            <v>0</v>
          </cell>
          <cell r="O27">
            <v>890.01000000000022</v>
          </cell>
          <cell r="P27">
            <v>0</v>
          </cell>
          <cell r="Q27">
            <v>0</v>
          </cell>
          <cell r="R27">
            <v>0</v>
          </cell>
          <cell r="S27">
            <v>0</v>
          </cell>
          <cell r="T27">
            <v>3623.2599999999998</v>
          </cell>
          <cell r="U27">
            <v>10508.1</v>
          </cell>
          <cell r="V27">
            <v>1383.06</v>
          </cell>
          <cell r="W27">
            <v>1140.79</v>
          </cell>
          <cell r="X27">
            <v>6191.9599999999991</v>
          </cell>
          <cell r="Y27">
            <v>3094.8029010929731</v>
          </cell>
          <cell r="Z27">
            <v>92597.956401092961</v>
          </cell>
          <cell r="AA27">
            <v>9831.1700000000019</v>
          </cell>
          <cell r="AB27">
            <v>261</v>
          </cell>
          <cell r="AC27">
            <v>20</v>
          </cell>
          <cell r="AD27">
            <v>12</v>
          </cell>
          <cell r="AE27">
            <v>26</v>
          </cell>
          <cell r="AF27">
            <v>12</v>
          </cell>
          <cell r="AG27">
            <v>1528</v>
          </cell>
          <cell r="AH27">
            <v>0.85</v>
          </cell>
          <cell r="AI27">
            <v>1298.8</v>
          </cell>
          <cell r="AJ27">
            <v>71.295008008232955</v>
          </cell>
          <cell r="AK27">
            <v>26.379152963046192</v>
          </cell>
          <cell r="AL27">
            <v>0.37</v>
          </cell>
          <cell r="AM27">
            <v>97.67416097127915</v>
          </cell>
          <cell r="AN27">
            <v>0</v>
          </cell>
          <cell r="AO27">
            <v>0</v>
          </cell>
          <cell r="AP27">
            <v>97.67416097127915</v>
          </cell>
          <cell r="AQ27">
            <v>723</v>
          </cell>
          <cell r="AR27">
            <v>291</v>
          </cell>
          <cell r="AS27">
            <v>23</v>
          </cell>
          <cell r="AT27">
            <v>1037</v>
          </cell>
          <cell r="AU27">
            <v>88446.674826274437</v>
          </cell>
          <cell r="AV27">
            <v>0.69720347155255546</v>
          </cell>
          <cell r="AW27">
            <v>905.52786885245905</v>
          </cell>
        </row>
        <row r="28">
          <cell r="B28" t="str">
            <v>7106</v>
          </cell>
          <cell r="C28">
            <v>0</v>
          </cell>
          <cell r="D28" t="str">
            <v>Site Lead - Metering</v>
          </cell>
          <cell r="E28" t="str">
            <v>1016</v>
          </cell>
          <cell r="F28" t="str">
            <v>FULLER, Daniel J</v>
          </cell>
          <cell r="G28" t="str">
            <v>Wages Staff</v>
          </cell>
          <cell r="H28" t="str">
            <v xml:space="preserve">Management Group </v>
          </cell>
          <cell r="I28">
            <v>1</v>
          </cell>
          <cell r="J28">
            <v>86704.569999999992</v>
          </cell>
          <cell r="K28">
            <v>7200</v>
          </cell>
          <cell r="L28">
            <v>402.93149999999997</v>
          </cell>
          <cell r="M28">
            <v>0</v>
          </cell>
          <cell r="N28">
            <v>0</v>
          </cell>
          <cell r="O28">
            <v>890.01000000000022</v>
          </cell>
          <cell r="P28">
            <v>0</v>
          </cell>
          <cell r="Q28">
            <v>0</v>
          </cell>
          <cell r="R28">
            <v>0</v>
          </cell>
          <cell r="S28">
            <v>8090.52</v>
          </cell>
          <cell r="T28">
            <v>5981.420000000001</v>
          </cell>
          <cell r="U28">
            <v>16329.320000000002</v>
          </cell>
          <cell r="V28">
            <v>2130.9199999999996</v>
          </cell>
          <cell r="W28">
            <v>1755.71</v>
          </cell>
          <cell r="X28">
            <v>9540.4199999999983</v>
          </cell>
          <cell r="Y28">
            <v>4044.7714098782526</v>
          </cell>
          <cell r="Z28">
            <v>143070.59290987827</v>
          </cell>
          <cell r="AA28">
            <v>14085.01</v>
          </cell>
          <cell r="AB28">
            <v>261</v>
          </cell>
          <cell r="AC28">
            <v>20</v>
          </cell>
          <cell r="AD28">
            <v>12</v>
          </cell>
          <cell r="AE28">
            <v>26</v>
          </cell>
          <cell r="AF28">
            <v>12</v>
          </cell>
          <cell r="AG28">
            <v>1528</v>
          </cell>
          <cell r="AH28">
            <v>0.85</v>
          </cell>
          <cell r="AI28">
            <v>1298.8</v>
          </cell>
          <cell r="AJ28">
            <v>110.15598468577015</v>
          </cell>
          <cell r="AK28">
            <v>40.757714333734953</v>
          </cell>
          <cell r="AL28">
            <v>0.37</v>
          </cell>
          <cell r="AM28">
            <v>150.91369901950509</v>
          </cell>
          <cell r="AN28">
            <v>0</v>
          </cell>
          <cell r="AO28">
            <v>0</v>
          </cell>
          <cell r="AP28">
            <v>150.91369901950509</v>
          </cell>
          <cell r="AQ28">
            <v>129.82000000000002</v>
          </cell>
          <cell r="AR28">
            <v>0</v>
          </cell>
          <cell r="AS28">
            <v>158.82</v>
          </cell>
          <cell r="AT28">
            <v>288.64</v>
          </cell>
          <cell r="AU28">
            <v>88156.843781311487</v>
          </cell>
          <cell r="AV28">
            <v>0.44976441241685156</v>
          </cell>
          <cell r="AW28">
            <v>584.1540188470068</v>
          </cell>
        </row>
        <row r="29">
          <cell r="B29" t="str">
            <v>7085</v>
          </cell>
          <cell r="C29">
            <v>0</v>
          </cell>
          <cell r="D29" t="str">
            <v>Trades Assistant</v>
          </cell>
          <cell r="E29" t="str">
            <v>10534</v>
          </cell>
          <cell r="F29" t="str">
            <v>SWAN, Daniel J</v>
          </cell>
          <cell r="G29" t="str">
            <v>Wages Staff</v>
          </cell>
          <cell r="H29" t="str">
            <v xml:space="preserve">Management Group </v>
          </cell>
          <cell r="I29">
            <v>1</v>
          </cell>
          <cell r="J29">
            <v>60518.729999999996</v>
          </cell>
          <cell r="K29">
            <v>5025.53</v>
          </cell>
          <cell r="L29">
            <v>189.30329999999998</v>
          </cell>
          <cell r="M29">
            <v>0</v>
          </cell>
          <cell r="N29">
            <v>0</v>
          </cell>
          <cell r="O29">
            <v>890.01000000000022</v>
          </cell>
          <cell r="P29">
            <v>0</v>
          </cell>
          <cell r="Q29">
            <v>0</v>
          </cell>
          <cell r="R29">
            <v>0</v>
          </cell>
          <cell r="S29">
            <v>0</v>
          </cell>
          <cell r="T29">
            <v>3623.2599999999998</v>
          </cell>
          <cell r="U29">
            <v>10508.1</v>
          </cell>
          <cell r="V29">
            <v>1383.06</v>
          </cell>
          <cell r="W29">
            <v>1140.79</v>
          </cell>
          <cell r="X29">
            <v>6191.9599999999991</v>
          </cell>
          <cell r="Y29">
            <v>2970.9586366869416</v>
          </cell>
          <cell r="Z29">
            <v>92441.701936686921</v>
          </cell>
          <cell r="AA29">
            <v>9831.1700000000019</v>
          </cell>
          <cell r="AB29">
            <v>261</v>
          </cell>
          <cell r="AC29">
            <v>20</v>
          </cell>
          <cell r="AD29">
            <v>12</v>
          </cell>
          <cell r="AE29">
            <v>26</v>
          </cell>
          <cell r="AF29">
            <v>12</v>
          </cell>
          <cell r="AG29">
            <v>1528</v>
          </cell>
          <cell r="AH29">
            <v>0.7</v>
          </cell>
          <cell r="AI29">
            <v>1069.5999999999999</v>
          </cell>
          <cell r="AJ29">
            <v>86.42642290266167</v>
          </cell>
          <cell r="AK29">
            <v>31.977776473984818</v>
          </cell>
          <cell r="AL29">
            <v>0.37</v>
          </cell>
          <cell r="AM29">
            <v>118.40419937664649</v>
          </cell>
          <cell r="AN29">
            <v>0</v>
          </cell>
          <cell r="AO29">
            <v>0</v>
          </cell>
          <cell r="AP29">
            <v>118.40419937664649</v>
          </cell>
          <cell r="AQ29">
            <v>1051.7499999999993</v>
          </cell>
          <cell r="AR29">
            <v>116</v>
          </cell>
          <cell r="AS29">
            <v>173.92999999999998</v>
          </cell>
          <cell r="AT29">
            <v>1341.6799999999994</v>
          </cell>
          <cell r="AU29">
            <v>99277.78398449505</v>
          </cell>
          <cell r="AV29">
            <v>0.78390525311549686</v>
          </cell>
          <cell r="AW29">
            <v>838.46505873233536</v>
          </cell>
        </row>
        <row r="30">
          <cell r="B30" t="str">
            <v>7001</v>
          </cell>
          <cell r="C30">
            <v>0</v>
          </cell>
          <cell r="D30" t="str">
            <v>Trades Assistant</v>
          </cell>
          <cell r="E30" t="str">
            <v>N3251-1718-02</v>
          </cell>
          <cell r="F30" t="str">
            <v>Vacant Position</v>
          </cell>
          <cell r="G30" t="str">
            <v>Wages Staff</v>
          </cell>
          <cell r="H30" t="str">
            <v xml:space="preserve">Management Group </v>
          </cell>
          <cell r="I30">
            <v>1</v>
          </cell>
          <cell r="J30">
            <v>60518.729999999996</v>
          </cell>
          <cell r="K30">
            <v>5025.53</v>
          </cell>
          <cell r="L30">
            <v>129.67589999999998</v>
          </cell>
          <cell r="M30">
            <v>0</v>
          </cell>
          <cell r="N30">
            <v>0</v>
          </cell>
          <cell r="O30">
            <v>890.01000000000022</v>
          </cell>
          <cell r="P30">
            <v>0</v>
          </cell>
          <cell r="Q30">
            <v>0</v>
          </cell>
          <cell r="R30">
            <v>0</v>
          </cell>
          <cell r="S30">
            <v>0</v>
          </cell>
          <cell r="T30">
            <v>0</v>
          </cell>
          <cell r="U30">
            <v>9964.6400000000012</v>
          </cell>
          <cell r="V30">
            <v>1319.2600000000002</v>
          </cell>
          <cell r="W30">
            <v>1089.0500000000002</v>
          </cell>
          <cell r="X30">
            <v>5906.5499999999993</v>
          </cell>
          <cell r="Y30">
            <v>2970.9586366869416</v>
          </cell>
          <cell r="Z30">
            <v>87814.40453668694</v>
          </cell>
          <cell r="AA30">
            <v>9831.1700000000019</v>
          </cell>
          <cell r="AB30">
            <v>261</v>
          </cell>
          <cell r="AC30">
            <v>20</v>
          </cell>
          <cell r="AD30">
            <v>12</v>
          </cell>
          <cell r="AE30">
            <v>26</v>
          </cell>
          <cell r="AF30">
            <v>12</v>
          </cell>
          <cell r="AG30">
            <v>1528</v>
          </cell>
          <cell r="AH30">
            <v>0.85</v>
          </cell>
          <cell r="AI30">
            <v>1298.8</v>
          </cell>
          <cell r="AJ30">
            <v>67.611952984822096</v>
          </cell>
          <cell r="AK30">
            <v>25.016422604384175</v>
          </cell>
          <cell r="AL30">
            <v>0.37</v>
          </cell>
          <cell r="AM30">
            <v>92.628375589206271</v>
          </cell>
          <cell r="AN30">
            <v>0</v>
          </cell>
          <cell r="AO30">
            <v>0</v>
          </cell>
          <cell r="AP30">
            <v>92.628375589206271</v>
          </cell>
          <cell r="AQ30">
            <v>0</v>
          </cell>
          <cell r="AR30">
            <v>0</v>
          </cell>
          <cell r="AS30">
            <v>0</v>
          </cell>
          <cell r="AT30">
            <v>0</v>
          </cell>
          <cell r="AU30">
            <v>0</v>
          </cell>
          <cell r="AV30">
            <v>0</v>
          </cell>
          <cell r="AW30">
            <v>0</v>
          </cell>
        </row>
        <row r="31">
          <cell r="B31" t="str">
            <v>7077</v>
          </cell>
          <cell r="C31">
            <v>0</v>
          </cell>
          <cell r="D31" t="str">
            <v>Fitter</v>
          </cell>
          <cell r="E31" t="str">
            <v>10549</v>
          </cell>
          <cell r="F31" t="str">
            <v>MURPHY, Sean A</v>
          </cell>
          <cell r="G31" t="str">
            <v>Wages Staff</v>
          </cell>
          <cell r="H31" t="str">
            <v xml:space="preserve">Management Group </v>
          </cell>
          <cell r="I31">
            <v>1</v>
          </cell>
          <cell r="J31">
            <v>76570.87999999999</v>
          </cell>
          <cell r="K31">
            <v>6358.47</v>
          </cell>
          <cell r="L31">
            <v>213.1317</v>
          </cell>
          <cell r="M31">
            <v>0</v>
          </cell>
          <cell r="N31">
            <v>0</v>
          </cell>
          <cell r="O31">
            <v>890.01000000000022</v>
          </cell>
          <cell r="P31">
            <v>0</v>
          </cell>
          <cell r="Q31">
            <v>0</v>
          </cell>
          <cell r="R31">
            <v>0</v>
          </cell>
          <cell r="S31">
            <v>1642.73</v>
          </cell>
          <cell r="T31">
            <v>5981.420000000001</v>
          </cell>
          <cell r="U31">
            <v>13715.910000000003</v>
          </cell>
          <cell r="V31">
            <v>1799.21</v>
          </cell>
          <cell r="W31">
            <v>1483.3999999999999</v>
          </cell>
          <cell r="X31">
            <v>8055.18</v>
          </cell>
          <cell r="Y31">
            <v>3811.6431688204702</v>
          </cell>
          <cell r="Z31">
            <v>120521.98486882047</v>
          </cell>
          <cell r="AA31">
            <v>12438.779999999997</v>
          </cell>
          <cell r="AB31">
            <v>261</v>
          </cell>
          <cell r="AC31">
            <v>20</v>
          </cell>
          <cell r="AD31">
            <v>12</v>
          </cell>
          <cell r="AE31">
            <v>26</v>
          </cell>
          <cell r="AF31">
            <v>12</v>
          </cell>
          <cell r="AG31">
            <v>1528</v>
          </cell>
          <cell r="AH31">
            <v>0.6</v>
          </cell>
          <cell r="AI31">
            <v>916.8</v>
          </cell>
          <cell r="AJ31">
            <v>131.45940757942896</v>
          </cell>
          <cell r="AK31">
            <v>48.639980804388713</v>
          </cell>
          <cell r="AL31">
            <v>0.37</v>
          </cell>
          <cell r="AM31">
            <v>180.09938838381765</v>
          </cell>
          <cell r="AN31">
            <v>0</v>
          </cell>
          <cell r="AO31">
            <v>0</v>
          </cell>
          <cell r="AP31">
            <v>180.09938838381765</v>
          </cell>
          <cell r="AQ31">
            <v>282.70000000000005</v>
          </cell>
          <cell r="AR31">
            <v>2.4</v>
          </cell>
          <cell r="AS31">
            <v>801.39000000000021</v>
          </cell>
          <cell r="AT31">
            <v>1086.4900000000002</v>
          </cell>
          <cell r="AU31">
            <v>42962.240073732195</v>
          </cell>
          <cell r="AV31">
            <v>0.2601956759841324</v>
          </cell>
          <cell r="AW31">
            <v>238.54739574225258</v>
          </cell>
        </row>
        <row r="32">
          <cell r="B32" t="str">
            <v>7002</v>
          </cell>
          <cell r="C32">
            <v>0</v>
          </cell>
          <cell r="D32" t="str">
            <v>Trades Assistant</v>
          </cell>
          <cell r="E32" t="str">
            <v>10671</v>
          </cell>
          <cell r="F32" t="str">
            <v>KING, Damien L</v>
          </cell>
          <cell r="G32" t="str">
            <v>Wages Staff</v>
          </cell>
          <cell r="H32" t="str">
            <v xml:space="preserve">Management Group </v>
          </cell>
          <cell r="I32">
            <v>1</v>
          </cell>
          <cell r="J32">
            <v>60518.729999999996</v>
          </cell>
          <cell r="K32">
            <v>5025.53</v>
          </cell>
          <cell r="L32">
            <v>116.5689</v>
          </cell>
          <cell r="M32">
            <v>0</v>
          </cell>
          <cell r="N32">
            <v>0</v>
          </cell>
          <cell r="O32">
            <v>890.01000000000022</v>
          </cell>
          <cell r="P32">
            <v>0</v>
          </cell>
          <cell r="Q32">
            <v>0</v>
          </cell>
          <cell r="R32">
            <v>0</v>
          </cell>
          <cell r="S32">
            <v>0</v>
          </cell>
          <cell r="T32">
            <v>3623.2599999999998</v>
          </cell>
          <cell r="U32">
            <v>10508.1</v>
          </cell>
          <cell r="V32">
            <v>1383.06</v>
          </cell>
          <cell r="W32">
            <v>1140.79</v>
          </cell>
          <cell r="X32">
            <v>6191.9599999999991</v>
          </cell>
          <cell r="Y32">
            <v>2768.4654928839946</v>
          </cell>
          <cell r="Z32">
            <v>92166.474392883974</v>
          </cell>
          <cell r="AA32">
            <v>9831.1700000000019</v>
          </cell>
          <cell r="AB32">
            <v>261</v>
          </cell>
          <cell r="AC32">
            <v>20</v>
          </cell>
          <cell r="AD32">
            <v>12</v>
          </cell>
          <cell r="AE32">
            <v>26</v>
          </cell>
          <cell r="AF32">
            <v>12</v>
          </cell>
          <cell r="AG32">
            <v>1528</v>
          </cell>
          <cell r="AH32">
            <v>0.85</v>
          </cell>
          <cell r="AI32">
            <v>1298.8</v>
          </cell>
          <cell r="AJ32">
            <v>70.962792110320279</v>
          </cell>
          <cell r="AK32">
            <v>26.256233080818504</v>
          </cell>
          <cell r="AL32">
            <v>0.37</v>
          </cell>
          <cell r="AM32">
            <v>97.219025191138783</v>
          </cell>
          <cell r="AN32">
            <v>0</v>
          </cell>
          <cell r="AO32">
            <v>0</v>
          </cell>
          <cell r="AP32">
            <v>97.219025191138783</v>
          </cell>
          <cell r="AQ32">
            <v>814</v>
          </cell>
          <cell r="AR32">
            <v>137</v>
          </cell>
          <cell r="AS32">
            <v>139.5</v>
          </cell>
          <cell r="AT32">
            <v>1090.5</v>
          </cell>
          <cell r="AU32">
            <v>94252.369475888438</v>
          </cell>
          <cell r="AV32">
            <v>0.74644658413571752</v>
          </cell>
          <cell r="AW32">
            <v>969.48482347546985</v>
          </cell>
        </row>
        <row r="33">
          <cell r="B33" t="str">
            <v>7043</v>
          </cell>
          <cell r="C33">
            <v>0</v>
          </cell>
          <cell r="D33" t="str">
            <v>Trades Assistant</v>
          </cell>
          <cell r="E33" t="str">
            <v>10674</v>
          </cell>
          <cell r="F33" t="str">
            <v>AIRD, David A</v>
          </cell>
          <cell r="G33" t="str">
            <v>Wages Staff</v>
          </cell>
          <cell r="H33" t="str">
            <v xml:space="preserve">Management Group </v>
          </cell>
          <cell r="I33">
            <v>1</v>
          </cell>
          <cell r="J33">
            <v>60518.729999999996</v>
          </cell>
          <cell r="K33">
            <v>5779.34</v>
          </cell>
          <cell r="L33">
            <v>357.22679999999997</v>
          </cell>
          <cell r="M33">
            <v>0</v>
          </cell>
          <cell r="N33">
            <v>0</v>
          </cell>
          <cell r="O33">
            <v>890.01000000000022</v>
          </cell>
          <cell r="P33">
            <v>0</v>
          </cell>
          <cell r="Q33">
            <v>0</v>
          </cell>
          <cell r="R33">
            <v>3503.3700000000003</v>
          </cell>
          <cell r="S33">
            <v>0</v>
          </cell>
          <cell r="T33">
            <v>3623.2599999999998</v>
          </cell>
          <cell r="U33">
            <v>11033.629999999997</v>
          </cell>
          <cell r="V33">
            <v>1444.66</v>
          </cell>
          <cell r="W33">
            <v>1190.79</v>
          </cell>
          <cell r="X33">
            <v>6467.9400000000005</v>
          </cell>
          <cell r="Y33">
            <v>2768.4654928839946</v>
          </cell>
          <cell r="Z33">
            <v>97577.422292883959</v>
          </cell>
          <cell r="AA33">
            <v>9831.1700000000019</v>
          </cell>
          <cell r="AB33">
            <v>261</v>
          </cell>
          <cell r="AC33">
            <v>20</v>
          </cell>
          <cell r="AD33">
            <v>12</v>
          </cell>
          <cell r="AE33">
            <v>26</v>
          </cell>
          <cell r="AF33">
            <v>12</v>
          </cell>
          <cell r="AG33">
            <v>1528</v>
          </cell>
          <cell r="AH33">
            <v>0.85</v>
          </cell>
          <cell r="AI33">
            <v>1298.8</v>
          </cell>
          <cell r="AJ33">
            <v>75.128905368712623</v>
          </cell>
          <cell r="AK33">
            <v>27.797694986423672</v>
          </cell>
          <cell r="AL33">
            <v>0.37</v>
          </cell>
          <cell r="AM33">
            <v>102.92660035513629</v>
          </cell>
          <cell r="AN33">
            <v>0</v>
          </cell>
          <cell r="AO33">
            <v>0</v>
          </cell>
          <cell r="AP33">
            <v>102.92660035513629</v>
          </cell>
          <cell r="AQ33">
            <v>1078.3200000000008</v>
          </cell>
          <cell r="AR33">
            <v>8</v>
          </cell>
          <cell r="AS33">
            <v>52.31</v>
          </cell>
          <cell r="AT33">
            <v>1138.6300000000008</v>
          </cell>
          <cell r="AU33">
            <v>126600.361688522</v>
          </cell>
          <cell r="AV33">
            <v>0.94703283770847435</v>
          </cell>
          <cell r="AW33">
            <v>1230.0062496157664</v>
          </cell>
        </row>
        <row r="34">
          <cell r="B34" t="str">
            <v>7286</v>
          </cell>
          <cell r="C34">
            <v>0</v>
          </cell>
          <cell r="D34" t="str">
            <v>Trades Assistant</v>
          </cell>
          <cell r="E34" t="str">
            <v>10677</v>
          </cell>
          <cell r="F34" t="str">
            <v>CLARKE, Patrick M</v>
          </cell>
          <cell r="G34" t="str">
            <v>Wages Staff</v>
          </cell>
          <cell r="H34" t="str">
            <v xml:space="preserve">Management Group </v>
          </cell>
          <cell r="I34">
            <v>1</v>
          </cell>
          <cell r="J34">
            <v>60518.729999999996</v>
          </cell>
          <cell r="K34">
            <v>5025.53</v>
          </cell>
          <cell r="L34">
            <v>123.015</v>
          </cell>
          <cell r="M34">
            <v>0</v>
          </cell>
          <cell r="N34">
            <v>0</v>
          </cell>
          <cell r="O34">
            <v>890.01000000000022</v>
          </cell>
          <cell r="P34">
            <v>0</v>
          </cell>
          <cell r="Q34">
            <v>0</v>
          </cell>
          <cell r="R34">
            <v>0</v>
          </cell>
          <cell r="S34">
            <v>0</v>
          </cell>
          <cell r="T34">
            <v>3623.2599999999998</v>
          </cell>
          <cell r="U34">
            <v>10508.1</v>
          </cell>
          <cell r="V34">
            <v>1383.06</v>
          </cell>
          <cell r="W34">
            <v>1140.79</v>
          </cell>
          <cell r="X34">
            <v>6191.9599999999991</v>
          </cell>
          <cell r="Y34">
            <v>2768.4654928839946</v>
          </cell>
          <cell r="Z34">
            <v>92172.920492883975</v>
          </cell>
          <cell r="AA34">
            <v>9831.1700000000019</v>
          </cell>
          <cell r="AB34">
            <v>261</v>
          </cell>
          <cell r="AC34">
            <v>20</v>
          </cell>
          <cell r="AD34">
            <v>12</v>
          </cell>
          <cell r="AE34">
            <v>26</v>
          </cell>
          <cell r="AF34">
            <v>12</v>
          </cell>
          <cell r="AG34">
            <v>1528</v>
          </cell>
          <cell r="AH34">
            <v>0.85</v>
          </cell>
          <cell r="AI34">
            <v>1298.8</v>
          </cell>
          <cell r="AJ34">
            <v>70.967755230123174</v>
          </cell>
          <cell r="AK34">
            <v>26.258069435145575</v>
          </cell>
          <cell r="AL34">
            <v>0.37</v>
          </cell>
          <cell r="AM34">
            <v>97.225824665268746</v>
          </cell>
          <cell r="AN34">
            <v>0</v>
          </cell>
          <cell r="AO34">
            <v>0</v>
          </cell>
          <cell r="AP34">
            <v>97.225824665268746</v>
          </cell>
          <cell r="AQ34">
            <v>664</v>
          </cell>
          <cell r="AR34">
            <v>462</v>
          </cell>
          <cell r="AS34">
            <v>8</v>
          </cell>
          <cell r="AT34">
            <v>1134</v>
          </cell>
          <cell r="AU34">
            <v>73939.913857113483</v>
          </cell>
          <cell r="AV34">
            <v>0.58553791887125217</v>
          </cell>
          <cell r="AW34">
            <v>0</v>
          </cell>
        </row>
        <row r="35">
          <cell r="B35" t="str">
            <v>6996</v>
          </cell>
          <cell r="C35">
            <v>0</v>
          </cell>
          <cell r="D35" t="str">
            <v>Trades Assistant</v>
          </cell>
          <cell r="E35" t="str">
            <v>10678</v>
          </cell>
          <cell r="F35" t="str">
            <v>CUTHBERTSON, Amy</v>
          </cell>
          <cell r="G35" t="str">
            <v>Wages Staff</v>
          </cell>
          <cell r="H35" t="str">
            <v xml:space="preserve">Management Group </v>
          </cell>
          <cell r="I35">
            <v>1</v>
          </cell>
          <cell r="J35">
            <v>62452.17</v>
          </cell>
          <cell r="K35">
            <v>5186.07</v>
          </cell>
          <cell r="L35">
            <v>199.785</v>
          </cell>
          <cell r="M35">
            <v>0</v>
          </cell>
          <cell r="N35">
            <v>0</v>
          </cell>
          <cell r="O35">
            <v>890.01000000000022</v>
          </cell>
          <cell r="P35">
            <v>0</v>
          </cell>
          <cell r="Q35">
            <v>0</v>
          </cell>
          <cell r="R35">
            <v>0</v>
          </cell>
          <cell r="S35">
            <v>0</v>
          </cell>
          <cell r="T35">
            <v>3623.2599999999998</v>
          </cell>
          <cell r="U35">
            <v>10822.22</v>
          </cell>
          <cell r="V35">
            <v>1424.7</v>
          </cell>
          <cell r="W35">
            <v>1175.1299999999999</v>
          </cell>
          <cell r="X35">
            <v>6378.4000000000005</v>
          </cell>
          <cell r="Y35">
            <v>2854.7465914524728</v>
          </cell>
          <cell r="Z35">
            <v>95006.491591452446</v>
          </cell>
          <cell r="AA35">
            <v>10145.219999999999</v>
          </cell>
          <cell r="AB35">
            <v>261</v>
          </cell>
          <cell r="AC35">
            <v>20</v>
          </cell>
          <cell r="AD35">
            <v>12</v>
          </cell>
          <cell r="AE35">
            <v>26</v>
          </cell>
          <cell r="AF35">
            <v>12</v>
          </cell>
          <cell r="AG35">
            <v>1528</v>
          </cell>
          <cell r="AH35">
            <v>0.85</v>
          </cell>
          <cell r="AI35">
            <v>1298.8</v>
          </cell>
          <cell r="AJ35">
            <v>73.14943916804161</v>
          </cell>
          <cell r="AK35">
            <v>27.065292492175395</v>
          </cell>
          <cell r="AL35">
            <v>0.37</v>
          </cell>
          <cell r="AM35">
            <v>100.21473166021701</v>
          </cell>
          <cell r="AN35">
            <v>0</v>
          </cell>
          <cell r="AO35">
            <v>0</v>
          </cell>
          <cell r="AP35">
            <v>100.21473166021701</v>
          </cell>
          <cell r="AQ35">
            <v>676</v>
          </cell>
          <cell r="AR35">
            <v>378</v>
          </cell>
          <cell r="AS35">
            <v>4</v>
          </cell>
          <cell r="AT35">
            <v>1058</v>
          </cell>
          <cell r="AU35">
            <v>83163.905475119027</v>
          </cell>
          <cell r="AV35">
            <v>0.63894139886578449</v>
          </cell>
          <cell r="AW35">
            <v>829.85708884688086</v>
          </cell>
        </row>
        <row r="36">
          <cell r="B36" t="str">
            <v>7213</v>
          </cell>
          <cell r="C36">
            <v>0</v>
          </cell>
          <cell r="D36" t="str">
            <v>Lineworker/Electrical Fitter</v>
          </cell>
          <cell r="E36" t="str">
            <v>10679</v>
          </cell>
          <cell r="F36" t="str">
            <v>HOWLETT, Grant D</v>
          </cell>
          <cell r="G36" t="str">
            <v>Wages Staff</v>
          </cell>
          <cell r="H36" t="str">
            <v xml:space="preserve">Management Group </v>
          </cell>
          <cell r="I36">
            <v>1</v>
          </cell>
          <cell r="J36">
            <v>82224.01999999999</v>
          </cell>
          <cell r="K36">
            <v>7852.0899999999983</v>
          </cell>
          <cell r="L36">
            <v>358.42860000000002</v>
          </cell>
          <cell r="M36">
            <v>0</v>
          </cell>
          <cell r="N36">
            <v>0</v>
          </cell>
          <cell r="O36">
            <v>890.01000000000022</v>
          </cell>
          <cell r="P36">
            <v>0</v>
          </cell>
          <cell r="Q36">
            <v>0</v>
          </cell>
          <cell r="R36">
            <v>2452.3600000000006</v>
          </cell>
          <cell r="S36">
            <v>1642.73</v>
          </cell>
          <cell r="T36">
            <v>5981.420000000001</v>
          </cell>
          <cell r="U36">
            <v>15002.16</v>
          </cell>
          <cell r="V36">
            <v>1964.1199999999997</v>
          </cell>
          <cell r="W36">
            <v>1618.9500000000003</v>
          </cell>
          <cell r="X36">
            <v>8793.57</v>
          </cell>
          <cell r="Y36">
            <v>3812.4956539375407</v>
          </cell>
          <cell r="Z36">
            <v>132592.35425393752</v>
          </cell>
          <cell r="AA36">
            <v>13357.16</v>
          </cell>
          <cell r="AB36">
            <v>261</v>
          </cell>
          <cell r="AC36">
            <v>20</v>
          </cell>
          <cell r="AD36">
            <v>12</v>
          </cell>
          <cell r="AE36">
            <v>26</v>
          </cell>
          <cell r="AF36">
            <v>12</v>
          </cell>
          <cell r="AG36">
            <v>1528</v>
          </cell>
          <cell r="AH36">
            <v>0.85</v>
          </cell>
          <cell r="AI36">
            <v>1298.8</v>
          </cell>
          <cell r="AJ36">
            <v>102.08835406062329</v>
          </cell>
          <cell r="AK36">
            <v>37.772691002430619</v>
          </cell>
          <cell r="AL36">
            <v>0.37</v>
          </cell>
          <cell r="AM36">
            <v>139.86104506305389</v>
          </cell>
          <cell r="AN36">
            <v>0</v>
          </cell>
          <cell r="AO36">
            <v>0</v>
          </cell>
          <cell r="AP36">
            <v>139.86104506305389</v>
          </cell>
          <cell r="AQ36">
            <v>304.8</v>
          </cell>
          <cell r="AR36">
            <v>0</v>
          </cell>
          <cell r="AS36">
            <v>925.73</v>
          </cell>
          <cell r="AT36">
            <v>1230.53</v>
          </cell>
          <cell r="AU36">
            <v>44994.746101226468</v>
          </cell>
          <cell r="AV36">
            <v>0.24769814632719236</v>
          </cell>
          <cell r="AW36">
            <v>321.71035244975741</v>
          </cell>
        </row>
        <row r="37">
          <cell r="B37" t="str">
            <v>7011</v>
          </cell>
          <cell r="C37">
            <v>0</v>
          </cell>
          <cell r="D37" t="str">
            <v>Trades Assistant</v>
          </cell>
          <cell r="E37" t="str">
            <v>10683</v>
          </cell>
          <cell r="F37" t="str">
            <v>O'GRADY, Christopher T</v>
          </cell>
          <cell r="G37" t="str">
            <v>Wages Staff</v>
          </cell>
          <cell r="H37" t="str">
            <v xml:space="preserve">Management Group </v>
          </cell>
          <cell r="I37">
            <v>1</v>
          </cell>
          <cell r="J37">
            <v>56095.28</v>
          </cell>
          <cell r="K37">
            <v>4658.1699999999992</v>
          </cell>
          <cell r="L37">
            <v>166.995</v>
          </cell>
          <cell r="M37">
            <v>0</v>
          </cell>
          <cell r="N37">
            <v>0</v>
          </cell>
          <cell r="O37">
            <v>890.01000000000022</v>
          </cell>
          <cell r="P37">
            <v>0</v>
          </cell>
          <cell r="Q37">
            <v>0</v>
          </cell>
          <cell r="R37">
            <v>0</v>
          </cell>
          <cell r="S37">
            <v>0</v>
          </cell>
          <cell r="T37">
            <v>3623.2599999999998</v>
          </cell>
          <cell r="U37">
            <v>9789.5499999999993</v>
          </cell>
          <cell r="V37">
            <v>1287.72</v>
          </cell>
          <cell r="W37">
            <v>1062.1200000000001</v>
          </cell>
          <cell r="X37">
            <v>5765.3700000000017</v>
          </cell>
          <cell r="Y37">
            <v>2559.1033130380092</v>
          </cell>
          <cell r="Z37">
            <v>85897.578313038</v>
          </cell>
          <cell r="AA37">
            <v>9112.57</v>
          </cell>
          <cell r="AB37">
            <v>261</v>
          </cell>
          <cell r="AC37">
            <v>20</v>
          </cell>
          <cell r="AD37">
            <v>12</v>
          </cell>
          <cell r="AE37">
            <v>26</v>
          </cell>
          <cell r="AF37">
            <v>12</v>
          </cell>
          <cell r="AG37">
            <v>1528</v>
          </cell>
          <cell r="AH37">
            <v>0.85</v>
          </cell>
          <cell r="AI37">
            <v>1298.8</v>
          </cell>
          <cell r="AJ37">
            <v>66.136108956758548</v>
          </cell>
          <cell r="AK37">
            <v>24.470360314000661</v>
          </cell>
          <cell r="AL37">
            <v>0.37</v>
          </cell>
          <cell r="AM37">
            <v>90.606469270759206</v>
          </cell>
          <cell r="AN37">
            <v>0</v>
          </cell>
          <cell r="AO37">
            <v>0</v>
          </cell>
          <cell r="AP37">
            <v>90.606469270759206</v>
          </cell>
          <cell r="AQ37">
            <v>1011</v>
          </cell>
          <cell r="AR37">
            <v>6</v>
          </cell>
          <cell r="AS37">
            <v>67</v>
          </cell>
          <cell r="AT37">
            <v>1084</v>
          </cell>
          <cell r="AU37">
            <v>109754.75903509183</v>
          </cell>
          <cell r="AV37">
            <v>0.93265682656826565</v>
          </cell>
          <cell r="AW37">
            <v>0</v>
          </cell>
        </row>
        <row r="38">
          <cell r="B38" t="str">
            <v>7062</v>
          </cell>
          <cell r="C38">
            <v>0</v>
          </cell>
          <cell r="D38" t="str">
            <v>Fitter</v>
          </cell>
          <cell r="E38" t="str">
            <v>10707</v>
          </cell>
          <cell r="F38" t="str">
            <v>HEARN, Peter M</v>
          </cell>
          <cell r="G38" t="str">
            <v>Wages Staff</v>
          </cell>
          <cell r="H38" t="str">
            <v xml:space="preserve">Management Group </v>
          </cell>
          <cell r="I38">
            <v>1</v>
          </cell>
          <cell r="J38">
            <v>72122.759999999995</v>
          </cell>
          <cell r="K38">
            <v>5989.1299999999992</v>
          </cell>
          <cell r="L38">
            <v>139.05089999999998</v>
          </cell>
          <cell r="M38">
            <v>0</v>
          </cell>
          <cell r="N38">
            <v>0</v>
          </cell>
          <cell r="O38">
            <v>890.01000000000022</v>
          </cell>
          <cell r="P38">
            <v>0</v>
          </cell>
          <cell r="Q38">
            <v>0</v>
          </cell>
          <cell r="R38">
            <v>0</v>
          </cell>
          <cell r="S38">
            <v>1642.73</v>
          </cell>
          <cell r="T38">
            <v>5981.420000000001</v>
          </cell>
          <cell r="U38">
            <v>12993.330000000002</v>
          </cell>
          <cell r="V38">
            <v>1703.3899999999999</v>
          </cell>
          <cell r="W38">
            <v>1404.3000000000002</v>
          </cell>
          <cell r="X38">
            <v>7626.2000000000007</v>
          </cell>
          <cell r="Y38">
            <v>3287.2968326838336</v>
          </cell>
          <cell r="Z38">
            <v>113779.61773268382</v>
          </cell>
          <cell r="AA38">
            <v>11716.169999999998</v>
          </cell>
          <cell r="AB38">
            <v>261</v>
          </cell>
          <cell r="AC38">
            <v>20</v>
          </cell>
          <cell r="AD38">
            <v>12</v>
          </cell>
          <cell r="AE38">
            <v>26</v>
          </cell>
          <cell r="AF38">
            <v>12</v>
          </cell>
          <cell r="AG38">
            <v>1528</v>
          </cell>
          <cell r="AH38">
            <v>0.85</v>
          </cell>
          <cell r="AI38">
            <v>1298.8</v>
          </cell>
          <cell r="AJ38">
            <v>87.603647776935503</v>
          </cell>
          <cell r="AK38">
            <v>32.413349677466137</v>
          </cell>
          <cell r="AL38">
            <v>0.37</v>
          </cell>
          <cell r="AM38">
            <v>120.01699745440163</v>
          </cell>
          <cell r="AN38">
            <v>0</v>
          </cell>
          <cell r="AO38">
            <v>0</v>
          </cell>
          <cell r="AP38">
            <v>120.01699745440163</v>
          </cell>
          <cell r="AQ38">
            <v>11.979999999999999</v>
          </cell>
          <cell r="AR38">
            <v>0</v>
          </cell>
          <cell r="AS38">
            <v>1098.9299999999996</v>
          </cell>
          <cell r="AT38">
            <v>1110.9099999999996</v>
          </cell>
          <cell r="AU38">
            <v>1680.9816762829091</v>
          </cell>
          <cell r="AV38">
            <v>1.078395189529305E-2</v>
          </cell>
          <cell r="AW38">
            <v>0</v>
          </cell>
        </row>
        <row r="39">
          <cell r="B39" t="str">
            <v>7060</v>
          </cell>
          <cell r="C39">
            <v>0</v>
          </cell>
          <cell r="D39" t="str">
            <v>Fitter</v>
          </cell>
          <cell r="E39" t="str">
            <v>10708</v>
          </cell>
          <cell r="F39" t="str">
            <v>HALL, Nathan J</v>
          </cell>
          <cell r="G39" t="str">
            <v>Wages Staff</v>
          </cell>
          <cell r="H39" t="str">
            <v xml:space="preserve">Management Group </v>
          </cell>
          <cell r="I39">
            <v>1</v>
          </cell>
          <cell r="J39">
            <v>76570.87999999999</v>
          </cell>
          <cell r="K39">
            <v>6358.47</v>
          </cell>
          <cell r="L39">
            <v>304.52729999999997</v>
          </cell>
          <cell r="M39">
            <v>0</v>
          </cell>
          <cell r="N39">
            <v>0</v>
          </cell>
          <cell r="O39">
            <v>890.01000000000022</v>
          </cell>
          <cell r="P39">
            <v>0</v>
          </cell>
          <cell r="Q39">
            <v>0</v>
          </cell>
          <cell r="R39">
            <v>0</v>
          </cell>
          <cell r="S39">
            <v>1642.73</v>
          </cell>
          <cell r="T39">
            <v>5981.420000000001</v>
          </cell>
          <cell r="U39">
            <v>13715.910000000003</v>
          </cell>
          <cell r="V39">
            <v>1799.21</v>
          </cell>
          <cell r="W39">
            <v>1483.3999999999999</v>
          </cell>
          <cell r="X39">
            <v>8055.18</v>
          </cell>
          <cell r="Y39">
            <v>3481.5564043533741</v>
          </cell>
          <cell r="Z39">
            <v>120283.29370435336</v>
          </cell>
          <cell r="AA39">
            <v>12438.779999999997</v>
          </cell>
          <cell r="AB39">
            <v>261</v>
          </cell>
          <cell r="AC39">
            <v>20</v>
          </cell>
          <cell r="AD39">
            <v>12</v>
          </cell>
          <cell r="AE39">
            <v>26</v>
          </cell>
          <cell r="AF39">
            <v>12</v>
          </cell>
          <cell r="AG39">
            <v>1528</v>
          </cell>
          <cell r="AH39">
            <v>0.85</v>
          </cell>
          <cell r="AI39">
            <v>1298.8</v>
          </cell>
          <cell r="AJ39">
            <v>92.611097708926209</v>
          </cell>
          <cell r="AK39">
            <v>34.266106152302697</v>
          </cell>
          <cell r="AL39">
            <v>0.37</v>
          </cell>
          <cell r="AM39">
            <v>126.87720386122891</v>
          </cell>
          <cell r="AN39">
            <v>0</v>
          </cell>
          <cell r="AO39">
            <v>0</v>
          </cell>
          <cell r="AP39">
            <v>126.87720386122891</v>
          </cell>
          <cell r="AQ39">
            <v>375.67000000000007</v>
          </cell>
          <cell r="AR39">
            <v>0</v>
          </cell>
          <cell r="AS39">
            <v>1167.3</v>
          </cell>
          <cell r="AT39">
            <v>1542.97</v>
          </cell>
          <cell r="AU39">
            <v>40121.292167639534</v>
          </cell>
          <cell r="AV39">
            <v>0.24347200528850207</v>
          </cell>
          <cell r="AW39">
            <v>316.22144046870648</v>
          </cell>
        </row>
        <row r="40">
          <cell r="B40" t="str">
            <v>7090</v>
          </cell>
          <cell r="C40">
            <v>0</v>
          </cell>
          <cell r="D40" t="str">
            <v>Fitter</v>
          </cell>
          <cell r="E40" t="str">
            <v>10709</v>
          </cell>
          <cell r="F40" t="str">
            <v>VILARDI, Dominic</v>
          </cell>
          <cell r="G40" t="str">
            <v>Wages Staff</v>
          </cell>
          <cell r="H40" t="str">
            <v xml:space="preserve">Management Group </v>
          </cell>
          <cell r="I40">
            <v>1</v>
          </cell>
          <cell r="J40">
            <v>72122.759999999995</v>
          </cell>
          <cell r="K40">
            <v>5989.1299999999992</v>
          </cell>
          <cell r="L40">
            <v>529.67279999999994</v>
          </cell>
          <cell r="M40">
            <v>0</v>
          </cell>
          <cell r="N40">
            <v>0</v>
          </cell>
          <cell r="O40">
            <v>890.01000000000022</v>
          </cell>
          <cell r="P40">
            <v>0</v>
          </cell>
          <cell r="Q40">
            <v>0</v>
          </cell>
          <cell r="R40">
            <v>0</v>
          </cell>
          <cell r="S40">
            <v>1642.73</v>
          </cell>
          <cell r="T40">
            <v>5981.420000000001</v>
          </cell>
          <cell r="U40">
            <v>12993.330000000002</v>
          </cell>
          <cell r="V40">
            <v>1703.3899999999999</v>
          </cell>
          <cell r="W40">
            <v>1404.3000000000002</v>
          </cell>
          <cell r="X40">
            <v>7626.2000000000007</v>
          </cell>
          <cell r="Y40">
            <v>3288.1675944382596</v>
          </cell>
          <cell r="Z40">
            <v>114171.11039443825</v>
          </cell>
          <cell r="AA40">
            <v>11716.169999999998</v>
          </cell>
          <cell r="AB40">
            <v>261</v>
          </cell>
          <cell r="AC40">
            <v>20</v>
          </cell>
          <cell r="AD40">
            <v>12</v>
          </cell>
          <cell r="AE40">
            <v>26</v>
          </cell>
          <cell r="AF40">
            <v>12</v>
          </cell>
          <cell r="AG40">
            <v>1528</v>
          </cell>
          <cell r="AH40">
            <v>0.85</v>
          </cell>
          <cell r="AI40">
            <v>1298.8</v>
          </cell>
          <cell r="AJ40">
            <v>87.905074218076876</v>
          </cell>
          <cell r="AK40">
            <v>32.524877460688444</v>
          </cell>
          <cell r="AL40">
            <v>0.37</v>
          </cell>
          <cell r="AM40">
            <v>120.42995167876532</v>
          </cell>
          <cell r="AN40">
            <v>0</v>
          </cell>
          <cell r="AO40">
            <v>0</v>
          </cell>
          <cell r="AP40">
            <v>120.42995167876532</v>
          </cell>
          <cell r="AQ40">
            <v>275.30000000000007</v>
          </cell>
          <cell r="AR40">
            <v>0</v>
          </cell>
          <cell r="AS40">
            <v>661.43999999999994</v>
          </cell>
          <cell r="AT40">
            <v>936.74</v>
          </cell>
          <cell r="AU40">
            <v>45968.881618674051</v>
          </cell>
          <cell r="AV40">
            <v>0.29389158144202238</v>
          </cell>
          <cell r="AW40">
            <v>381.70638597689867</v>
          </cell>
        </row>
        <row r="41">
          <cell r="B41" t="str">
            <v>7625</v>
          </cell>
          <cell r="C41">
            <v>0</v>
          </cell>
          <cell r="D41" t="str">
            <v>Electrical Fitter</v>
          </cell>
          <cell r="E41" t="str">
            <v>11161</v>
          </cell>
          <cell r="F41" t="str">
            <v>YATES, David T</v>
          </cell>
          <cell r="G41" t="str">
            <v>Wages Staff</v>
          </cell>
          <cell r="H41" t="str">
            <v xml:space="preserve">Management Group </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261</v>
          </cell>
          <cell r="AC41">
            <v>20</v>
          </cell>
          <cell r="AD41">
            <v>12</v>
          </cell>
          <cell r="AE41">
            <v>26</v>
          </cell>
          <cell r="AF41">
            <v>12</v>
          </cell>
          <cell r="AG41">
            <v>0</v>
          </cell>
          <cell r="AH41">
            <v>0.85</v>
          </cell>
          <cell r="AI41">
            <v>0</v>
          </cell>
          <cell r="AJ41">
            <v>0</v>
          </cell>
          <cell r="AK41">
            <v>0</v>
          </cell>
          <cell r="AL41">
            <v>0.37</v>
          </cell>
          <cell r="AM41">
            <v>0</v>
          </cell>
          <cell r="AN41">
            <v>0</v>
          </cell>
          <cell r="AO41">
            <v>0</v>
          </cell>
          <cell r="AP41">
            <v>0</v>
          </cell>
          <cell r="AQ41">
            <v>58.550000000000011</v>
          </cell>
          <cell r="AR41">
            <v>0</v>
          </cell>
          <cell r="AS41">
            <v>615.3299999999997</v>
          </cell>
          <cell r="AT41">
            <v>673.87999999999965</v>
          </cell>
          <cell r="AU41">
            <v>0</v>
          </cell>
          <cell r="AV41">
            <v>8.6884905324390166E-2</v>
          </cell>
          <cell r="AW41">
            <v>0</v>
          </cell>
        </row>
        <row r="42">
          <cell r="B42" t="str">
            <v>7669</v>
          </cell>
          <cell r="C42">
            <v>0</v>
          </cell>
          <cell r="D42" t="str">
            <v>Electrical Fitter</v>
          </cell>
          <cell r="E42" t="str">
            <v>11207</v>
          </cell>
          <cell r="F42" t="str">
            <v>CASSELLS, Nick</v>
          </cell>
          <cell r="G42" t="str">
            <v>Wages Staff</v>
          </cell>
          <cell r="H42" t="str">
            <v xml:space="preserve">Management Group </v>
          </cell>
          <cell r="I42">
            <v>0.25</v>
          </cell>
          <cell r="J42">
            <v>17413.3</v>
          </cell>
          <cell r="K42">
            <v>1444.65</v>
          </cell>
          <cell r="L42">
            <v>103.7559</v>
          </cell>
          <cell r="M42">
            <v>0</v>
          </cell>
          <cell r="N42">
            <v>0</v>
          </cell>
          <cell r="O42">
            <v>225.06</v>
          </cell>
          <cell r="P42">
            <v>0</v>
          </cell>
          <cell r="Q42">
            <v>0</v>
          </cell>
          <cell r="R42">
            <v>0</v>
          </cell>
          <cell r="S42">
            <v>0</v>
          </cell>
          <cell r="T42">
            <v>1512.54</v>
          </cell>
          <cell r="U42">
            <v>3086.7300000000005</v>
          </cell>
          <cell r="V42">
            <v>405.31000000000006</v>
          </cell>
          <cell r="W42">
            <v>334.21000000000004</v>
          </cell>
          <cell r="X42">
            <v>1814.63</v>
          </cell>
          <cell r="Y42">
            <v>0</v>
          </cell>
          <cell r="Z42">
            <v>26340.185900000004</v>
          </cell>
          <cell r="AA42">
            <v>2826.09</v>
          </cell>
          <cell r="AB42">
            <v>261</v>
          </cell>
          <cell r="AC42">
            <v>20</v>
          </cell>
          <cell r="AD42">
            <v>12</v>
          </cell>
          <cell r="AE42">
            <v>26</v>
          </cell>
          <cell r="AF42">
            <v>12</v>
          </cell>
          <cell r="AG42">
            <v>382</v>
          </cell>
          <cell r="AH42">
            <v>0.85</v>
          </cell>
          <cell r="AI42">
            <v>324.7</v>
          </cell>
          <cell r="AJ42">
            <v>81.121607329842945</v>
          </cell>
          <cell r="AK42">
            <v>30.01499471204189</v>
          </cell>
          <cell r="AL42">
            <v>0.37</v>
          </cell>
          <cell r="AM42">
            <v>111.13660204188483</v>
          </cell>
          <cell r="AN42">
            <v>0</v>
          </cell>
          <cell r="AO42">
            <v>0</v>
          </cell>
          <cell r="AP42">
            <v>111.13660204188483</v>
          </cell>
          <cell r="AQ42">
            <v>195.91000000000003</v>
          </cell>
          <cell r="AR42">
            <v>0</v>
          </cell>
          <cell r="AS42">
            <v>744.13</v>
          </cell>
          <cell r="AT42">
            <v>940.04</v>
          </cell>
          <cell r="AU42">
            <v>7520.5512243591029</v>
          </cell>
          <cell r="AV42">
            <v>0.20840602527552021</v>
          </cell>
          <cell r="AW42">
            <v>67.66943640696141</v>
          </cell>
        </row>
        <row r="43">
          <cell r="B43" t="str">
            <v>7670</v>
          </cell>
          <cell r="C43">
            <v>0</v>
          </cell>
          <cell r="D43" t="str">
            <v>Electrical Fitter</v>
          </cell>
          <cell r="E43" t="str">
            <v>11209</v>
          </cell>
          <cell r="F43" t="str">
            <v>MCCLEANE, Sean B</v>
          </cell>
          <cell r="G43" t="str">
            <v>Wages Staff</v>
          </cell>
          <cell r="H43" t="str">
            <v xml:space="preserve">Management Group </v>
          </cell>
          <cell r="I43">
            <v>0.25</v>
          </cell>
          <cell r="J43">
            <v>17413.3</v>
          </cell>
          <cell r="K43">
            <v>1444.65</v>
          </cell>
          <cell r="L43">
            <v>103.7559</v>
          </cell>
          <cell r="M43">
            <v>0</v>
          </cell>
          <cell r="N43">
            <v>0</v>
          </cell>
          <cell r="O43">
            <v>225.06</v>
          </cell>
          <cell r="P43">
            <v>0</v>
          </cell>
          <cell r="Q43">
            <v>0</v>
          </cell>
          <cell r="R43">
            <v>0</v>
          </cell>
          <cell r="S43">
            <v>0</v>
          </cell>
          <cell r="T43">
            <v>1512.54</v>
          </cell>
          <cell r="U43">
            <v>3086.7300000000005</v>
          </cell>
          <cell r="V43">
            <v>405.31000000000006</v>
          </cell>
          <cell r="W43">
            <v>334.21000000000004</v>
          </cell>
          <cell r="X43">
            <v>1814.63</v>
          </cell>
          <cell r="Y43">
            <v>0</v>
          </cell>
          <cell r="Z43">
            <v>26340.185900000004</v>
          </cell>
          <cell r="AA43">
            <v>2826.09</v>
          </cell>
          <cell r="AB43">
            <v>261</v>
          </cell>
          <cell r="AC43">
            <v>20</v>
          </cell>
          <cell r="AD43">
            <v>12</v>
          </cell>
          <cell r="AE43">
            <v>26</v>
          </cell>
          <cell r="AF43">
            <v>12</v>
          </cell>
          <cell r="AG43">
            <v>382</v>
          </cell>
          <cell r="AH43">
            <v>0.85</v>
          </cell>
          <cell r="AI43">
            <v>324.7</v>
          </cell>
          <cell r="AJ43">
            <v>81.121607329842945</v>
          </cell>
          <cell r="AK43">
            <v>30.01499471204189</v>
          </cell>
          <cell r="AL43">
            <v>0.37</v>
          </cell>
          <cell r="AM43">
            <v>111.13660204188483</v>
          </cell>
          <cell r="AN43">
            <v>0</v>
          </cell>
          <cell r="AO43">
            <v>0</v>
          </cell>
          <cell r="AP43">
            <v>111.13660204188483</v>
          </cell>
          <cell r="AQ43">
            <v>127</v>
          </cell>
          <cell r="AR43">
            <v>773.5</v>
          </cell>
          <cell r="AS43">
            <v>11</v>
          </cell>
          <cell r="AT43">
            <v>911.5</v>
          </cell>
          <cell r="AU43">
            <v>5027.8979097542515</v>
          </cell>
          <cell r="AV43">
            <v>0.13933077345035655</v>
          </cell>
          <cell r="AW43">
            <v>45.240702139330772</v>
          </cell>
        </row>
        <row r="44">
          <cell r="B44" t="str">
            <v>7102</v>
          </cell>
          <cell r="C44">
            <v>0</v>
          </cell>
          <cell r="D44" t="str">
            <v>Site Lead - Overhead</v>
          </cell>
          <cell r="E44" t="str">
            <v>2208</v>
          </cell>
          <cell r="F44" t="str">
            <v>CONSTABLE, Dean G</v>
          </cell>
          <cell r="G44" t="str">
            <v>Wages Staff</v>
          </cell>
          <cell r="H44" t="str">
            <v xml:space="preserve">Management Group </v>
          </cell>
          <cell r="I44">
            <v>1</v>
          </cell>
          <cell r="J44">
            <v>79285.279999999999</v>
          </cell>
          <cell r="K44">
            <v>7571.49</v>
          </cell>
          <cell r="L44">
            <v>274.60199999999998</v>
          </cell>
          <cell r="M44">
            <v>0</v>
          </cell>
          <cell r="N44">
            <v>0</v>
          </cell>
          <cell r="O44">
            <v>890.01000000000022</v>
          </cell>
          <cell r="P44">
            <v>0</v>
          </cell>
          <cell r="Q44">
            <v>0</v>
          </cell>
          <cell r="R44">
            <v>4904.7000000000007</v>
          </cell>
          <cell r="S44">
            <v>6447.7899999999991</v>
          </cell>
          <cell r="T44">
            <v>5981.420000000001</v>
          </cell>
          <cell r="U44">
            <v>15613.339999999998</v>
          </cell>
          <cell r="V44">
            <v>2028.4800000000002</v>
          </cell>
          <cell r="W44">
            <v>1670.28</v>
          </cell>
          <cell r="X44">
            <v>9081.86</v>
          </cell>
          <cell r="Y44">
            <v>3430.5398963091793</v>
          </cell>
          <cell r="Z44">
            <v>137179.79189630915</v>
          </cell>
          <cell r="AA44">
            <v>12879.75</v>
          </cell>
          <cell r="AB44">
            <v>261</v>
          </cell>
          <cell r="AC44">
            <v>20</v>
          </cell>
          <cell r="AD44">
            <v>12</v>
          </cell>
          <cell r="AE44">
            <v>26</v>
          </cell>
          <cell r="AF44">
            <v>12</v>
          </cell>
          <cell r="AG44">
            <v>1528</v>
          </cell>
          <cell r="AH44">
            <v>0.85</v>
          </cell>
          <cell r="AI44">
            <v>1298.8</v>
          </cell>
          <cell r="AJ44">
            <v>105.62041260879978</v>
          </cell>
          <cell r="AK44">
            <v>39.079552665255918</v>
          </cell>
          <cell r="AL44">
            <v>0.37</v>
          </cell>
          <cell r="AM44">
            <v>144.6999652740557</v>
          </cell>
          <cell r="AN44">
            <v>0</v>
          </cell>
          <cell r="AO44">
            <v>0</v>
          </cell>
          <cell r="AP44">
            <v>144.6999652740557</v>
          </cell>
          <cell r="AQ44">
            <v>178.74</v>
          </cell>
          <cell r="AR44">
            <v>0</v>
          </cell>
          <cell r="AS44">
            <v>1142.2600000000002</v>
          </cell>
          <cell r="AT44">
            <v>1321.0000000000002</v>
          </cell>
          <cell r="AU44">
            <v>25429.021139181245</v>
          </cell>
          <cell r="AV44">
            <v>0.13530658591975775</v>
          </cell>
          <cell r="AW44">
            <v>175.73619379258136</v>
          </cell>
        </row>
        <row r="45">
          <cell r="B45" t="str">
            <v>7045</v>
          </cell>
          <cell r="C45">
            <v>0</v>
          </cell>
          <cell r="D45" t="str">
            <v>Fitter</v>
          </cell>
          <cell r="E45" t="str">
            <v>2401</v>
          </cell>
          <cell r="F45" t="str">
            <v>BAIRD, Douglas N</v>
          </cell>
          <cell r="G45" t="str">
            <v>Wages Staff</v>
          </cell>
          <cell r="H45" t="str">
            <v xml:space="preserve">Management Group </v>
          </cell>
          <cell r="I45">
            <v>1</v>
          </cell>
          <cell r="J45">
            <v>77906.22</v>
          </cell>
          <cell r="K45">
            <v>6469.3700000000008</v>
          </cell>
          <cell r="L45">
            <v>129.9924</v>
          </cell>
          <cell r="M45">
            <v>0</v>
          </cell>
          <cell r="N45">
            <v>0</v>
          </cell>
          <cell r="O45">
            <v>890.01000000000022</v>
          </cell>
          <cell r="P45">
            <v>0</v>
          </cell>
          <cell r="Q45">
            <v>0</v>
          </cell>
          <cell r="R45">
            <v>0</v>
          </cell>
          <cell r="S45">
            <v>1642.73</v>
          </cell>
          <cell r="T45">
            <v>5981.420000000001</v>
          </cell>
          <cell r="U45">
            <v>13932.859999999999</v>
          </cell>
          <cell r="V45">
            <v>1827.9399999999998</v>
          </cell>
          <cell r="W45">
            <v>1507.1299999999999</v>
          </cell>
          <cell r="X45">
            <v>8183.99</v>
          </cell>
          <cell r="Y45">
            <v>3144.3970855938096</v>
          </cell>
          <cell r="Z45">
            <v>121616.05948559381</v>
          </cell>
          <cell r="AA45">
            <v>12655.740000000002</v>
          </cell>
          <cell r="AB45">
            <v>261</v>
          </cell>
          <cell r="AC45">
            <v>20</v>
          </cell>
          <cell r="AD45">
            <v>12</v>
          </cell>
          <cell r="AE45">
            <v>26</v>
          </cell>
          <cell r="AF45">
            <v>12</v>
          </cell>
          <cell r="AG45">
            <v>1528</v>
          </cell>
          <cell r="AH45">
            <v>0.85</v>
          </cell>
          <cell r="AI45">
            <v>1298.8</v>
          </cell>
          <cell r="AJ45">
            <v>93.637249372954898</v>
          </cell>
          <cell r="AK45">
            <v>34.645782267993312</v>
          </cell>
          <cell r="AL45">
            <v>0.37</v>
          </cell>
          <cell r="AM45">
            <v>128.2830316409482</v>
          </cell>
          <cell r="AN45">
            <v>0</v>
          </cell>
          <cell r="AO45">
            <v>0</v>
          </cell>
          <cell r="AP45">
            <v>128.2830316409482</v>
          </cell>
          <cell r="AQ45">
            <v>73.8</v>
          </cell>
          <cell r="AR45">
            <v>1.47</v>
          </cell>
          <cell r="AS45">
            <v>746.80000000000086</v>
          </cell>
          <cell r="AT45">
            <v>822.07000000000085</v>
          </cell>
          <cell r="AU45">
            <v>14957.501563553511</v>
          </cell>
          <cell r="AV45">
            <v>8.9773376963032253E-2</v>
          </cell>
          <cell r="AW45">
            <v>116.59766199958629</v>
          </cell>
        </row>
        <row r="46">
          <cell r="B46" t="str">
            <v>7089</v>
          </cell>
          <cell r="C46">
            <v>0</v>
          </cell>
          <cell r="D46" t="str">
            <v>Lineworker / Switcher</v>
          </cell>
          <cell r="E46" t="str">
            <v>2650</v>
          </cell>
          <cell r="F46" t="str">
            <v>VALTER, Daniel R</v>
          </cell>
          <cell r="G46" t="str">
            <v>Wages Staff</v>
          </cell>
          <cell r="H46" t="str">
            <v xml:space="preserve">Management Group </v>
          </cell>
          <cell r="I46">
            <v>1</v>
          </cell>
          <cell r="J46">
            <v>76570.87999999999</v>
          </cell>
          <cell r="K46">
            <v>6358.47</v>
          </cell>
          <cell r="L46">
            <v>155.32079999999999</v>
          </cell>
          <cell r="M46">
            <v>0</v>
          </cell>
          <cell r="N46">
            <v>0</v>
          </cell>
          <cell r="O46">
            <v>890.01000000000022</v>
          </cell>
          <cell r="P46">
            <v>0</v>
          </cell>
          <cell r="Q46">
            <v>0</v>
          </cell>
          <cell r="R46">
            <v>0</v>
          </cell>
          <cell r="S46">
            <v>0</v>
          </cell>
          <cell r="T46">
            <v>5981.420000000001</v>
          </cell>
          <cell r="U46">
            <v>13469.509999999998</v>
          </cell>
          <cell r="V46">
            <v>1770.2800000000002</v>
          </cell>
          <cell r="W46">
            <v>1459.9099999999999</v>
          </cell>
          <cell r="X46">
            <v>7925.77</v>
          </cell>
          <cell r="Y46">
            <v>3112.5944919344183</v>
          </cell>
          <cell r="Z46">
            <v>117694.16529193441</v>
          </cell>
          <cell r="AA46">
            <v>12438.779999999997</v>
          </cell>
          <cell r="AB46">
            <v>261</v>
          </cell>
          <cell r="AC46">
            <v>20</v>
          </cell>
          <cell r="AD46">
            <v>12</v>
          </cell>
          <cell r="AE46">
            <v>26</v>
          </cell>
          <cell r="AF46">
            <v>12</v>
          </cell>
          <cell r="AG46">
            <v>1528</v>
          </cell>
          <cell r="AH46">
            <v>0.85</v>
          </cell>
          <cell r="AI46">
            <v>1298.8</v>
          </cell>
          <cell r="AJ46">
            <v>90.617620335643991</v>
          </cell>
          <cell r="AK46">
            <v>33.528519524188276</v>
          </cell>
          <cell r="AL46">
            <v>0.37</v>
          </cell>
          <cell r="AM46">
            <v>124.14613985983226</v>
          </cell>
          <cell r="AN46">
            <v>0</v>
          </cell>
          <cell r="AO46">
            <v>0</v>
          </cell>
          <cell r="AP46">
            <v>124.14613985983226</v>
          </cell>
          <cell r="AQ46">
            <v>156.64999999999998</v>
          </cell>
          <cell r="AR46">
            <v>0</v>
          </cell>
          <cell r="AS46">
            <v>1235.54</v>
          </cell>
          <cell r="AT46">
            <v>1392.19</v>
          </cell>
          <cell r="AU46">
            <v>18142.92852296359</v>
          </cell>
          <cell r="AV46">
            <v>0.11252056113030547</v>
          </cell>
          <cell r="AW46">
            <v>146.14170479604073</v>
          </cell>
        </row>
        <row r="47">
          <cell r="B47" t="str">
            <v>7028</v>
          </cell>
          <cell r="C47">
            <v>0</v>
          </cell>
          <cell r="D47" t="str">
            <v>Construction Supervisor</v>
          </cell>
          <cell r="E47" t="str">
            <v>2653</v>
          </cell>
          <cell r="F47" t="str">
            <v>HOGAN, Sebastian</v>
          </cell>
          <cell r="G47" t="str">
            <v>Wages Staff</v>
          </cell>
          <cell r="H47" t="str">
            <v xml:space="preserve">Management Group </v>
          </cell>
          <cell r="I47">
            <v>1</v>
          </cell>
          <cell r="J47">
            <v>91496.959999999992</v>
          </cell>
          <cell r="K47">
            <v>8737.68</v>
          </cell>
          <cell r="L47">
            <v>269.46539999999999</v>
          </cell>
          <cell r="M47">
            <v>0</v>
          </cell>
          <cell r="N47">
            <v>0</v>
          </cell>
          <cell r="O47">
            <v>890.01000000000022</v>
          </cell>
          <cell r="P47">
            <v>0</v>
          </cell>
          <cell r="Q47">
            <v>0</v>
          </cell>
          <cell r="R47">
            <v>3065.42</v>
          </cell>
          <cell r="S47">
            <v>8090.52</v>
          </cell>
          <cell r="T47">
            <v>5981.420000000001</v>
          </cell>
          <cell r="U47">
            <v>17567.64</v>
          </cell>
          <cell r="V47">
            <v>2288.1</v>
          </cell>
          <cell r="W47">
            <v>1884.6600000000003</v>
          </cell>
          <cell r="X47">
            <v>10244.099999999999</v>
          </cell>
          <cell r="Y47">
            <v>3784.9159526509757</v>
          </cell>
          <cell r="Z47">
            <v>154300.89135265097</v>
          </cell>
          <cell r="AA47">
            <v>14863.509999999998</v>
          </cell>
          <cell r="AB47">
            <v>261</v>
          </cell>
          <cell r="AC47">
            <v>20</v>
          </cell>
          <cell r="AD47">
            <v>12</v>
          </cell>
          <cell r="AE47">
            <v>26</v>
          </cell>
          <cell r="AF47">
            <v>12</v>
          </cell>
          <cell r="AG47">
            <v>1528</v>
          </cell>
          <cell r="AH47">
            <v>0.85</v>
          </cell>
          <cell r="AI47">
            <v>1298.8</v>
          </cell>
          <cell r="AJ47">
            <v>118.80265733958345</v>
          </cell>
          <cell r="AK47">
            <v>43.956983215645877</v>
          </cell>
          <cell r="AL47">
            <v>0.37</v>
          </cell>
          <cell r="AM47">
            <v>162.75964055522934</v>
          </cell>
          <cell r="AN47">
            <v>0</v>
          </cell>
          <cell r="AO47">
            <v>0</v>
          </cell>
          <cell r="AP47">
            <v>162.75964055522934</v>
          </cell>
          <cell r="AQ47">
            <v>691.33</v>
          </cell>
          <cell r="AR47">
            <v>12</v>
          </cell>
          <cell r="AS47">
            <v>143</v>
          </cell>
          <cell r="AT47">
            <v>846.33</v>
          </cell>
          <cell r="AU47">
            <v>172677.06952346562</v>
          </cell>
          <cell r="AV47">
            <v>0.81685630900476169</v>
          </cell>
          <cell r="AW47">
            <v>1060.9329741353845</v>
          </cell>
        </row>
        <row r="48">
          <cell r="B48" t="str">
            <v>7103</v>
          </cell>
          <cell r="C48">
            <v>0</v>
          </cell>
          <cell r="D48" t="str">
            <v>Site Lead - Overhead</v>
          </cell>
          <cell r="E48" t="str">
            <v>4059</v>
          </cell>
          <cell r="F48" t="str">
            <v>LILLIE, Matthew J</v>
          </cell>
          <cell r="G48" t="str">
            <v>Wages Staff</v>
          </cell>
          <cell r="H48" t="str">
            <v xml:space="preserve">Management Group </v>
          </cell>
          <cell r="I48">
            <v>1</v>
          </cell>
          <cell r="J48">
            <v>82224.01999999999</v>
          </cell>
          <cell r="K48">
            <v>7852.0899999999983</v>
          </cell>
          <cell r="L48">
            <v>366.84449999999998</v>
          </cell>
          <cell r="M48">
            <v>0</v>
          </cell>
          <cell r="N48">
            <v>0</v>
          </cell>
          <cell r="O48">
            <v>890.01000000000022</v>
          </cell>
          <cell r="P48">
            <v>0</v>
          </cell>
          <cell r="Q48">
            <v>0</v>
          </cell>
          <cell r="R48">
            <v>2452.3600000000006</v>
          </cell>
          <cell r="S48">
            <v>1642.73</v>
          </cell>
          <cell r="T48">
            <v>5981.420000000001</v>
          </cell>
          <cell r="U48">
            <v>15002.16</v>
          </cell>
          <cell r="V48">
            <v>1964.1199999999997</v>
          </cell>
          <cell r="W48">
            <v>1618.9500000000003</v>
          </cell>
          <cell r="X48">
            <v>8793.57</v>
          </cell>
          <cell r="Y48">
            <v>2794.3922251797012</v>
          </cell>
          <cell r="Z48">
            <v>131582.66672517968</v>
          </cell>
          <cell r="AA48">
            <v>13357.16</v>
          </cell>
          <cell r="AB48">
            <v>261</v>
          </cell>
          <cell r="AC48">
            <v>20</v>
          </cell>
          <cell r="AD48">
            <v>12</v>
          </cell>
          <cell r="AE48">
            <v>26</v>
          </cell>
          <cell r="AF48">
            <v>12</v>
          </cell>
          <cell r="AG48">
            <v>1528</v>
          </cell>
          <cell r="AH48">
            <v>0.85</v>
          </cell>
          <cell r="AI48">
            <v>1298.8</v>
          </cell>
          <cell r="AJ48">
            <v>101.31095374590366</v>
          </cell>
          <cell r="AK48">
            <v>37.485052885984352</v>
          </cell>
          <cell r="AL48">
            <v>0.37</v>
          </cell>
          <cell r="AM48">
            <v>138.79600663188802</v>
          </cell>
          <cell r="AN48">
            <v>0</v>
          </cell>
          <cell r="AO48">
            <v>0</v>
          </cell>
          <cell r="AP48">
            <v>138.79600663188802</v>
          </cell>
          <cell r="AQ48">
            <v>947.09999999999991</v>
          </cell>
          <cell r="AR48">
            <v>0</v>
          </cell>
          <cell r="AS48">
            <v>477.36000000000007</v>
          </cell>
          <cell r="AT48">
            <v>1424.46</v>
          </cell>
          <cell r="AU48">
            <v>119857.39354416564</v>
          </cell>
          <cell r="AV48">
            <v>0.66488353481319229</v>
          </cell>
          <cell r="AW48">
            <v>863.55073501537413</v>
          </cell>
        </row>
        <row r="49">
          <cell r="B49" t="str">
            <v>7099</v>
          </cell>
          <cell r="C49">
            <v>0</v>
          </cell>
          <cell r="D49" t="str">
            <v>Site Lead - Underground</v>
          </cell>
          <cell r="E49" t="str">
            <v>3044</v>
          </cell>
          <cell r="F49" t="str">
            <v>GIRVAN, Michael J</v>
          </cell>
          <cell r="G49" t="str">
            <v>Wages Staff</v>
          </cell>
          <cell r="H49" t="str">
            <v xml:space="preserve">Management Group </v>
          </cell>
          <cell r="I49">
            <v>1</v>
          </cell>
          <cell r="J49">
            <v>77906.22</v>
          </cell>
          <cell r="K49">
            <v>6469.3700000000008</v>
          </cell>
          <cell r="L49">
            <v>236.13119999999998</v>
          </cell>
          <cell r="M49">
            <v>0</v>
          </cell>
          <cell r="N49">
            <v>0</v>
          </cell>
          <cell r="O49">
            <v>890.01000000000022</v>
          </cell>
          <cell r="P49">
            <v>0</v>
          </cell>
          <cell r="Q49">
            <v>0</v>
          </cell>
          <cell r="R49">
            <v>0</v>
          </cell>
          <cell r="S49">
            <v>8090.52</v>
          </cell>
          <cell r="T49">
            <v>5981.420000000001</v>
          </cell>
          <cell r="U49">
            <v>14900.010000000004</v>
          </cell>
          <cell r="V49">
            <v>1941.3799999999997</v>
          </cell>
          <cell r="W49">
            <v>1599.21</v>
          </cell>
          <cell r="X49">
            <v>8691.9</v>
          </cell>
          <cell r="Y49">
            <v>3202.6759737167522</v>
          </cell>
          <cell r="Z49">
            <v>129908.84717371676</v>
          </cell>
          <cell r="AA49">
            <v>12655.740000000002</v>
          </cell>
          <cell r="AB49">
            <v>261</v>
          </cell>
          <cell r="AC49">
            <v>20</v>
          </cell>
          <cell r="AD49">
            <v>12</v>
          </cell>
          <cell r="AE49">
            <v>26</v>
          </cell>
          <cell r="AF49">
            <v>12</v>
          </cell>
          <cell r="AG49">
            <v>1528</v>
          </cell>
          <cell r="AH49">
            <v>0.85</v>
          </cell>
          <cell r="AI49">
            <v>1298.8</v>
          </cell>
          <cell r="AJ49">
            <v>100.02221063575359</v>
          </cell>
          <cell r="AK49">
            <v>37.008217935228828</v>
          </cell>
          <cell r="AL49">
            <v>0.37</v>
          </cell>
          <cell r="AM49">
            <v>137.03042857098242</v>
          </cell>
          <cell r="AN49">
            <v>0</v>
          </cell>
          <cell r="AO49">
            <v>0</v>
          </cell>
          <cell r="AP49">
            <v>137.03042857098242</v>
          </cell>
          <cell r="AQ49">
            <v>1006.2799999999991</v>
          </cell>
          <cell r="AR49">
            <v>0</v>
          </cell>
          <cell r="AS49">
            <v>146.58000000000001</v>
          </cell>
          <cell r="AT49">
            <v>1152.859999999999</v>
          </cell>
          <cell r="AU49">
            <v>155346.5333045953</v>
          </cell>
          <cell r="AV49">
            <v>0.87285533369186197</v>
          </cell>
          <cell r="AW49">
            <v>1133.6645073989903</v>
          </cell>
        </row>
        <row r="50">
          <cell r="B50" t="str">
            <v>7044</v>
          </cell>
          <cell r="C50">
            <v>0</v>
          </cell>
          <cell r="D50" t="str">
            <v>Fitter</v>
          </cell>
          <cell r="E50" t="str">
            <v>3049</v>
          </cell>
          <cell r="F50" t="str">
            <v>ALLEN, David N</v>
          </cell>
          <cell r="G50" t="str">
            <v>Wages Staff</v>
          </cell>
          <cell r="H50" t="str">
            <v xml:space="preserve">Management Group </v>
          </cell>
          <cell r="I50">
            <v>1</v>
          </cell>
          <cell r="J50">
            <v>72122.759999999995</v>
          </cell>
          <cell r="K50">
            <v>5989.1299999999992</v>
          </cell>
          <cell r="L50">
            <v>137.3175</v>
          </cell>
          <cell r="M50">
            <v>0</v>
          </cell>
          <cell r="N50">
            <v>0</v>
          </cell>
          <cell r="O50">
            <v>890.01000000000022</v>
          </cell>
          <cell r="P50">
            <v>0</v>
          </cell>
          <cell r="Q50">
            <v>0</v>
          </cell>
          <cell r="R50">
            <v>0</v>
          </cell>
          <cell r="S50">
            <v>1642.73</v>
          </cell>
          <cell r="T50">
            <v>5981.420000000001</v>
          </cell>
          <cell r="U50">
            <v>12993.330000000002</v>
          </cell>
          <cell r="V50">
            <v>1703.3899999999999</v>
          </cell>
          <cell r="W50">
            <v>1404.3000000000002</v>
          </cell>
          <cell r="X50">
            <v>7626.2000000000007</v>
          </cell>
          <cell r="Y50">
            <v>2423.6288578538806</v>
          </cell>
          <cell r="Z50">
            <v>112914.21635785387</v>
          </cell>
          <cell r="AA50">
            <v>11716.169999999998</v>
          </cell>
          <cell r="AB50">
            <v>261</v>
          </cell>
          <cell r="AC50">
            <v>20</v>
          </cell>
          <cell r="AD50">
            <v>12</v>
          </cell>
          <cell r="AE50">
            <v>26</v>
          </cell>
          <cell r="AF50">
            <v>12</v>
          </cell>
          <cell r="AG50">
            <v>1528</v>
          </cell>
          <cell r="AH50">
            <v>0.85</v>
          </cell>
          <cell r="AI50">
            <v>1298.8</v>
          </cell>
          <cell r="AJ50">
            <v>86.937339357756301</v>
          </cell>
          <cell r="AK50">
            <v>32.166815562369834</v>
          </cell>
          <cell r="AL50">
            <v>0.37</v>
          </cell>
          <cell r="AM50">
            <v>119.10415492012613</v>
          </cell>
          <cell r="AN50">
            <v>0</v>
          </cell>
          <cell r="AO50">
            <v>0</v>
          </cell>
          <cell r="AP50">
            <v>119.10415492012613</v>
          </cell>
          <cell r="AQ50">
            <v>798.69000000000017</v>
          </cell>
          <cell r="AR50">
            <v>0</v>
          </cell>
          <cell r="AS50">
            <v>255.46000000000004</v>
          </cell>
          <cell r="AT50">
            <v>1054.1500000000001</v>
          </cell>
          <cell r="AU50">
            <v>117204.6995058677</v>
          </cell>
          <cell r="AV50">
            <v>0.75766257174026475</v>
          </cell>
          <cell r="AW50">
            <v>984.05214817625586</v>
          </cell>
        </row>
        <row r="51">
          <cell r="B51" t="str">
            <v>7105</v>
          </cell>
          <cell r="C51">
            <v>0</v>
          </cell>
          <cell r="D51" t="str">
            <v>Site Lead Metering</v>
          </cell>
          <cell r="E51" t="str">
            <v>3116</v>
          </cell>
          <cell r="F51" t="str">
            <v>DELUCA, Anthony</v>
          </cell>
          <cell r="G51" t="str">
            <v>Wages Staff</v>
          </cell>
          <cell r="H51" t="str">
            <v xml:space="preserve">Management Group </v>
          </cell>
          <cell r="I51">
            <v>1</v>
          </cell>
          <cell r="J51">
            <v>76570.87999999999</v>
          </cell>
          <cell r="K51">
            <v>6358.47</v>
          </cell>
          <cell r="L51">
            <v>257.38049999999998</v>
          </cell>
          <cell r="M51">
            <v>0</v>
          </cell>
          <cell r="N51">
            <v>0</v>
          </cell>
          <cell r="O51">
            <v>890.01000000000022</v>
          </cell>
          <cell r="P51">
            <v>0</v>
          </cell>
          <cell r="Q51">
            <v>0</v>
          </cell>
          <cell r="R51">
            <v>0</v>
          </cell>
          <cell r="S51">
            <v>8090.52</v>
          </cell>
          <cell r="T51">
            <v>5981.420000000001</v>
          </cell>
          <cell r="U51">
            <v>14683.059999999998</v>
          </cell>
          <cell r="V51">
            <v>1912.6499999999999</v>
          </cell>
          <cell r="W51">
            <v>1575.4499999999998</v>
          </cell>
          <cell r="X51">
            <v>8563.1400000000012</v>
          </cell>
          <cell r="Y51">
            <v>2827.3820053428353</v>
          </cell>
          <cell r="Z51">
            <v>127710.36250534281</v>
          </cell>
          <cell r="AA51">
            <v>12438.779999999997</v>
          </cell>
          <cell r="AB51">
            <v>261</v>
          </cell>
          <cell r="AC51">
            <v>20</v>
          </cell>
          <cell r="AD51">
            <v>12</v>
          </cell>
          <cell r="AE51">
            <v>26</v>
          </cell>
          <cell r="AF51">
            <v>12</v>
          </cell>
          <cell r="AG51">
            <v>1528</v>
          </cell>
          <cell r="AH51">
            <v>0.85</v>
          </cell>
          <cell r="AI51">
            <v>1298.8</v>
          </cell>
          <cell r="AJ51">
            <v>98.329506086651378</v>
          </cell>
          <cell r="AK51">
            <v>36.381917252061008</v>
          </cell>
          <cell r="AL51">
            <v>0.37</v>
          </cell>
          <cell r="AM51">
            <v>134.71142333871239</v>
          </cell>
          <cell r="AN51">
            <v>0</v>
          </cell>
          <cell r="AO51">
            <v>0</v>
          </cell>
          <cell r="AP51">
            <v>134.71142333871239</v>
          </cell>
          <cell r="AQ51">
            <v>905.66000000000031</v>
          </cell>
          <cell r="AR51">
            <v>0</v>
          </cell>
          <cell r="AS51">
            <v>169.68999999999997</v>
          </cell>
          <cell r="AT51">
            <v>1075.3500000000004</v>
          </cell>
          <cell r="AU51">
            <v>147354.04162554201</v>
          </cell>
          <cell r="AV51">
            <v>0.8422002138838518</v>
          </cell>
          <cell r="AW51">
            <v>1093.8496377923466</v>
          </cell>
        </row>
        <row r="52">
          <cell r="B52" t="str">
            <v>7058</v>
          </cell>
          <cell r="C52">
            <v>0</v>
          </cell>
          <cell r="D52" t="str">
            <v>Fitter</v>
          </cell>
          <cell r="E52" t="str">
            <v>3280</v>
          </cell>
          <cell r="F52" t="str">
            <v>GOFF, Ellen</v>
          </cell>
          <cell r="G52" t="str">
            <v>Wages Staff</v>
          </cell>
          <cell r="H52" t="str">
            <v xml:space="preserve">Management Group </v>
          </cell>
          <cell r="I52">
            <v>1</v>
          </cell>
          <cell r="J52">
            <v>70920.5</v>
          </cell>
          <cell r="K52">
            <v>5889.27</v>
          </cell>
          <cell r="L52">
            <v>255.42</v>
          </cell>
          <cell r="M52">
            <v>0</v>
          </cell>
          <cell r="N52">
            <v>0</v>
          </cell>
          <cell r="O52">
            <v>890.01000000000022</v>
          </cell>
          <cell r="P52">
            <v>0</v>
          </cell>
          <cell r="Q52">
            <v>0</v>
          </cell>
          <cell r="R52">
            <v>0</v>
          </cell>
          <cell r="S52">
            <v>1642.73</v>
          </cell>
          <cell r="T52">
            <v>3987.6</v>
          </cell>
          <cell r="U52">
            <v>12498.93</v>
          </cell>
          <cell r="V52">
            <v>1642.39</v>
          </cell>
          <cell r="W52">
            <v>1354.4399999999998</v>
          </cell>
          <cell r="X52">
            <v>7353.1900000000005</v>
          </cell>
          <cell r="Y52">
            <v>2639.5205819984512</v>
          </cell>
          <cell r="Z52">
            <v>109074.00058199845</v>
          </cell>
          <cell r="AA52">
            <v>11520.9</v>
          </cell>
          <cell r="AB52">
            <v>261</v>
          </cell>
          <cell r="AC52">
            <v>20</v>
          </cell>
          <cell r="AD52">
            <v>12</v>
          </cell>
          <cell r="AE52">
            <v>26</v>
          </cell>
          <cell r="AF52">
            <v>12</v>
          </cell>
          <cell r="AG52">
            <v>1528</v>
          </cell>
          <cell r="AH52">
            <v>0.85</v>
          </cell>
          <cell r="AI52">
            <v>1298.8</v>
          </cell>
          <cell r="AJ52">
            <v>83.980597922696688</v>
          </cell>
          <cell r="AK52">
            <v>31.072821231397775</v>
          </cell>
          <cell r="AL52">
            <v>0.37</v>
          </cell>
          <cell r="AM52">
            <v>115.05341915409446</v>
          </cell>
          <cell r="AN52">
            <v>0</v>
          </cell>
          <cell r="AO52">
            <v>0</v>
          </cell>
          <cell r="AP52">
            <v>115.05341915409446</v>
          </cell>
          <cell r="AQ52">
            <v>892.78999999999974</v>
          </cell>
          <cell r="AR52">
            <v>0</v>
          </cell>
          <cell r="AS52">
            <v>290.83</v>
          </cell>
          <cell r="AT52">
            <v>1183.6199999999997</v>
          </cell>
          <cell r="AU52">
            <v>112714.2515858597</v>
          </cell>
          <cell r="AV52">
            <v>0.75428769368547333</v>
          </cell>
          <cell r="AW52">
            <v>979.66885655869271</v>
          </cell>
        </row>
        <row r="53">
          <cell r="B53" t="str">
            <v>7075</v>
          </cell>
          <cell r="C53">
            <v>0</v>
          </cell>
          <cell r="D53" t="str">
            <v>Fitter</v>
          </cell>
          <cell r="E53" t="str">
            <v>3449</v>
          </cell>
          <cell r="F53" t="str">
            <v>MORRIS, Christopher J</v>
          </cell>
          <cell r="G53" t="str">
            <v>Wages Staff</v>
          </cell>
          <cell r="H53" t="str">
            <v xml:space="preserve">Management Group </v>
          </cell>
          <cell r="I53">
            <v>1</v>
          </cell>
          <cell r="J53">
            <v>72122.759999999995</v>
          </cell>
          <cell r="K53">
            <v>5989.1299999999992</v>
          </cell>
          <cell r="L53">
            <v>99.366299999999995</v>
          </cell>
          <cell r="M53">
            <v>0</v>
          </cell>
          <cell r="N53">
            <v>0</v>
          </cell>
          <cell r="O53">
            <v>890.01000000000022</v>
          </cell>
          <cell r="P53">
            <v>0</v>
          </cell>
          <cell r="Q53">
            <v>0</v>
          </cell>
          <cell r="R53">
            <v>0</v>
          </cell>
          <cell r="S53">
            <v>1642.73</v>
          </cell>
          <cell r="T53">
            <v>5981.420000000001</v>
          </cell>
          <cell r="U53">
            <v>12993.330000000002</v>
          </cell>
          <cell r="V53">
            <v>1703.3899999999999</v>
          </cell>
          <cell r="W53">
            <v>1404.3000000000002</v>
          </cell>
          <cell r="X53">
            <v>7626.2000000000007</v>
          </cell>
          <cell r="Y53">
            <v>2852.5488768987379</v>
          </cell>
          <cell r="Z53">
            <v>113305.18517689873</v>
          </cell>
          <cell r="AA53">
            <v>11716.169999999998</v>
          </cell>
          <cell r="AB53">
            <v>261</v>
          </cell>
          <cell r="AC53">
            <v>20</v>
          </cell>
          <cell r="AD53">
            <v>12</v>
          </cell>
          <cell r="AE53">
            <v>26</v>
          </cell>
          <cell r="AF53">
            <v>12</v>
          </cell>
          <cell r="AG53">
            <v>1528</v>
          </cell>
          <cell r="AH53">
            <v>0.85</v>
          </cell>
          <cell r="AI53">
            <v>1298.8</v>
          </cell>
          <cell r="AJ53">
            <v>87.238362470664256</v>
          </cell>
          <cell r="AK53">
            <v>32.278194114145776</v>
          </cell>
          <cell r="AL53">
            <v>0.37</v>
          </cell>
          <cell r="AM53">
            <v>119.51655658481003</v>
          </cell>
          <cell r="AN53">
            <v>0</v>
          </cell>
          <cell r="AO53">
            <v>0</v>
          </cell>
          <cell r="AP53">
            <v>119.51655658481003</v>
          </cell>
          <cell r="AQ53">
            <v>77.350000000000009</v>
          </cell>
          <cell r="AR53">
            <v>0</v>
          </cell>
          <cell r="AS53">
            <v>66.680000000000007</v>
          </cell>
          <cell r="AT53">
            <v>144.03000000000003</v>
          </cell>
          <cell r="AU53">
            <v>83363.839620935702</v>
          </cell>
          <cell r="AV53">
            <v>0.53704089425814061</v>
          </cell>
          <cell r="AW53">
            <v>697.508713462473</v>
          </cell>
        </row>
        <row r="54">
          <cell r="B54" t="str">
            <v>7021</v>
          </cell>
          <cell r="C54">
            <v>0</v>
          </cell>
          <cell r="D54" t="str">
            <v>Cable Jointer</v>
          </cell>
          <cell r="E54" t="str">
            <v>3574</v>
          </cell>
          <cell r="F54" t="str">
            <v>SWEET, Gary W</v>
          </cell>
          <cell r="G54" t="str">
            <v>Wages Staff</v>
          </cell>
          <cell r="H54" t="str">
            <v xml:space="preserve">Management Group </v>
          </cell>
          <cell r="I54">
            <v>1</v>
          </cell>
          <cell r="J54">
            <v>68796.84</v>
          </cell>
          <cell r="K54">
            <v>5712.93</v>
          </cell>
          <cell r="L54">
            <v>79.151399999999995</v>
          </cell>
          <cell r="M54">
            <v>0</v>
          </cell>
          <cell r="N54">
            <v>0</v>
          </cell>
          <cell r="O54">
            <v>890.01000000000022</v>
          </cell>
          <cell r="P54">
            <v>0</v>
          </cell>
          <cell r="Q54">
            <v>0</v>
          </cell>
          <cell r="R54">
            <v>0</v>
          </cell>
          <cell r="S54">
            <v>0</v>
          </cell>
          <cell r="T54">
            <v>5981.420000000001</v>
          </cell>
          <cell r="U54">
            <v>12206.61</v>
          </cell>
          <cell r="V54">
            <v>1602.81</v>
          </cell>
          <cell r="W54">
            <v>1321.65</v>
          </cell>
          <cell r="X54">
            <v>7176.0500000000011</v>
          </cell>
          <cell r="Y54">
            <v>2694.0469784534289</v>
          </cell>
          <cell r="Z54">
            <v>106461.51837845342</v>
          </cell>
          <cell r="AA54">
            <v>11175.9</v>
          </cell>
          <cell r="AB54">
            <v>261</v>
          </cell>
          <cell r="AC54">
            <v>20</v>
          </cell>
          <cell r="AD54">
            <v>12</v>
          </cell>
          <cell r="AE54">
            <v>26</v>
          </cell>
          <cell r="AF54">
            <v>12</v>
          </cell>
          <cell r="AG54">
            <v>1528</v>
          </cell>
          <cell r="AH54">
            <v>0.85</v>
          </cell>
          <cell r="AI54">
            <v>1298.8</v>
          </cell>
          <cell r="AJ54">
            <v>81.969139496807372</v>
          </cell>
          <cell r="AK54">
            <v>30.328581613818727</v>
          </cell>
          <cell r="AL54">
            <v>0.37</v>
          </cell>
          <cell r="AM54">
            <v>112.2977211106261</v>
          </cell>
          <cell r="AN54">
            <v>0</v>
          </cell>
          <cell r="AO54">
            <v>0</v>
          </cell>
          <cell r="AP54">
            <v>112.2977211106261</v>
          </cell>
          <cell r="AQ54">
            <v>851</v>
          </cell>
          <cell r="AR54">
            <v>0</v>
          </cell>
          <cell r="AS54">
            <v>143</v>
          </cell>
          <cell r="AT54">
            <v>994</v>
          </cell>
          <cell r="AU54">
            <v>124869.50747674795</v>
          </cell>
          <cell r="AV54">
            <v>0.85613682092555332</v>
          </cell>
          <cell r="AW54">
            <v>1111.9505030181085</v>
          </cell>
        </row>
        <row r="55">
          <cell r="B55" t="str">
            <v>7034</v>
          </cell>
          <cell r="C55">
            <v>0</v>
          </cell>
          <cell r="D55" t="str">
            <v>Site Lead - Cable Jointer</v>
          </cell>
          <cell r="E55" t="str">
            <v>3595</v>
          </cell>
          <cell r="F55" t="str">
            <v>READ, John D</v>
          </cell>
          <cell r="G55" t="str">
            <v>Wages Staff</v>
          </cell>
          <cell r="H55" t="str">
            <v xml:space="preserve">Management Group </v>
          </cell>
          <cell r="I55">
            <v>1</v>
          </cell>
          <cell r="J55">
            <v>76570.87999999999</v>
          </cell>
          <cell r="K55">
            <v>7312.28</v>
          </cell>
          <cell r="L55">
            <v>167.17170000000002</v>
          </cell>
          <cell r="M55">
            <v>0</v>
          </cell>
          <cell r="N55">
            <v>0</v>
          </cell>
          <cell r="O55">
            <v>890.01000000000022</v>
          </cell>
          <cell r="P55">
            <v>0</v>
          </cell>
          <cell r="Q55">
            <v>0</v>
          </cell>
          <cell r="R55">
            <v>4904.7000000000007</v>
          </cell>
          <cell r="S55">
            <v>6447.7899999999991</v>
          </cell>
          <cell r="T55">
            <v>5981.420000000001</v>
          </cell>
          <cell r="U55">
            <v>15172.41</v>
          </cell>
          <cell r="V55">
            <v>1970.0399999999997</v>
          </cell>
          <cell r="W55">
            <v>1622.0200000000002</v>
          </cell>
          <cell r="X55">
            <v>8820.11</v>
          </cell>
          <cell r="Y55">
            <v>3038.7266458835147</v>
          </cell>
          <cell r="Z55">
            <v>132897.5583458835</v>
          </cell>
          <cell r="AA55">
            <v>12438.779999999997</v>
          </cell>
          <cell r="AB55">
            <v>261</v>
          </cell>
          <cell r="AC55">
            <v>20</v>
          </cell>
          <cell r="AD55">
            <v>12</v>
          </cell>
          <cell r="AE55">
            <v>26</v>
          </cell>
          <cell r="AF55">
            <v>12</v>
          </cell>
          <cell r="AG55">
            <v>1528</v>
          </cell>
          <cell r="AH55">
            <v>0.85</v>
          </cell>
          <cell r="AI55">
            <v>1298.8</v>
          </cell>
          <cell r="AJ55">
            <v>102.32334335223553</v>
          </cell>
          <cell r="AK55">
            <v>37.859637040327144</v>
          </cell>
          <cell r="AL55">
            <v>0.37</v>
          </cell>
          <cell r="AM55">
            <v>140.18298039256268</v>
          </cell>
          <cell r="AN55">
            <v>0</v>
          </cell>
          <cell r="AO55">
            <v>0</v>
          </cell>
          <cell r="AP55">
            <v>140.18298039256268</v>
          </cell>
          <cell r="AQ55">
            <v>908.5</v>
          </cell>
          <cell r="AR55">
            <v>0</v>
          </cell>
          <cell r="AS55">
            <v>176.5</v>
          </cell>
          <cell r="AT55">
            <v>1085</v>
          </cell>
          <cell r="AU55">
            <v>152451.87235706192</v>
          </cell>
          <cell r="AV55">
            <v>0.83732718894009217</v>
          </cell>
          <cell r="AW55">
            <v>1087.5205529953917</v>
          </cell>
        </row>
        <row r="56">
          <cell r="B56" t="str">
            <v>7020</v>
          </cell>
          <cell r="C56">
            <v>0</v>
          </cell>
          <cell r="D56" t="str">
            <v>Cable Jointer</v>
          </cell>
          <cell r="E56" t="str">
            <v>3750</v>
          </cell>
          <cell r="F56" t="str">
            <v>STURT, Paul A</v>
          </cell>
          <cell r="G56" t="str">
            <v>Wages Staff</v>
          </cell>
          <cell r="H56" t="str">
            <v xml:space="preserve">Management Group </v>
          </cell>
          <cell r="I56">
            <v>1</v>
          </cell>
          <cell r="J56">
            <v>68796.84</v>
          </cell>
          <cell r="K56">
            <v>5712.93</v>
          </cell>
          <cell r="L56">
            <v>43.558199999999999</v>
          </cell>
          <cell r="M56">
            <v>0</v>
          </cell>
          <cell r="N56">
            <v>0</v>
          </cell>
          <cell r="O56">
            <v>890.01000000000022</v>
          </cell>
          <cell r="P56">
            <v>0</v>
          </cell>
          <cell r="Q56">
            <v>0</v>
          </cell>
          <cell r="R56">
            <v>0</v>
          </cell>
          <cell r="S56">
            <v>0</v>
          </cell>
          <cell r="T56">
            <v>5981.420000000001</v>
          </cell>
          <cell r="U56">
            <v>12206.61</v>
          </cell>
          <cell r="V56">
            <v>1602.81</v>
          </cell>
          <cell r="W56">
            <v>1321.65</v>
          </cell>
          <cell r="X56">
            <v>7176.0500000000011</v>
          </cell>
          <cell r="Y56">
            <v>2666.9725552696073</v>
          </cell>
          <cell r="Z56">
            <v>106398.85075526958</v>
          </cell>
          <cell r="AA56">
            <v>11175.9</v>
          </cell>
          <cell r="AB56">
            <v>261</v>
          </cell>
          <cell r="AC56">
            <v>20</v>
          </cell>
          <cell r="AD56">
            <v>12</v>
          </cell>
          <cell r="AE56">
            <v>26</v>
          </cell>
          <cell r="AF56">
            <v>12</v>
          </cell>
          <cell r="AG56">
            <v>1528</v>
          </cell>
          <cell r="AH56">
            <v>0.85</v>
          </cell>
          <cell r="AI56">
            <v>1298.8</v>
          </cell>
          <cell r="AJ56">
            <v>81.920889093986432</v>
          </cell>
          <cell r="AK56">
            <v>30.310728964774981</v>
          </cell>
          <cell r="AL56">
            <v>0.37</v>
          </cell>
          <cell r="AM56">
            <v>112.23161805876141</v>
          </cell>
          <cell r="AN56">
            <v>0</v>
          </cell>
          <cell r="AO56">
            <v>0</v>
          </cell>
          <cell r="AP56">
            <v>112.23161805876141</v>
          </cell>
          <cell r="AQ56">
            <v>536.5</v>
          </cell>
          <cell r="AR56">
            <v>0</v>
          </cell>
          <cell r="AS56">
            <v>126</v>
          </cell>
          <cell r="AT56">
            <v>662.5</v>
          </cell>
          <cell r="AU56">
            <v>118043.30158396515</v>
          </cell>
          <cell r="AV56">
            <v>0.80981132075471696</v>
          </cell>
          <cell r="AW56">
            <v>1051.7829433962263</v>
          </cell>
        </row>
        <row r="57">
          <cell r="B57" t="str">
            <v>6992</v>
          </cell>
          <cell r="C57">
            <v>0</v>
          </cell>
          <cell r="D57" t="str">
            <v>Cable Jointer</v>
          </cell>
          <cell r="E57" t="str">
            <v>3753</v>
          </cell>
          <cell r="F57" t="str">
            <v>BURKE, Adam J</v>
          </cell>
          <cell r="G57" t="str">
            <v>Wages Staff</v>
          </cell>
          <cell r="H57" t="str">
            <v xml:space="preserve">Management Group </v>
          </cell>
          <cell r="I57">
            <v>1</v>
          </cell>
          <cell r="J57">
            <v>68796.84</v>
          </cell>
          <cell r="K57">
            <v>6569.8499999999976</v>
          </cell>
          <cell r="L57">
            <v>382.16249999999997</v>
          </cell>
          <cell r="M57">
            <v>0</v>
          </cell>
          <cell r="N57">
            <v>0</v>
          </cell>
          <cell r="O57">
            <v>890.01000000000022</v>
          </cell>
          <cell r="P57">
            <v>0</v>
          </cell>
          <cell r="Q57">
            <v>0</v>
          </cell>
          <cell r="R57">
            <v>4904.7000000000007</v>
          </cell>
          <cell r="S57">
            <v>0</v>
          </cell>
          <cell r="T57">
            <v>5981.420000000001</v>
          </cell>
          <cell r="U57">
            <v>12942.31</v>
          </cell>
          <cell r="V57">
            <v>1689.1499999999996</v>
          </cell>
          <cell r="W57">
            <v>1391.71</v>
          </cell>
          <cell r="X57">
            <v>7562.45</v>
          </cell>
          <cell r="Y57">
            <v>2666.9725552696073</v>
          </cell>
          <cell r="Z57">
            <v>113777.57505526958</v>
          </cell>
          <cell r="AA57">
            <v>11175.9</v>
          </cell>
          <cell r="AB57">
            <v>261</v>
          </cell>
          <cell r="AC57">
            <v>20</v>
          </cell>
          <cell r="AD57">
            <v>12</v>
          </cell>
          <cell r="AE57">
            <v>26</v>
          </cell>
          <cell r="AF57">
            <v>12</v>
          </cell>
          <cell r="AG57">
            <v>1528</v>
          </cell>
          <cell r="AH57">
            <v>0.85</v>
          </cell>
          <cell r="AI57">
            <v>1298.8</v>
          </cell>
          <cell r="AJ57">
            <v>87.602075034854934</v>
          </cell>
          <cell r="AK57">
            <v>32.412767762896323</v>
          </cell>
          <cell r="AL57">
            <v>0.37</v>
          </cell>
          <cell r="AM57">
            <v>120.01484279775126</v>
          </cell>
          <cell r="AN57">
            <v>0</v>
          </cell>
          <cell r="AO57">
            <v>0</v>
          </cell>
          <cell r="AP57">
            <v>120.01484279775126</v>
          </cell>
          <cell r="AQ57">
            <v>1055.5</v>
          </cell>
          <cell r="AR57">
            <v>0</v>
          </cell>
          <cell r="AS57">
            <v>94</v>
          </cell>
          <cell r="AT57">
            <v>1149.5</v>
          </cell>
          <cell r="AU57">
            <v>143128.62613749175</v>
          </cell>
          <cell r="AV57">
            <v>0.91822531535450191</v>
          </cell>
          <cell r="AW57">
            <v>1192.5910395824271</v>
          </cell>
        </row>
        <row r="58">
          <cell r="B58" t="str">
            <v>7079</v>
          </cell>
          <cell r="C58">
            <v>0</v>
          </cell>
          <cell r="D58" t="str">
            <v>Fitter</v>
          </cell>
          <cell r="E58" t="str">
            <v>3763</v>
          </cell>
          <cell r="F58" t="str">
            <v>PATTERSON, Rory L</v>
          </cell>
          <cell r="G58" t="str">
            <v>Wages Staff</v>
          </cell>
          <cell r="H58" t="str">
            <v xml:space="preserve">Management Group </v>
          </cell>
          <cell r="I58">
            <v>1</v>
          </cell>
          <cell r="J58">
            <v>79285.279999999999</v>
          </cell>
          <cell r="K58">
            <v>6583.8700000000017</v>
          </cell>
          <cell r="L58">
            <v>159.76229999999998</v>
          </cell>
          <cell r="M58">
            <v>0</v>
          </cell>
          <cell r="N58">
            <v>0</v>
          </cell>
          <cell r="O58">
            <v>890.01000000000022</v>
          </cell>
          <cell r="P58">
            <v>0</v>
          </cell>
          <cell r="Q58">
            <v>0</v>
          </cell>
          <cell r="R58">
            <v>0</v>
          </cell>
          <cell r="S58">
            <v>1642.73</v>
          </cell>
          <cell r="T58">
            <v>5981.420000000001</v>
          </cell>
          <cell r="U58">
            <v>14156.879999999997</v>
          </cell>
          <cell r="V58">
            <v>1857.6399999999999</v>
          </cell>
          <cell r="W58">
            <v>1531.6799999999998</v>
          </cell>
          <cell r="X58">
            <v>8316.98</v>
          </cell>
          <cell r="Y58">
            <v>3020.4952798288905</v>
          </cell>
          <cell r="Z58">
            <v>123426.74757982885</v>
          </cell>
          <cell r="AA58">
            <v>12879.75</v>
          </cell>
          <cell r="AB58">
            <v>261</v>
          </cell>
          <cell r="AC58">
            <v>20</v>
          </cell>
          <cell r="AD58">
            <v>12</v>
          </cell>
          <cell r="AE58">
            <v>26</v>
          </cell>
          <cell r="AF58">
            <v>12</v>
          </cell>
          <cell r="AG58">
            <v>1528</v>
          </cell>
          <cell r="AH58">
            <v>0.85</v>
          </cell>
          <cell r="AI58">
            <v>1298.8</v>
          </cell>
          <cell r="AJ58">
            <v>95.031373252101062</v>
          </cell>
          <cell r="AK58">
            <v>35.161608103277395</v>
          </cell>
          <cell r="AL58">
            <v>0.37</v>
          </cell>
          <cell r="AM58">
            <v>130.19298135537846</v>
          </cell>
          <cell r="AN58">
            <v>0</v>
          </cell>
          <cell r="AO58">
            <v>0</v>
          </cell>
          <cell r="AP58">
            <v>130.19298135537846</v>
          </cell>
          <cell r="AQ58">
            <v>255.66000000000005</v>
          </cell>
          <cell r="AR58">
            <v>0</v>
          </cell>
          <cell r="AS58">
            <v>654.77</v>
          </cell>
          <cell r="AT58">
            <v>910.43000000000006</v>
          </cell>
          <cell r="AU58">
            <v>47483.866669787792</v>
          </cell>
          <cell r="AV58">
            <v>0.28081236338872845</v>
          </cell>
          <cell r="AW58">
            <v>364.71909756928051</v>
          </cell>
        </row>
        <row r="59">
          <cell r="B59" t="str">
            <v>7046</v>
          </cell>
          <cell r="C59">
            <v>0</v>
          </cell>
          <cell r="D59" t="str">
            <v>Fitter</v>
          </cell>
          <cell r="E59" t="str">
            <v>3975</v>
          </cell>
          <cell r="F59" t="str">
            <v>BLUNDELL, Morris C</v>
          </cell>
          <cell r="G59" t="str">
            <v>Wages Staff</v>
          </cell>
          <cell r="H59" t="str">
            <v xml:space="preserve">Management Group </v>
          </cell>
          <cell r="I59">
            <v>1</v>
          </cell>
          <cell r="J59">
            <v>73376.17</v>
          </cell>
          <cell r="K59">
            <v>6093.19</v>
          </cell>
          <cell r="L59">
            <v>178.93949999999998</v>
          </cell>
          <cell r="M59">
            <v>0</v>
          </cell>
          <cell r="N59">
            <v>0</v>
          </cell>
          <cell r="O59">
            <v>890.01000000000022</v>
          </cell>
          <cell r="P59">
            <v>0</v>
          </cell>
          <cell r="Q59">
            <v>0</v>
          </cell>
          <cell r="R59">
            <v>0</v>
          </cell>
          <cell r="S59">
            <v>1642.73</v>
          </cell>
          <cell r="T59">
            <v>5981.420000000001</v>
          </cell>
          <cell r="U59">
            <v>13196.960000000001</v>
          </cell>
          <cell r="V59">
            <v>1730.4299999999998</v>
          </cell>
          <cell r="W59">
            <v>1426.58</v>
          </cell>
          <cell r="X59">
            <v>7747.11</v>
          </cell>
          <cell r="Y59">
            <v>2787.3078235701323</v>
          </cell>
          <cell r="Z59">
            <v>115050.84732357011</v>
          </cell>
          <cell r="AA59">
            <v>11919.869999999999</v>
          </cell>
          <cell r="AB59">
            <v>261</v>
          </cell>
          <cell r="AC59">
            <v>20</v>
          </cell>
          <cell r="AD59">
            <v>12</v>
          </cell>
          <cell r="AE59">
            <v>26</v>
          </cell>
          <cell r="AF59">
            <v>12</v>
          </cell>
          <cell r="AG59">
            <v>1528</v>
          </cell>
          <cell r="AH59">
            <v>0.85</v>
          </cell>
          <cell r="AI59">
            <v>1298.8</v>
          </cell>
          <cell r="AJ59">
            <v>88.582420175215674</v>
          </cell>
          <cell r="AK59">
            <v>32.775495464829802</v>
          </cell>
          <cell r="AL59">
            <v>0.37</v>
          </cell>
          <cell r="AM59">
            <v>121.35791564004548</v>
          </cell>
          <cell r="AN59">
            <v>0</v>
          </cell>
          <cell r="AO59">
            <v>0</v>
          </cell>
          <cell r="AP59">
            <v>121.35791564004548</v>
          </cell>
          <cell r="AQ59">
            <v>726.1099999999999</v>
          </cell>
          <cell r="AR59">
            <v>0</v>
          </cell>
          <cell r="AS59">
            <v>710.52</v>
          </cell>
          <cell r="AT59">
            <v>1436.6299999999999</v>
          </cell>
          <cell r="AU59">
            <v>79665.057758546711</v>
          </cell>
          <cell r="AV59">
            <v>0.50542589254018078</v>
          </cell>
          <cell r="AW59">
            <v>656.44714923118681</v>
          </cell>
        </row>
        <row r="60">
          <cell r="B60" t="str">
            <v>7073</v>
          </cell>
          <cell r="C60">
            <v>0</v>
          </cell>
          <cell r="D60" t="str">
            <v>Fitter</v>
          </cell>
          <cell r="E60" t="str">
            <v>4015</v>
          </cell>
          <cell r="F60" t="str">
            <v>MAYO, Anthony J C</v>
          </cell>
          <cell r="G60" t="str">
            <v>Wages Staff</v>
          </cell>
          <cell r="H60" t="str">
            <v xml:space="preserve">Management Group </v>
          </cell>
          <cell r="I60">
            <v>1</v>
          </cell>
          <cell r="J60">
            <v>86704.569999999992</v>
          </cell>
          <cell r="K60">
            <v>7200</v>
          </cell>
          <cell r="L60">
            <v>454.12469999999996</v>
          </cell>
          <cell r="M60">
            <v>0</v>
          </cell>
          <cell r="N60">
            <v>0</v>
          </cell>
          <cell r="O60">
            <v>890.01000000000022</v>
          </cell>
          <cell r="P60">
            <v>0</v>
          </cell>
          <cell r="Q60">
            <v>0</v>
          </cell>
          <cell r="R60">
            <v>0</v>
          </cell>
          <cell r="S60">
            <v>1642.73</v>
          </cell>
          <cell r="T60">
            <v>5981.420000000001</v>
          </cell>
          <cell r="U60">
            <v>20101.760000000002</v>
          </cell>
          <cell r="V60">
            <v>2090.0100000000002</v>
          </cell>
          <cell r="W60">
            <v>1663.61</v>
          </cell>
          <cell r="X60">
            <v>9357.17</v>
          </cell>
          <cell r="Y60">
            <v>5039.8073160075874</v>
          </cell>
          <cell r="Z60">
            <v>141125.21201600757</v>
          </cell>
          <cell r="AA60">
            <v>14085.01</v>
          </cell>
          <cell r="AB60">
            <v>261</v>
          </cell>
          <cell r="AC60">
            <v>20</v>
          </cell>
          <cell r="AD60">
            <v>12</v>
          </cell>
          <cell r="AE60">
            <v>26</v>
          </cell>
          <cell r="AF60">
            <v>12</v>
          </cell>
          <cell r="AG60">
            <v>1528</v>
          </cell>
          <cell r="AH60">
            <v>0.85</v>
          </cell>
          <cell r="AI60">
            <v>1298.8</v>
          </cell>
          <cell r="AJ60">
            <v>108.65815523252816</v>
          </cell>
          <cell r="AK60">
            <v>40.203517436035419</v>
          </cell>
          <cell r="AL60">
            <v>0.37</v>
          </cell>
          <cell r="AM60">
            <v>148.86167266856359</v>
          </cell>
          <cell r="AN60">
            <v>0</v>
          </cell>
          <cell r="AO60">
            <v>0</v>
          </cell>
          <cell r="AP60">
            <v>148.86167266856359</v>
          </cell>
          <cell r="AQ60">
            <v>74.249999999999986</v>
          </cell>
          <cell r="AR60">
            <v>10.220000000000001</v>
          </cell>
          <cell r="AS60">
            <v>1416.47</v>
          </cell>
          <cell r="AT60">
            <v>1500.94</v>
          </cell>
          <cell r="AU60">
            <v>9564.412554331504</v>
          </cell>
          <cell r="AV60">
            <v>4.946899942702572E-2</v>
          </cell>
          <cell r="AW60">
            <v>64.250336455821</v>
          </cell>
        </row>
        <row r="61">
          <cell r="B61" t="str">
            <v>7030</v>
          </cell>
          <cell r="C61">
            <v>0</v>
          </cell>
          <cell r="D61" t="str">
            <v>Program Delivery Lead Construc</v>
          </cell>
          <cell r="E61" t="str">
            <v>4048</v>
          </cell>
          <cell r="F61" t="str">
            <v>Vacant Position</v>
          </cell>
          <cell r="G61" t="str">
            <v>Wages Staff</v>
          </cell>
          <cell r="H61" t="str">
            <v xml:space="preserve">Management Group </v>
          </cell>
          <cell r="I61">
            <v>1</v>
          </cell>
          <cell r="J61">
            <v>123726.99000000002</v>
          </cell>
          <cell r="K61">
            <v>10274.359999999997</v>
          </cell>
          <cell r="L61">
            <v>426.52049999999997</v>
          </cell>
          <cell r="M61">
            <v>10049.61</v>
          </cell>
          <cell r="N61">
            <v>0</v>
          </cell>
          <cell r="O61">
            <v>890.01000000000022</v>
          </cell>
          <cell r="P61">
            <v>0</v>
          </cell>
          <cell r="Q61">
            <v>0</v>
          </cell>
          <cell r="R61">
            <v>0</v>
          </cell>
          <cell r="S61">
            <v>0</v>
          </cell>
          <cell r="T61">
            <v>0</v>
          </cell>
          <cell r="U61">
            <v>26530.989999999998</v>
          </cell>
          <cell r="V61">
            <v>2930.91</v>
          </cell>
          <cell r="W61">
            <v>2356.71</v>
          </cell>
          <cell r="X61">
            <v>13122.160000000002</v>
          </cell>
          <cell r="Y61">
            <v>6059.8141482028732</v>
          </cell>
          <cell r="Z61">
            <v>196368.07464820286</v>
          </cell>
          <cell r="AA61">
            <v>20099.25</v>
          </cell>
          <cell r="AB61">
            <v>261</v>
          </cell>
          <cell r="AC61">
            <v>20</v>
          </cell>
          <cell r="AD61">
            <v>12</v>
          </cell>
          <cell r="AE61">
            <v>26</v>
          </cell>
          <cell r="AF61">
            <v>12</v>
          </cell>
          <cell r="AG61">
            <v>1528</v>
          </cell>
          <cell r="AH61">
            <v>0.85</v>
          </cell>
          <cell r="AI61">
            <v>1298.8</v>
          </cell>
          <cell r="AJ61">
            <v>151.19192689267237</v>
          </cell>
          <cell r="AK61">
            <v>55.94101295028878</v>
          </cell>
          <cell r="AL61">
            <v>0.37</v>
          </cell>
          <cell r="AM61">
            <v>207.13293984296115</v>
          </cell>
          <cell r="AN61">
            <v>0</v>
          </cell>
          <cell r="AO61">
            <v>0</v>
          </cell>
          <cell r="AP61">
            <v>207.13293984296115</v>
          </cell>
          <cell r="AQ61">
            <v>357.78</v>
          </cell>
          <cell r="AR61">
            <v>0</v>
          </cell>
          <cell r="AS61">
            <v>178.05</v>
          </cell>
          <cell r="AT61">
            <v>535.82999999999993</v>
          </cell>
          <cell r="AU61">
            <v>179630.66747710769</v>
          </cell>
          <cell r="AV61">
            <v>0.66771177425676054</v>
          </cell>
          <cell r="AW61">
            <v>867.22405240468061</v>
          </cell>
        </row>
        <row r="62">
          <cell r="B62" t="str">
            <v>7066</v>
          </cell>
          <cell r="C62">
            <v>0</v>
          </cell>
          <cell r="D62" t="str">
            <v>Dual Trade Lineworker / Fitter</v>
          </cell>
          <cell r="E62" t="str">
            <v>10625</v>
          </cell>
          <cell r="F62" t="str">
            <v>NIELSEN, Aaron</v>
          </cell>
          <cell r="G62" t="str">
            <v>Wages Staff</v>
          </cell>
          <cell r="H62" t="str">
            <v xml:space="preserve">Management Group </v>
          </cell>
          <cell r="I62">
            <v>1</v>
          </cell>
          <cell r="J62">
            <v>80726.12000000001</v>
          </cell>
          <cell r="K62">
            <v>6703.54</v>
          </cell>
          <cell r="L62">
            <v>382.8186</v>
          </cell>
          <cell r="M62">
            <v>0</v>
          </cell>
          <cell r="N62">
            <v>0</v>
          </cell>
          <cell r="O62">
            <v>890.01000000000022</v>
          </cell>
          <cell r="P62">
            <v>0</v>
          </cell>
          <cell r="Q62">
            <v>0</v>
          </cell>
          <cell r="R62">
            <v>0</v>
          </cell>
          <cell r="S62">
            <v>0</v>
          </cell>
          <cell r="T62">
            <v>3623.2599999999998</v>
          </cell>
          <cell r="U62">
            <v>13790.800000000003</v>
          </cell>
          <cell r="V62">
            <v>1818.2999999999997</v>
          </cell>
          <cell r="W62">
            <v>1500.1500000000003</v>
          </cell>
          <cell r="X62">
            <v>8140.7100000000009</v>
          </cell>
          <cell r="Y62">
            <v>3278.4163044814923</v>
          </cell>
          <cell r="Z62">
            <v>120854.12490448149</v>
          </cell>
          <cell r="AA62">
            <v>13113.8</v>
          </cell>
          <cell r="AB62">
            <v>261</v>
          </cell>
          <cell r="AC62">
            <v>20</v>
          </cell>
          <cell r="AD62">
            <v>12</v>
          </cell>
          <cell r="AE62">
            <v>26</v>
          </cell>
          <cell r="AF62">
            <v>12</v>
          </cell>
          <cell r="AG62">
            <v>1528</v>
          </cell>
          <cell r="AH62">
            <v>0.85</v>
          </cell>
          <cell r="AI62">
            <v>1298.8</v>
          </cell>
          <cell r="AJ62">
            <v>93.050604330521637</v>
          </cell>
          <cell r="AK62">
            <v>34.428723602293005</v>
          </cell>
          <cell r="AL62">
            <v>0.37</v>
          </cell>
          <cell r="AM62">
            <v>127.47932793281464</v>
          </cell>
          <cell r="AN62">
            <v>0</v>
          </cell>
          <cell r="AO62">
            <v>0</v>
          </cell>
          <cell r="AP62">
            <v>127.47932793281464</v>
          </cell>
          <cell r="AQ62">
            <v>557.04000000000008</v>
          </cell>
          <cell r="AR62">
            <v>381.4</v>
          </cell>
          <cell r="AS62">
            <v>704.6400000000001</v>
          </cell>
          <cell r="AT62">
            <v>1643.0800000000002</v>
          </cell>
          <cell r="AU62">
            <v>56131.896791029983</v>
          </cell>
          <cell r="AV62">
            <v>0.33902183703775834</v>
          </cell>
          <cell r="AW62">
            <v>440.32156194464051</v>
          </cell>
        </row>
        <row r="63">
          <cell r="B63" t="str">
            <v>6990</v>
          </cell>
          <cell r="C63">
            <v>0</v>
          </cell>
          <cell r="D63" t="str">
            <v>Trades Assistant</v>
          </cell>
          <cell r="E63" t="str">
            <v>5089</v>
          </cell>
          <cell r="F63" t="str">
            <v>BLEWITT, Richard M</v>
          </cell>
          <cell r="G63" t="str">
            <v>Wages Staff</v>
          </cell>
          <cell r="H63" t="str">
            <v xml:space="preserve">Management Group </v>
          </cell>
          <cell r="I63">
            <v>1</v>
          </cell>
          <cell r="J63">
            <v>60518.729999999996</v>
          </cell>
          <cell r="K63">
            <v>5025.53</v>
          </cell>
          <cell r="L63">
            <v>94.920299999999997</v>
          </cell>
          <cell r="M63">
            <v>0</v>
          </cell>
          <cell r="N63">
            <v>0</v>
          </cell>
          <cell r="O63">
            <v>890.01000000000022</v>
          </cell>
          <cell r="P63">
            <v>0</v>
          </cell>
          <cell r="Q63">
            <v>0</v>
          </cell>
          <cell r="R63">
            <v>0</v>
          </cell>
          <cell r="S63">
            <v>0</v>
          </cell>
          <cell r="T63">
            <v>3623.2599999999998</v>
          </cell>
          <cell r="U63">
            <v>10997.11</v>
          </cell>
          <cell r="V63">
            <v>1390.5</v>
          </cell>
          <cell r="W63">
            <v>1140.79</v>
          </cell>
          <cell r="X63">
            <v>6225.4500000000007</v>
          </cell>
          <cell r="Y63">
            <v>3079.5123043482163</v>
          </cell>
          <cell r="Z63">
            <v>92985.81260434819</v>
          </cell>
          <cell r="AA63">
            <v>9831.1700000000019</v>
          </cell>
          <cell r="AB63">
            <v>261</v>
          </cell>
          <cell r="AC63">
            <v>20</v>
          </cell>
          <cell r="AD63">
            <v>12</v>
          </cell>
          <cell r="AE63">
            <v>26</v>
          </cell>
          <cell r="AF63">
            <v>12</v>
          </cell>
          <cell r="AG63">
            <v>1528</v>
          </cell>
          <cell r="AH63">
            <v>0.85</v>
          </cell>
          <cell r="AI63">
            <v>1298.8</v>
          </cell>
          <cell r="AJ63">
            <v>71.593634589119333</v>
          </cell>
          <cell r="AK63">
            <v>26.489644797974154</v>
          </cell>
          <cell r="AL63">
            <v>0.37</v>
          </cell>
          <cell r="AM63">
            <v>98.083279387093484</v>
          </cell>
          <cell r="AN63">
            <v>0</v>
          </cell>
          <cell r="AO63">
            <v>0</v>
          </cell>
          <cell r="AP63">
            <v>98.083279387093484</v>
          </cell>
          <cell r="AQ63">
            <v>1030</v>
          </cell>
          <cell r="AR63">
            <v>6</v>
          </cell>
          <cell r="AS63">
            <v>99</v>
          </cell>
          <cell r="AT63">
            <v>1135</v>
          </cell>
          <cell r="AU63">
            <v>115605.53318589932</v>
          </cell>
          <cell r="AV63">
            <v>0.90748898678414092</v>
          </cell>
          <cell r="AW63">
            <v>1178.6466960352423</v>
          </cell>
        </row>
        <row r="64">
          <cell r="B64" t="str">
            <v>7016</v>
          </cell>
          <cell r="C64">
            <v>0</v>
          </cell>
          <cell r="D64" t="str">
            <v>Cable Jointer</v>
          </cell>
          <cell r="E64" t="str">
            <v>5402</v>
          </cell>
          <cell r="F64" t="str">
            <v>DIMAANO, Pedro</v>
          </cell>
          <cell r="G64" t="str">
            <v>Wages Staff</v>
          </cell>
          <cell r="H64" t="str">
            <v xml:space="preserve">Management Group </v>
          </cell>
          <cell r="I64">
            <v>1</v>
          </cell>
          <cell r="J64">
            <v>74709.610000000015</v>
          </cell>
          <cell r="K64">
            <v>7134.5300000000007</v>
          </cell>
          <cell r="L64">
            <v>435.34320000000002</v>
          </cell>
          <cell r="M64">
            <v>0</v>
          </cell>
          <cell r="N64">
            <v>0</v>
          </cell>
          <cell r="O64">
            <v>890.01000000000022</v>
          </cell>
          <cell r="P64">
            <v>0</v>
          </cell>
          <cell r="Q64">
            <v>0</v>
          </cell>
          <cell r="R64">
            <v>4904.7000000000007</v>
          </cell>
          <cell r="S64">
            <v>0</v>
          </cell>
          <cell r="T64">
            <v>5981.420000000001</v>
          </cell>
          <cell r="U64">
            <v>13902.87</v>
          </cell>
          <cell r="V64">
            <v>1816.44</v>
          </cell>
          <cell r="W64">
            <v>1496.8600000000001</v>
          </cell>
          <cell r="X64">
            <v>8132.6400000000012</v>
          </cell>
          <cell r="Y64">
            <v>2843.4755064727797</v>
          </cell>
          <cell r="Z64">
            <v>122247.89870647278</v>
          </cell>
          <cell r="AA64">
            <v>12136.47</v>
          </cell>
          <cell r="AB64">
            <v>261</v>
          </cell>
          <cell r="AC64">
            <v>20</v>
          </cell>
          <cell r="AD64">
            <v>12</v>
          </cell>
          <cell r="AE64">
            <v>26</v>
          </cell>
          <cell r="AF64">
            <v>12</v>
          </cell>
          <cell r="AG64">
            <v>1528</v>
          </cell>
          <cell r="AH64">
            <v>0.85</v>
          </cell>
          <cell r="AI64">
            <v>1298.8</v>
          </cell>
          <cell r="AJ64">
            <v>94.123728600610406</v>
          </cell>
          <cell r="AK64">
            <v>34.825779582225849</v>
          </cell>
          <cell r="AL64">
            <v>0.37</v>
          </cell>
          <cell r="AM64">
            <v>128.94950818283627</v>
          </cell>
          <cell r="AN64">
            <v>0</v>
          </cell>
          <cell r="AO64">
            <v>0</v>
          </cell>
          <cell r="AP64">
            <v>128.94950818283627</v>
          </cell>
          <cell r="AQ64">
            <v>906</v>
          </cell>
          <cell r="AR64">
            <v>0</v>
          </cell>
          <cell r="AS64">
            <v>160</v>
          </cell>
          <cell r="AT64">
            <v>1066</v>
          </cell>
          <cell r="AU64">
            <v>142341.9670098013</v>
          </cell>
          <cell r="AV64">
            <v>0.84990619136960599</v>
          </cell>
          <cell r="AW64">
            <v>1103.8581613508443</v>
          </cell>
        </row>
        <row r="65">
          <cell r="B65" t="str">
            <v>7036</v>
          </cell>
          <cell r="C65">
            <v>0</v>
          </cell>
          <cell r="D65" t="str">
            <v>Site Lead - Cable Jointer</v>
          </cell>
          <cell r="E65" t="str">
            <v>5412</v>
          </cell>
          <cell r="F65" t="str">
            <v>DIMAANO, Benjamin</v>
          </cell>
          <cell r="G65" t="str">
            <v>Wages Staff</v>
          </cell>
          <cell r="H65" t="str">
            <v xml:space="preserve">Management Group </v>
          </cell>
          <cell r="I65">
            <v>1</v>
          </cell>
          <cell r="J65">
            <v>76570.87999999999</v>
          </cell>
          <cell r="K65">
            <v>6358.47</v>
          </cell>
          <cell r="L65">
            <v>210.69689999999997</v>
          </cell>
          <cell r="M65">
            <v>0</v>
          </cell>
          <cell r="N65">
            <v>0</v>
          </cell>
          <cell r="O65">
            <v>890.01000000000022</v>
          </cell>
          <cell r="P65">
            <v>0</v>
          </cell>
          <cell r="Q65">
            <v>0</v>
          </cell>
          <cell r="R65">
            <v>0</v>
          </cell>
          <cell r="S65">
            <v>6447.7899999999991</v>
          </cell>
          <cell r="T65">
            <v>5981.420000000001</v>
          </cell>
          <cell r="U65">
            <v>14436.660000000003</v>
          </cell>
          <cell r="V65">
            <v>1883.7199999999998</v>
          </cell>
          <cell r="W65">
            <v>1552.0099999999998</v>
          </cell>
          <cell r="X65">
            <v>8433.7100000000009</v>
          </cell>
          <cell r="Y65">
            <v>2396.1449150616995</v>
          </cell>
          <cell r="Z65">
            <v>125161.51181506168</v>
          </cell>
          <cell r="AA65">
            <v>12438.779999999997</v>
          </cell>
          <cell r="AB65">
            <v>261</v>
          </cell>
          <cell r="AC65">
            <v>20</v>
          </cell>
          <cell r="AD65">
            <v>12</v>
          </cell>
          <cell r="AE65">
            <v>26</v>
          </cell>
          <cell r="AF65">
            <v>12</v>
          </cell>
          <cell r="AG65">
            <v>1528</v>
          </cell>
          <cell r="AH65">
            <v>0.85</v>
          </cell>
          <cell r="AI65">
            <v>1298.8</v>
          </cell>
          <cell r="AJ65">
            <v>96.3670402025421</v>
          </cell>
          <cell r="AK65">
            <v>35.655804874940578</v>
          </cell>
          <cell r="AL65">
            <v>0.37</v>
          </cell>
          <cell r="AM65">
            <v>132.02284507748269</v>
          </cell>
          <cell r="AN65">
            <v>0</v>
          </cell>
          <cell r="AO65">
            <v>0</v>
          </cell>
          <cell r="AP65">
            <v>132.02284507748269</v>
          </cell>
          <cell r="AQ65">
            <v>870</v>
          </cell>
          <cell r="AR65">
            <v>0</v>
          </cell>
          <cell r="AS65">
            <v>77</v>
          </cell>
          <cell r="AT65">
            <v>947</v>
          </cell>
          <cell r="AU65">
            <v>157529.04533513411</v>
          </cell>
          <cell r="AV65">
            <v>0.91869060190073915</v>
          </cell>
          <cell r="AW65">
            <v>1193.19535374868</v>
          </cell>
        </row>
        <row r="66">
          <cell r="B66" t="str">
            <v>6886</v>
          </cell>
          <cell r="C66">
            <v>0</v>
          </cell>
          <cell r="D66" t="str">
            <v>Services &amp; Installation Office</v>
          </cell>
          <cell r="E66" t="str">
            <v>5551</v>
          </cell>
          <cell r="F66" t="str">
            <v>GOLDSWORTHY, Anthony J</v>
          </cell>
          <cell r="G66" t="str">
            <v>Wages Staff</v>
          </cell>
          <cell r="H66" t="str">
            <v xml:space="preserve">Management Group </v>
          </cell>
          <cell r="I66">
            <v>1</v>
          </cell>
          <cell r="J66">
            <v>95064.470000000016</v>
          </cell>
          <cell r="K66">
            <v>7894.2099999999991</v>
          </cell>
          <cell r="L66">
            <v>300.08159999999998</v>
          </cell>
          <cell r="M66">
            <v>0</v>
          </cell>
          <cell r="N66">
            <v>0</v>
          </cell>
          <cell r="O66">
            <v>890.01000000000022</v>
          </cell>
          <cell r="P66">
            <v>0</v>
          </cell>
          <cell r="Q66">
            <v>0</v>
          </cell>
          <cell r="R66">
            <v>0</v>
          </cell>
          <cell r="S66">
            <v>1642.73</v>
          </cell>
          <cell r="T66">
            <v>5981.420000000001</v>
          </cell>
          <cell r="U66">
            <v>21894.42</v>
          </cell>
          <cell r="V66">
            <v>2276.7200000000003</v>
          </cell>
          <cell r="W66">
            <v>1812.2800000000002</v>
          </cell>
          <cell r="X66">
            <v>10193.160000000002</v>
          </cell>
          <cell r="Y66">
            <v>4011.5133567474986</v>
          </cell>
          <cell r="Z66">
            <v>151961.01495674753</v>
          </cell>
          <cell r="AA66">
            <v>15443.030000000002</v>
          </cell>
          <cell r="AB66">
            <v>261</v>
          </cell>
          <cell r="AC66">
            <v>20</v>
          </cell>
          <cell r="AD66">
            <v>12</v>
          </cell>
          <cell r="AE66">
            <v>26</v>
          </cell>
          <cell r="AF66">
            <v>12</v>
          </cell>
          <cell r="AG66">
            <v>1528</v>
          </cell>
          <cell r="AH66">
            <v>0.85</v>
          </cell>
          <cell r="AI66">
            <v>1298.8</v>
          </cell>
          <cell r="AJ66">
            <v>117.00108943389863</v>
          </cell>
          <cell r="AK66">
            <v>43.29040309054249</v>
          </cell>
          <cell r="AL66">
            <v>0.37</v>
          </cell>
          <cell r="AM66">
            <v>160.29149252444111</v>
          </cell>
          <cell r="AN66">
            <v>0</v>
          </cell>
          <cell r="AO66">
            <v>0</v>
          </cell>
          <cell r="AP66">
            <v>160.29149252444111</v>
          </cell>
          <cell r="AQ66">
            <v>149</v>
          </cell>
          <cell r="AR66">
            <v>0</v>
          </cell>
          <cell r="AS66">
            <v>1215</v>
          </cell>
          <cell r="AT66">
            <v>1364</v>
          </cell>
          <cell r="AU66">
            <v>22741.790310205917</v>
          </cell>
          <cell r="AV66">
            <v>0.1092375366568915</v>
          </cell>
          <cell r="AW66">
            <v>0</v>
          </cell>
        </row>
        <row r="67">
          <cell r="B67" t="str">
            <v>7063</v>
          </cell>
          <cell r="C67">
            <v>0</v>
          </cell>
          <cell r="D67" t="str">
            <v>Fitter</v>
          </cell>
          <cell r="E67" t="str">
            <v>5655</v>
          </cell>
          <cell r="F67" t="str">
            <v>HOUGHTON, Mark E</v>
          </cell>
          <cell r="G67" t="str">
            <v>Wages Staff</v>
          </cell>
          <cell r="H67" t="str">
            <v xml:space="preserve">Management Group </v>
          </cell>
          <cell r="I67">
            <v>1</v>
          </cell>
          <cell r="J67">
            <v>79285.279999999999</v>
          </cell>
          <cell r="K67">
            <v>6583.8700000000017</v>
          </cell>
          <cell r="L67">
            <v>543.21569999999997</v>
          </cell>
          <cell r="M67">
            <v>0</v>
          </cell>
          <cell r="N67">
            <v>0</v>
          </cell>
          <cell r="O67">
            <v>890.01000000000022</v>
          </cell>
          <cell r="P67">
            <v>0</v>
          </cell>
          <cell r="Q67">
            <v>0</v>
          </cell>
          <cell r="R67">
            <v>0</v>
          </cell>
          <cell r="S67">
            <v>1642.73</v>
          </cell>
          <cell r="T67">
            <v>5981.420000000001</v>
          </cell>
          <cell r="U67">
            <v>14156.879999999997</v>
          </cell>
          <cell r="V67">
            <v>1857.6399999999999</v>
          </cell>
          <cell r="W67">
            <v>1531.6799999999998</v>
          </cell>
          <cell r="X67">
            <v>8316.98</v>
          </cell>
          <cell r="Y67">
            <v>4526.1216646382818</v>
          </cell>
          <cell r="Z67">
            <v>125315.82736463824</v>
          </cell>
          <cell r="AA67">
            <v>12879.75</v>
          </cell>
          <cell r="AB67">
            <v>261</v>
          </cell>
          <cell r="AC67">
            <v>20</v>
          </cell>
          <cell r="AD67">
            <v>12</v>
          </cell>
          <cell r="AE67">
            <v>26</v>
          </cell>
          <cell r="AF67">
            <v>12</v>
          </cell>
          <cell r="AG67">
            <v>1528</v>
          </cell>
          <cell r="AH67">
            <v>0.85</v>
          </cell>
          <cell r="AI67">
            <v>1298.8</v>
          </cell>
          <cell r="AJ67">
            <v>96.485854145856365</v>
          </cell>
          <cell r="AK67">
            <v>35.699766033966853</v>
          </cell>
          <cell r="AL67">
            <v>0.37</v>
          </cell>
          <cell r="AM67">
            <v>132.18562017982322</v>
          </cell>
          <cell r="AN67">
            <v>0</v>
          </cell>
          <cell r="AO67">
            <v>0</v>
          </cell>
          <cell r="AP67">
            <v>132.18562017982322</v>
          </cell>
          <cell r="AQ67">
            <v>28.32</v>
          </cell>
          <cell r="AR67">
            <v>14.5</v>
          </cell>
          <cell r="AS67">
            <v>1567.1099999999997</v>
          </cell>
          <cell r="AT67">
            <v>1609.9299999999996</v>
          </cell>
          <cell r="AU67">
            <v>3020.0403722051155</v>
          </cell>
          <cell r="AV67">
            <v>1.7590826930363436E-2</v>
          </cell>
          <cell r="AW67">
            <v>0</v>
          </cell>
        </row>
        <row r="68">
          <cell r="B68" t="str">
            <v>7065</v>
          </cell>
          <cell r="C68">
            <v>0</v>
          </cell>
          <cell r="D68" t="str">
            <v>Fitter</v>
          </cell>
          <cell r="E68" t="str">
            <v>5842</v>
          </cell>
          <cell r="F68" t="str">
            <v>KRIKOWA, Helmut</v>
          </cell>
          <cell r="G68" t="str">
            <v>Wages Staff</v>
          </cell>
          <cell r="H68" t="str">
            <v xml:space="preserve">Management Group </v>
          </cell>
          <cell r="I68">
            <v>1</v>
          </cell>
          <cell r="J68">
            <v>74709.610000000015</v>
          </cell>
          <cell r="K68">
            <v>6203.9699999999993</v>
          </cell>
          <cell r="L68">
            <v>444.44549999999998</v>
          </cell>
          <cell r="M68">
            <v>0</v>
          </cell>
          <cell r="N68">
            <v>0</v>
          </cell>
          <cell r="O68">
            <v>890.01000000000022</v>
          </cell>
          <cell r="P68">
            <v>0</v>
          </cell>
          <cell r="Q68">
            <v>0</v>
          </cell>
          <cell r="R68">
            <v>0</v>
          </cell>
          <cell r="S68">
            <v>1642.73</v>
          </cell>
          <cell r="T68">
            <v>5981.420000000001</v>
          </cell>
          <cell r="U68">
            <v>17529.68</v>
          </cell>
          <cell r="V68">
            <v>1822.1</v>
          </cell>
          <cell r="W68">
            <v>1450.2900000000002</v>
          </cell>
          <cell r="X68">
            <v>8157.6499999999987</v>
          </cell>
          <cell r="Y68">
            <v>5168.0675693899248</v>
          </cell>
          <cell r="Z68">
            <v>123999.97306938993</v>
          </cell>
          <cell r="AA68">
            <v>12136.47</v>
          </cell>
          <cell r="AB68">
            <v>261</v>
          </cell>
          <cell r="AC68">
            <v>20</v>
          </cell>
          <cell r="AD68">
            <v>12</v>
          </cell>
          <cell r="AE68">
            <v>26</v>
          </cell>
          <cell r="AF68">
            <v>12</v>
          </cell>
          <cell r="AG68">
            <v>1528</v>
          </cell>
          <cell r="AH68">
            <v>0.85</v>
          </cell>
          <cell r="AI68">
            <v>1298.8</v>
          </cell>
          <cell r="AJ68">
            <v>95.472723336456681</v>
          </cell>
          <cell r="AK68">
            <v>35.324907634488973</v>
          </cell>
          <cell r="AL68">
            <v>0.37</v>
          </cell>
          <cell r="AM68">
            <v>130.79763097094565</v>
          </cell>
          <cell r="AN68">
            <v>0</v>
          </cell>
          <cell r="AO68">
            <v>0</v>
          </cell>
          <cell r="AP68">
            <v>130.79763097094565</v>
          </cell>
          <cell r="AQ68">
            <v>0</v>
          </cell>
          <cell r="AR68">
            <v>0</v>
          </cell>
          <cell r="AS68">
            <v>0</v>
          </cell>
          <cell r="AT68">
            <v>0</v>
          </cell>
          <cell r="AU68">
            <v>0</v>
          </cell>
          <cell r="AV68">
            <v>0</v>
          </cell>
          <cell r="AW68">
            <v>0</v>
          </cell>
        </row>
        <row r="69">
          <cell r="B69" t="str">
            <v>7035</v>
          </cell>
          <cell r="C69">
            <v>0</v>
          </cell>
          <cell r="D69" t="str">
            <v>Site Lead - Cable Jointer</v>
          </cell>
          <cell r="E69" t="str">
            <v>5942</v>
          </cell>
          <cell r="F69" t="str">
            <v>LONGFORD, Nigel B</v>
          </cell>
          <cell r="G69" t="str">
            <v>Wages Staff</v>
          </cell>
          <cell r="H69" t="str">
            <v xml:space="preserve">Management Group </v>
          </cell>
          <cell r="I69">
            <v>1</v>
          </cell>
          <cell r="J69">
            <v>86704.569999999992</v>
          </cell>
          <cell r="K69">
            <v>7200</v>
          </cell>
          <cell r="L69">
            <v>359.87669999999997</v>
          </cell>
          <cell r="M69">
            <v>0</v>
          </cell>
          <cell r="N69">
            <v>0</v>
          </cell>
          <cell r="O69">
            <v>890.01000000000022</v>
          </cell>
          <cell r="P69">
            <v>0</v>
          </cell>
          <cell r="Q69">
            <v>0</v>
          </cell>
          <cell r="R69">
            <v>0</v>
          </cell>
          <cell r="S69">
            <v>6447.7899999999991</v>
          </cell>
          <cell r="T69">
            <v>5981.420000000001</v>
          </cell>
          <cell r="U69">
            <v>16906.3</v>
          </cell>
          <cell r="V69">
            <v>2114.6099999999997</v>
          </cell>
          <cell r="W69">
            <v>1732.2200000000003</v>
          </cell>
          <cell r="X69">
            <v>9467.4100000000017</v>
          </cell>
          <cell r="Y69">
            <v>4791.9556504902866</v>
          </cell>
          <cell r="Z69">
            <v>142596.16235049028</v>
          </cell>
          <cell r="AA69">
            <v>14085.01</v>
          </cell>
          <cell r="AB69">
            <v>261</v>
          </cell>
          <cell r="AC69">
            <v>20</v>
          </cell>
          <cell r="AD69">
            <v>12</v>
          </cell>
          <cell r="AE69">
            <v>26</v>
          </cell>
          <cell r="AF69">
            <v>12</v>
          </cell>
          <cell r="AG69">
            <v>1528</v>
          </cell>
          <cell r="AH69">
            <v>0.85</v>
          </cell>
          <cell r="AI69">
            <v>1298.8</v>
          </cell>
          <cell r="AJ69">
            <v>109.79070091660786</v>
          </cell>
          <cell r="AK69">
            <v>40.622559339144907</v>
          </cell>
          <cell r="AL69">
            <v>0.37</v>
          </cell>
          <cell r="AM69">
            <v>150.41326025575276</v>
          </cell>
          <cell r="AN69">
            <v>0</v>
          </cell>
          <cell r="AO69">
            <v>0</v>
          </cell>
          <cell r="AP69">
            <v>150.41326025575276</v>
          </cell>
          <cell r="AQ69">
            <v>0</v>
          </cell>
          <cell r="AR69">
            <v>0</v>
          </cell>
          <cell r="AS69">
            <v>0</v>
          </cell>
          <cell r="AT69">
            <v>0</v>
          </cell>
          <cell r="AU69">
            <v>0</v>
          </cell>
          <cell r="AV69">
            <v>0</v>
          </cell>
          <cell r="AW69">
            <v>0</v>
          </cell>
        </row>
        <row r="70">
          <cell r="B70" t="str">
            <v>7464</v>
          </cell>
          <cell r="C70">
            <v>0</v>
          </cell>
          <cell r="D70" t="str">
            <v>Construction Project Superviso</v>
          </cell>
          <cell r="E70" t="str">
            <v>6051</v>
          </cell>
          <cell r="F70" t="str">
            <v>MURPHY, Shane</v>
          </cell>
          <cell r="G70" t="str">
            <v>Wages Staff</v>
          </cell>
          <cell r="H70" t="str">
            <v xml:space="preserve">Management Group </v>
          </cell>
          <cell r="I70">
            <v>1</v>
          </cell>
          <cell r="J70">
            <v>82224.01999999999</v>
          </cell>
          <cell r="K70">
            <v>6827.9099999999989</v>
          </cell>
          <cell r="L70">
            <v>404.56259999999997</v>
          </cell>
          <cell r="M70">
            <v>0</v>
          </cell>
          <cell r="N70">
            <v>0</v>
          </cell>
          <cell r="O70">
            <v>890.01000000000022</v>
          </cell>
          <cell r="P70">
            <v>0</v>
          </cell>
          <cell r="Q70">
            <v>0</v>
          </cell>
          <cell r="R70">
            <v>0</v>
          </cell>
          <cell r="S70">
            <v>6447.7899999999991</v>
          </cell>
          <cell r="T70">
            <v>5981.420000000001</v>
          </cell>
          <cell r="U70">
            <v>20092.41</v>
          </cell>
          <cell r="V70">
            <v>2078</v>
          </cell>
          <cell r="W70">
            <v>1652.52</v>
          </cell>
          <cell r="X70">
            <v>9303.44</v>
          </cell>
          <cell r="Y70">
            <v>4416.8424814612736</v>
          </cell>
          <cell r="Z70">
            <v>140318.92508146126</v>
          </cell>
          <cell r="AA70">
            <v>13357.16</v>
          </cell>
          <cell r="AB70">
            <v>261</v>
          </cell>
          <cell r="AC70">
            <v>20</v>
          </cell>
          <cell r="AD70">
            <v>12</v>
          </cell>
          <cell r="AE70">
            <v>26</v>
          </cell>
          <cell r="AF70">
            <v>12</v>
          </cell>
          <cell r="AG70">
            <v>1528</v>
          </cell>
          <cell r="AH70">
            <v>0.85</v>
          </cell>
          <cell r="AI70">
            <v>1298.8</v>
          </cell>
          <cell r="AJ70">
            <v>108.03736147325321</v>
          </cell>
          <cell r="AK70">
            <v>39.973823745103687</v>
          </cell>
          <cell r="AL70">
            <v>0.37</v>
          </cell>
          <cell r="AM70">
            <v>148.0111852183569</v>
          </cell>
          <cell r="AN70">
            <v>0</v>
          </cell>
          <cell r="AO70">
            <v>0</v>
          </cell>
          <cell r="AP70">
            <v>148.0111852183569</v>
          </cell>
          <cell r="AQ70">
            <v>903.5</v>
          </cell>
          <cell r="AR70">
            <v>3</v>
          </cell>
          <cell r="AS70">
            <v>226.5</v>
          </cell>
          <cell r="AT70">
            <v>1133</v>
          </cell>
          <cell r="AU70">
            <v>153297.4967971821</v>
          </cell>
          <cell r="AV70">
            <v>0.79744042365401591</v>
          </cell>
          <cell r="AW70">
            <v>0</v>
          </cell>
        </row>
        <row r="71">
          <cell r="B71" t="str">
            <v>7006</v>
          </cell>
          <cell r="C71">
            <v>0</v>
          </cell>
          <cell r="D71" t="str">
            <v>Trades Assistant</v>
          </cell>
          <cell r="E71" t="str">
            <v>6225</v>
          </cell>
          <cell r="F71" t="str">
            <v>MCQUALTER, Scott</v>
          </cell>
          <cell r="G71" t="str">
            <v>Wages Staff</v>
          </cell>
          <cell r="H71" t="str">
            <v xml:space="preserve">Management Group </v>
          </cell>
          <cell r="I71">
            <v>1</v>
          </cell>
          <cell r="J71">
            <v>70920.5</v>
          </cell>
          <cell r="K71">
            <v>5889.27</v>
          </cell>
          <cell r="L71">
            <v>385.44540000000001</v>
          </cell>
          <cell r="M71">
            <v>0</v>
          </cell>
          <cell r="N71">
            <v>0</v>
          </cell>
          <cell r="O71">
            <v>890.01000000000022</v>
          </cell>
          <cell r="P71">
            <v>0</v>
          </cell>
          <cell r="Q71">
            <v>0</v>
          </cell>
          <cell r="R71">
            <v>0</v>
          </cell>
          <cell r="S71">
            <v>0</v>
          </cell>
          <cell r="T71">
            <v>5981.420000000001</v>
          </cell>
          <cell r="U71">
            <v>16391.91</v>
          </cell>
          <cell r="V71">
            <v>1707.3</v>
          </cell>
          <cell r="W71">
            <v>1359.4499999999998</v>
          </cell>
          <cell r="X71">
            <v>7643.9400000000005</v>
          </cell>
          <cell r="Y71">
            <v>3121.3398563391056</v>
          </cell>
          <cell r="Z71">
            <v>114290.58525633911</v>
          </cell>
          <cell r="AA71">
            <v>11520.9</v>
          </cell>
          <cell r="AB71">
            <v>261</v>
          </cell>
          <cell r="AC71">
            <v>20</v>
          </cell>
          <cell r="AD71">
            <v>12</v>
          </cell>
          <cell r="AE71">
            <v>26</v>
          </cell>
          <cell r="AF71">
            <v>12</v>
          </cell>
          <cell r="AG71">
            <v>1528</v>
          </cell>
          <cell r="AH71">
            <v>0.85</v>
          </cell>
          <cell r="AI71">
            <v>1298.8</v>
          </cell>
          <cell r="AJ71">
            <v>87.997062870602946</v>
          </cell>
          <cell r="AK71">
            <v>32.558913262123092</v>
          </cell>
          <cell r="AL71">
            <v>0.37</v>
          </cell>
          <cell r="AM71">
            <v>120.55597613272604</v>
          </cell>
          <cell r="AN71">
            <v>0</v>
          </cell>
          <cell r="AO71">
            <v>0</v>
          </cell>
          <cell r="AP71">
            <v>120.55597613272604</v>
          </cell>
          <cell r="AQ71">
            <v>8</v>
          </cell>
          <cell r="AR71">
            <v>0</v>
          </cell>
          <cell r="AS71">
            <v>68</v>
          </cell>
          <cell r="AT71">
            <v>76</v>
          </cell>
          <cell r="AU71">
            <v>16481.905452756269</v>
          </cell>
          <cell r="AV71">
            <v>0.10526315789473684</v>
          </cell>
          <cell r="AW71">
            <v>136.7157894736842</v>
          </cell>
        </row>
        <row r="72">
          <cell r="B72" t="str">
            <v>7037</v>
          </cell>
          <cell r="C72">
            <v>0</v>
          </cell>
          <cell r="D72" t="str">
            <v>Site Lead - Cable Jointer</v>
          </cell>
          <cell r="E72" t="str">
            <v>6294</v>
          </cell>
          <cell r="F72" t="str">
            <v>PAWLICKI, Alex</v>
          </cell>
          <cell r="G72" t="str">
            <v>Wages Staff</v>
          </cell>
          <cell r="H72" t="str">
            <v xml:space="preserve">Management Group </v>
          </cell>
          <cell r="I72">
            <v>1</v>
          </cell>
          <cell r="J72">
            <v>91496.959999999992</v>
          </cell>
          <cell r="K72">
            <v>7597.9500000000007</v>
          </cell>
          <cell r="L72">
            <v>638.37899999999991</v>
          </cell>
          <cell r="M72">
            <v>0</v>
          </cell>
          <cell r="N72">
            <v>0</v>
          </cell>
          <cell r="O72">
            <v>890.01000000000022</v>
          </cell>
          <cell r="P72">
            <v>0</v>
          </cell>
          <cell r="Q72">
            <v>0</v>
          </cell>
          <cell r="R72">
            <v>0</v>
          </cell>
          <cell r="S72">
            <v>6447.7899999999991</v>
          </cell>
          <cell r="T72">
            <v>5981.420000000001</v>
          </cell>
          <cell r="U72">
            <v>22080.84</v>
          </cell>
          <cell r="V72">
            <v>2285.08</v>
          </cell>
          <cell r="W72">
            <v>1817.4800000000002</v>
          </cell>
          <cell r="X72">
            <v>10230.719999999999</v>
          </cell>
          <cell r="Y72">
            <v>3482.8866771067296</v>
          </cell>
          <cell r="Z72">
            <v>152949.51567710671</v>
          </cell>
          <cell r="AA72">
            <v>14863.509999999998</v>
          </cell>
          <cell r="AB72">
            <v>261</v>
          </cell>
          <cell r="AC72">
            <v>20</v>
          </cell>
          <cell r="AD72">
            <v>12</v>
          </cell>
          <cell r="AE72">
            <v>26</v>
          </cell>
          <cell r="AF72">
            <v>12</v>
          </cell>
          <cell r="AG72">
            <v>1528</v>
          </cell>
          <cell r="AH72">
            <v>0.85</v>
          </cell>
          <cell r="AI72">
            <v>1298.8</v>
          </cell>
          <cell r="AJ72">
            <v>117.76217714590908</v>
          </cell>
          <cell r="AK72">
            <v>43.572005543986357</v>
          </cell>
          <cell r="AL72">
            <v>0.37</v>
          </cell>
          <cell r="AM72">
            <v>161.33418268989544</v>
          </cell>
          <cell r="AN72">
            <v>0</v>
          </cell>
          <cell r="AO72">
            <v>0</v>
          </cell>
          <cell r="AP72">
            <v>161.33418268989544</v>
          </cell>
          <cell r="AQ72">
            <v>704</v>
          </cell>
          <cell r="AR72">
            <v>0</v>
          </cell>
          <cell r="AS72">
            <v>145.5</v>
          </cell>
          <cell r="AT72">
            <v>849.5</v>
          </cell>
          <cell r="AU72">
            <v>173651.26413214349</v>
          </cell>
          <cell r="AV72">
            <v>0.82872277810476747</v>
          </cell>
          <cell r="AW72">
            <v>0</v>
          </cell>
        </row>
        <row r="73">
          <cell r="B73" t="str">
            <v>7027</v>
          </cell>
          <cell r="C73">
            <v>0</v>
          </cell>
          <cell r="D73" t="str">
            <v>Construction Supervisor</v>
          </cell>
          <cell r="E73" t="str">
            <v>6417</v>
          </cell>
          <cell r="F73" t="str">
            <v>RANKIN, Paul A</v>
          </cell>
          <cell r="G73" t="str">
            <v>Wages Staff</v>
          </cell>
          <cell r="H73" t="str">
            <v xml:space="preserve">Management Group </v>
          </cell>
          <cell r="I73">
            <v>1</v>
          </cell>
          <cell r="J73">
            <v>91496.959999999992</v>
          </cell>
          <cell r="K73">
            <v>8737.68</v>
          </cell>
          <cell r="L73">
            <v>213.29969999999997</v>
          </cell>
          <cell r="M73">
            <v>0</v>
          </cell>
          <cell r="N73">
            <v>0</v>
          </cell>
          <cell r="O73">
            <v>890.01000000000022</v>
          </cell>
          <cell r="P73">
            <v>0</v>
          </cell>
          <cell r="Q73">
            <v>0</v>
          </cell>
          <cell r="R73">
            <v>3065.42</v>
          </cell>
          <cell r="S73">
            <v>8090.52</v>
          </cell>
          <cell r="T73">
            <v>5981.420000000001</v>
          </cell>
          <cell r="U73">
            <v>23013.05</v>
          </cell>
          <cell r="V73">
            <v>2371.4</v>
          </cell>
          <cell r="W73">
            <v>1884.6600000000003</v>
          </cell>
          <cell r="X73">
            <v>10617.12</v>
          </cell>
          <cell r="Y73">
            <v>5442.8280609081703</v>
          </cell>
          <cell r="Z73">
            <v>161804.36776090815</v>
          </cell>
          <cell r="AA73">
            <v>14863.509999999998</v>
          </cell>
          <cell r="AB73">
            <v>261</v>
          </cell>
          <cell r="AC73">
            <v>20</v>
          </cell>
          <cell r="AD73">
            <v>12</v>
          </cell>
          <cell r="AE73">
            <v>26</v>
          </cell>
          <cell r="AF73">
            <v>12</v>
          </cell>
          <cell r="AG73">
            <v>1528</v>
          </cell>
          <cell r="AH73">
            <v>0.85</v>
          </cell>
          <cell r="AI73">
            <v>1298.8</v>
          </cell>
          <cell r="AJ73">
            <v>124.57989510387138</v>
          </cell>
          <cell r="AK73">
            <v>46.094561188432408</v>
          </cell>
          <cell r="AL73">
            <v>0.37</v>
          </cell>
          <cell r="AM73">
            <v>170.67445629230377</v>
          </cell>
          <cell r="AN73">
            <v>0</v>
          </cell>
          <cell r="AO73">
            <v>0</v>
          </cell>
          <cell r="AP73">
            <v>170.67445629230377</v>
          </cell>
          <cell r="AQ73">
            <v>948.5</v>
          </cell>
          <cell r="AR73">
            <v>38</v>
          </cell>
          <cell r="AS73">
            <v>88</v>
          </cell>
          <cell r="AT73">
            <v>1074.5</v>
          </cell>
          <cell r="AU73">
            <v>195677.87497912822</v>
          </cell>
          <cell r="AV73">
            <v>0.88273615635179148</v>
          </cell>
          <cell r="AW73">
            <v>0</v>
          </cell>
        </row>
        <row r="74">
          <cell r="B74" t="str">
            <v>7039</v>
          </cell>
          <cell r="C74">
            <v>0</v>
          </cell>
          <cell r="D74" t="str">
            <v>Site Lead - Trades Assistant</v>
          </cell>
          <cell r="E74" t="str">
            <v>6547</v>
          </cell>
          <cell r="F74" t="str">
            <v>SMITH, Tony J</v>
          </cell>
          <cell r="G74" t="str">
            <v>Wages Staff</v>
          </cell>
          <cell r="H74" t="str">
            <v xml:space="preserve">Management Group </v>
          </cell>
          <cell r="I74">
            <v>1</v>
          </cell>
          <cell r="J74">
            <v>76570.87999999999</v>
          </cell>
          <cell r="K74">
            <v>6358.47</v>
          </cell>
          <cell r="L74">
            <v>424.42409999999995</v>
          </cell>
          <cell r="M74">
            <v>0</v>
          </cell>
          <cell r="N74">
            <v>0</v>
          </cell>
          <cell r="O74">
            <v>890.01000000000022</v>
          </cell>
          <cell r="P74">
            <v>0</v>
          </cell>
          <cell r="Q74">
            <v>0</v>
          </cell>
          <cell r="R74">
            <v>0</v>
          </cell>
          <cell r="S74">
            <v>6447.7899999999991</v>
          </cell>
          <cell r="T74">
            <v>3623.2599999999998</v>
          </cell>
          <cell r="U74">
            <v>14082.96</v>
          </cell>
          <cell r="V74">
            <v>1842.22</v>
          </cell>
          <cell r="W74">
            <v>1518.32</v>
          </cell>
          <cell r="X74">
            <v>8247.9599999999991</v>
          </cell>
          <cell r="Y74">
            <v>5105.3019723548932</v>
          </cell>
          <cell r="Z74">
            <v>125111.59607235486</v>
          </cell>
          <cell r="AA74">
            <v>12438.779999999997</v>
          </cell>
          <cell r="AB74">
            <v>261</v>
          </cell>
          <cell r="AC74">
            <v>20</v>
          </cell>
          <cell r="AD74">
            <v>12</v>
          </cell>
          <cell r="AE74">
            <v>26</v>
          </cell>
          <cell r="AF74">
            <v>12</v>
          </cell>
          <cell r="AG74">
            <v>1528</v>
          </cell>
          <cell r="AH74">
            <v>0.85</v>
          </cell>
          <cell r="AI74">
            <v>1298.8</v>
          </cell>
          <cell r="AJ74">
            <v>96.328608001505131</v>
          </cell>
          <cell r="AK74">
            <v>35.641584960556898</v>
          </cell>
          <cell r="AL74">
            <v>0.37</v>
          </cell>
          <cell r="AM74">
            <v>131.97019296206201</v>
          </cell>
          <cell r="AN74">
            <v>0</v>
          </cell>
          <cell r="AO74">
            <v>0</v>
          </cell>
          <cell r="AP74">
            <v>131.97019296206201</v>
          </cell>
          <cell r="AQ74">
            <v>1210</v>
          </cell>
          <cell r="AR74">
            <v>2</v>
          </cell>
          <cell r="AS74">
            <v>34</v>
          </cell>
          <cell r="AT74">
            <v>1246</v>
          </cell>
          <cell r="AU74">
            <v>166450.63628342104</v>
          </cell>
          <cell r="AV74">
            <v>0.971107544141252</v>
          </cell>
          <cell r="AW74">
            <v>0</v>
          </cell>
        </row>
        <row r="75">
          <cell r="B75" t="str">
            <v>7053</v>
          </cell>
          <cell r="C75">
            <v>0</v>
          </cell>
          <cell r="D75" t="str">
            <v>Trades Assistant</v>
          </cell>
          <cell r="E75" t="str">
            <v>8175</v>
          </cell>
          <cell r="F75" t="str">
            <v>DALLAN, Luciano</v>
          </cell>
          <cell r="G75" t="str">
            <v>Wages Staff</v>
          </cell>
          <cell r="H75" t="str">
            <v xml:space="preserve">Management Group </v>
          </cell>
          <cell r="I75">
            <v>1</v>
          </cell>
          <cell r="J75">
            <v>63579.24</v>
          </cell>
          <cell r="K75">
            <v>6071.61</v>
          </cell>
          <cell r="L75">
            <v>459.37139999999994</v>
          </cell>
          <cell r="M75">
            <v>0</v>
          </cell>
          <cell r="N75">
            <v>0</v>
          </cell>
          <cell r="O75">
            <v>890.01000000000022</v>
          </cell>
          <cell r="P75">
            <v>0</v>
          </cell>
          <cell r="Q75">
            <v>0</v>
          </cell>
          <cell r="R75">
            <v>3503.3700000000003</v>
          </cell>
          <cell r="S75">
            <v>0</v>
          </cell>
          <cell r="T75">
            <v>3623.2599999999998</v>
          </cell>
          <cell r="U75">
            <v>12081.13</v>
          </cell>
          <cell r="V75">
            <v>1519.02</v>
          </cell>
          <cell r="W75">
            <v>1245.21</v>
          </cell>
          <cell r="X75">
            <v>6800.7900000000009</v>
          </cell>
          <cell r="Y75">
            <v>2309.3323536283042</v>
          </cell>
          <cell r="Z75">
            <v>102082.34375362829</v>
          </cell>
          <cell r="AA75">
            <v>10328.35</v>
          </cell>
          <cell r="AB75">
            <v>261</v>
          </cell>
          <cell r="AC75">
            <v>20</v>
          </cell>
          <cell r="AD75">
            <v>12</v>
          </cell>
          <cell r="AE75">
            <v>26</v>
          </cell>
          <cell r="AF75">
            <v>12</v>
          </cell>
          <cell r="AG75">
            <v>1528</v>
          </cell>
          <cell r="AH75">
            <v>0.85</v>
          </cell>
          <cell r="AI75">
            <v>1298.8</v>
          </cell>
          <cell r="AJ75">
            <v>78.59743128551608</v>
          </cell>
          <cell r="AK75">
            <v>29.08104957564095</v>
          </cell>
          <cell r="AL75">
            <v>0.37</v>
          </cell>
          <cell r="AM75">
            <v>107.67848086115703</v>
          </cell>
          <cell r="AN75">
            <v>0</v>
          </cell>
          <cell r="AO75">
            <v>0</v>
          </cell>
          <cell r="AP75">
            <v>107.67848086115703</v>
          </cell>
          <cell r="AQ75">
            <v>990.04999999999961</v>
          </cell>
          <cell r="AR75">
            <v>100</v>
          </cell>
          <cell r="AS75">
            <v>142.31</v>
          </cell>
          <cell r="AT75">
            <v>1232.3599999999997</v>
          </cell>
          <cell r="AU75">
            <v>112354.56804309873</v>
          </cell>
          <cell r="AV75">
            <v>0.80337725989159003</v>
          </cell>
          <cell r="AW75">
            <v>1043.4263851471972</v>
          </cell>
        </row>
        <row r="76">
          <cell r="B76" t="str">
            <v>7012</v>
          </cell>
          <cell r="C76">
            <v>0</v>
          </cell>
          <cell r="D76" t="str">
            <v>Cable Jointer</v>
          </cell>
          <cell r="E76" t="str">
            <v>9049</v>
          </cell>
          <cell r="F76" t="str">
            <v>O'LEARY, Timothy J</v>
          </cell>
          <cell r="G76" t="str">
            <v>Wages Staff</v>
          </cell>
          <cell r="H76" t="str">
            <v xml:space="preserve">Management Group </v>
          </cell>
          <cell r="I76">
            <v>1</v>
          </cell>
          <cell r="J76">
            <v>68796.84</v>
          </cell>
          <cell r="K76">
            <v>6569.8499999999976</v>
          </cell>
          <cell r="L76">
            <v>223.2963</v>
          </cell>
          <cell r="M76">
            <v>0</v>
          </cell>
          <cell r="N76">
            <v>0</v>
          </cell>
          <cell r="O76">
            <v>890.01000000000022</v>
          </cell>
          <cell r="P76">
            <v>0</v>
          </cell>
          <cell r="Q76">
            <v>0</v>
          </cell>
          <cell r="R76">
            <v>4904.7000000000007</v>
          </cell>
          <cell r="S76">
            <v>0</v>
          </cell>
          <cell r="T76">
            <v>5981.420000000001</v>
          </cell>
          <cell r="U76">
            <v>12942.31</v>
          </cell>
          <cell r="V76">
            <v>1689.1499999999996</v>
          </cell>
          <cell r="W76">
            <v>1391.71</v>
          </cell>
          <cell r="X76">
            <v>7562.45</v>
          </cell>
          <cell r="Y76">
            <v>2599.8282645391046</v>
          </cell>
          <cell r="Z76">
            <v>113551.56456453908</v>
          </cell>
          <cell r="AA76">
            <v>11175.9</v>
          </cell>
          <cell r="AB76">
            <v>261</v>
          </cell>
          <cell r="AC76">
            <v>20</v>
          </cell>
          <cell r="AD76">
            <v>12</v>
          </cell>
          <cell r="AE76">
            <v>26</v>
          </cell>
          <cell r="AF76">
            <v>12</v>
          </cell>
          <cell r="AG76">
            <v>1528</v>
          </cell>
          <cell r="AH76">
            <v>0.85</v>
          </cell>
          <cell r="AI76">
            <v>1298.8</v>
          </cell>
          <cell r="AJ76">
            <v>87.428060182121257</v>
          </cell>
          <cell r="AK76">
            <v>32.348382267384864</v>
          </cell>
          <cell r="AL76">
            <v>0.37</v>
          </cell>
          <cell r="AM76">
            <v>119.77644244950612</v>
          </cell>
          <cell r="AN76">
            <v>0</v>
          </cell>
          <cell r="AO76">
            <v>0</v>
          </cell>
          <cell r="AP76">
            <v>119.77644244950612</v>
          </cell>
          <cell r="AQ76">
            <v>809.25</v>
          </cell>
          <cell r="AR76">
            <v>0</v>
          </cell>
          <cell r="AS76">
            <v>127.5</v>
          </cell>
          <cell r="AT76">
            <v>936.75</v>
          </cell>
          <cell r="AU76">
            <v>134391.77685047127</v>
          </cell>
          <cell r="AV76">
            <v>0.86389111289031228</v>
          </cell>
          <cell r="AW76">
            <v>0</v>
          </cell>
        </row>
        <row r="77">
          <cell r="B77" t="str">
            <v>7041</v>
          </cell>
          <cell r="C77">
            <v>0</v>
          </cell>
          <cell r="D77" t="str">
            <v>Site Lead - Trade Assistant</v>
          </cell>
          <cell r="E77" t="str">
            <v>9290</v>
          </cell>
          <cell r="F77" t="str">
            <v>RILEY, Scott A</v>
          </cell>
          <cell r="G77" t="str">
            <v>Wages Staff</v>
          </cell>
          <cell r="H77" t="str">
            <v xml:space="preserve">Management Group </v>
          </cell>
          <cell r="I77">
            <v>1</v>
          </cell>
          <cell r="J77">
            <v>76570.87999999999</v>
          </cell>
          <cell r="K77">
            <v>6358.47</v>
          </cell>
          <cell r="L77">
            <v>299.18759999999997</v>
          </cell>
          <cell r="M77">
            <v>0</v>
          </cell>
          <cell r="N77">
            <v>0</v>
          </cell>
          <cell r="O77">
            <v>890.01000000000022</v>
          </cell>
          <cell r="P77">
            <v>0</v>
          </cell>
          <cell r="Q77">
            <v>0</v>
          </cell>
          <cell r="R77">
            <v>0</v>
          </cell>
          <cell r="S77">
            <v>6447.7899999999991</v>
          </cell>
          <cell r="T77">
            <v>3623.2599999999998</v>
          </cell>
          <cell r="U77">
            <v>14082.96</v>
          </cell>
          <cell r="V77">
            <v>1842.22</v>
          </cell>
          <cell r="W77">
            <v>1518.32</v>
          </cell>
          <cell r="X77">
            <v>8247.9599999999991</v>
          </cell>
          <cell r="Y77">
            <v>2873.2651265196982</v>
          </cell>
          <cell r="Z77">
            <v>122754.32272651966</v>
          </cell>
          <cell r="AA77">
            <v>12438.779999999997</v>
          </cell>
          <cell r="AB77">
            <v>261</v>
          </cell>
          <cell r="AC77">
            <v>20</v>
          </cell>
          <cell r="AD77">
            <v>12</v>
          </cell>
          <cell r="AE77">
            <v>26</v>
          </cell>
          <cell r="AF77">
            <v>12</v>
          </cell>
          <cell r="AG77">
            <v>1528</v>
          </cell>
          <cell r="AH77">
            <v>0.85</v>
          </cell>
          <cell r="AI77">
            <v>1298.8</v>
          </cell>
          <cell r="AJ77">
            <v>94.513645462365005</v>
          </cell>
          <cell r="AK77">
            <v>34.970048821075054</v>
          </cell>
          <cell r="AL77">
            <v>0.37</v>
          </cell>
          <cell r="AM77">
            <v>129.48369428344006</v>
          </cell>
          <cell r="AN77">
            <v>0</v>
          </cell>
          <cell r="AO77">
            <v>0</v>
          </cell>
          <cell r="AP77">
            <v>129.48369428344006</v>
          </cell>
          <cell r="AQ77">
            <v>704</v>
          </cell>
          <cell r="AR77">
            <v>479</v>
          </cell>
          <cell r="AS77">
            <v>8</v>
          </cell>
          <cell r="AT77">
            <v>1191</v>
          </cell>
          <cell r="AU77">
            <v>99407.295703840209</v>
          </cell>
          <cell r="AV77">
            <v>0.59109991603694378</v>
          </cell>
          <cell r="AW77">
            <v>767.72057094878255</v>
          </cell>
        </row>
        <row r="78">
          <cell r="B78" t="str">
            <v>7100</v>
          </cell>
          <cell r="C78">
            <v>0</v>
          </cell>
          <cell r="D78" t="str">
            <v>Site Lead - Underground</v>
          </cell>
          <cell r="E78" t="str">
            <v>9301</v>
          </cell>
          <cell r="F78" t="str">
            <v>TETU, Peter N</v>
          </cell>
          <cell r="G78" t="str">
            <v>Wages Staff</v>
          </cell>
          <cell r="H78" t="str">
            <v xml:space="preserve">Management Group </v>
          </cell>
          <cell r="I78">
            <v>1</v>
          </cell>
          <cell r="J78">
            <v>76570.87999999999</v>
          </cell>
          <cell r="K78">
            <v>6358.47</v>
          </cell>
          <cell r="L78">
            <v>229.73249999999999</v>
          </cell>
          <cell r="M78">
            <v>0</v>
          </cell>
          <cell r="N78">
            <v>0</v>
          </cell>
          <cell r="O78">
            <v>890.01000000000022</v>
          </cell>
          <cell r="P78">
            <v>0</v>
          </cell>
          <cell r="Q78">
            <v>0</v>
          </cell>
          <cell r="R78">
            <v>0</v>
          </cell>
          <cell r="S78">
            <v>6447.7899999999991</v>
          </cell>
          <cell r="T78">
            <v>3623.2599999999998</v>
          </cell>
          <cell r="U78">
            <v>14082.96</v>
          </cell>
          <cell r="V78">
            <v>1842.22</v>
          </cell>
          <cell r="W78">
            <v>1518.32</v>
          </cell>
          <cell r="X78">
            <v>8247.9599999999991</v>
          </cell>
          <cell r="Y78">
            <v>2873.2651265196982</v>
          </cell>
          <cell r="Z78">
            <v>122684.86762651967</v>
          </cell>
          <cell r="AA78">
            <v>12438.779999999997</v>
          </cell>
          <cell r="AB78">
            <v>261</v>
          </cell>
          <cell r="AC78">
            <v>20</v>
          </cell>
          <cell r="AD78">
            <v>12</v>
          </cell>
          <cell r="AE78">
            <v>26</v>
          </cell>
          <cell r="AF78">
            <v>12</v>
          </cell>
          <cell r="AG78">
            <v>1528</v>
          </cell>
          <cell r="AH78">
            <v>0.85</v>
          </cell>
          <cell r="AI78">
            <v>1298.8</v>
          </cell>
          <cell r="AJ78">
            <v>94.460169099568589</v>
          </cell>
          <cell r="AK78">
            <v>34.950262566840379</v>
          </cell>
          <cell r="AL78">
            <v>0.37</v>
          </cell>
          <cell r="AM78">
            <v>129.41043166640895</v>
          </cell>
          <cell r="AN78">
            <v>0</v>
          </cell>
          <cell r="AO78">
            <v>0</v>
          </cell>
          <cell r="AP78">
            <v>129.41043166640895</v>
          </cell>
          <cell r="AQ78">
            <v>1405.5100000000004</v>
          </cell>
          <cell r="AR78">
            <v>8</v>
          </cell>
          <cell r="AS78">
            <v>49.47999999999999</v>
          </cell>
          <cell r="AT78">
            <v>1462.9900000000005</v>
          </cell>
          <cell r="AU78">
            <v>161474.57424036873</v>
          </cell>
          <cell r="AV78">
            <v>0.96071059952562898</v>
          </cell>
          <cell r="AW78">
            <v>0</v>
          </cell>
        </row>
        <row r="79">
          <cell r="B79" t="str">
            <v>7040</v>
          </cell>
          <cell r="C79">
            <v>0</v>
          </cell>
          <cell r="D79" t="str">
            <v>Site Lead Trade Assistant</v>
          </cell>
          <cell r="E79" t="str">
            <v>9355</v>
          </cell>
          <cell r="F79" t="str">
            <v>BROWN, Corey</v>
          </cell>
          <cell r="G79" t="str">
            <v>Wages Staff</v>
          </cell>
          <cell r="H79" t="str">
            <v xml:space="preserve">Management Group </v>
          </cell>
          <cell r="I79">
            <v>1</v>
          </cell>
          <cell r="J79">
            <v>76570.87999999999</v>
          </cell>
          <cell r="K79">
            <v>6358.47</v>
          </cell>
          <cell r="L79">
            <v>167.53649999999999</v>
          </cell>
          <cell r="M79">
            <v>0</v>
          </cell>
          <cell r="N79">
            <v>0</v>
          </cell>
          <cell r="O79">
            <v>890.01000000000022</v>
          </cell>
          <cell r="P79">
            <v>0</v>
          </cell>
          <cell r="Q79">
            <v>0</v>
          </cell>
          <cell r="R79">
            <v>0</v>
          </cell>
          <cell r="S79">
            <v>6447.7899999999991</v>
          </cell>
          <cell r="T79">
            <v>3623.2599999999998</v>
          </cell>
          <cell r="U79">
            <v>14082.96</v>
          </cell>
          <cell r="V79">
            <v>1842.22</v>
          </cell>
          <cell r="W79">
            <v>1518.32</v>
          </cell>
          <cell r="X79">
            <v>8247.9599999999991</v>
          </cell>
          <cell r="Y79">
            <v>2791.8490442514958</v>
          </cell>
          <cell r="Z79">
            <v>122541.25554425147</v>
          </cell>
          <cell r="AA79">
            <v>12438.779999999997</v>
          </cell>
          <cell r="AB79">
            <v>261</v>
          </cell>
          <cell r="AC79">
            <v>20</v>
          </cell>
          <cell r="AD79">
            <v>12</v>
          </cell>
          <cell r="AE79">
            <v>26</v>
          </cell>
          <cell r="AF79">
            <v>12</v>
          </cell>
          <cell r="AG79">
            <v>1528</v>
          </cell>
          <cell r="AH79">
            <v>0.85</v>
          </cell>
          <cell r="AI79">
            <v>1298.8</v>
          </cell>
          <cell r="AJ79">
            <v>94.349596199762459</v>
          </cell>
          <cell r="AK79">
            <v>34.909350593912109</v>
          </cell>
          <cell r="AL79">
            <v>0.37</v>
          </cell>
          <cell r="AM79">
            <v>129.25894679367457</v>
          </cell>
          <cell r="AN79">
            <v>0</v>
          </cell>
          <cell r="AO79">
            <v>0</v>
          </cell>
          <cell r="AP79">
            <v>129.25894679367457</v>
          </cell>
          <cell r="AQ79">
            <v>957.2</v>
          </cell>
          <cell r="AR79">
            <v>4</v>
          </cell>
          <cell r="AS79">
            <v>53</v>
          </cell>
          <cell r="AT79">
            <v>1014.2</v>
          </cell>
          <cell r="AU79">
            <v>158446.25422552926</v>
          </cell>
          <cell r="AV79">
            <v>0.94379806744231909</v>
          </cell>
          <cell r="AW79">
            <v>0</v>
          </cell>
        </row>
        <row r="80">
          <cell r="B80" t="str">
            <v>7490</v>
          </cell>
          <cell r="C80">
            <v>0</v>
          </cell>
          <cell r="D80" t="str">
            <v>Lineworker</v>
          </cell>
          <cell r="E80" t="str">
            <v>9367</v>
          </cell>
          <cell r="F80" t="str">
            <v>GROCOCK, Craig J</v>
          </cell>
          <cell r="G80" t="str">
            <v>Wages Staff</v>
          </cell>
          <cell r="H80" t="str">
            <v xml:space="preserve">Management Group </v>
          </cell>
          <cell r="I80">
            <v>1</v>
          </cell>
          <cell r="J80">
            <v>68796.84</v>
          </cell>
          <cell r="K80">
            <v>5712.93</v>
          </cell>
          <cell r="L80">
            <v>184.86750000000001</v>
          </cell>
          <cell r="M80">
            <v>0</v>
          </cell>
          <cell r="N80">
            <v>0</v>
          </cell>
          <cell r="O80">
            <v>890.01000000000022</v>
          </cell>
          <cell r="P80">
            <v>0</v>
          </cell>
          <cell r="Q80">
            <v>0</v>
          </cell>
          <cell r="R80">
            <v>0</v>
          </cell>
          <cell r="S80">
            <v>0</v>
          </cell>
          <cell r="T80">
            <v>5981.420000000001</v>
          </cell>
          <cell r="U80">
            <v>12206.61</v>
          </cell>
          <cell r="V80">
            <v>1602.81</v>
          </cell>
          <cell r="W80">
            <v>1321.65</v>
          </cell>
          <cell r="X80">
            <v>7176.0500000000011</v>
          </cell>
          <cell r="Y80">
            <v>2551.0944355536576</v>
          </cell>
          <cell r="Z80">
            <v>106424.28193555363</v>
          </cell>
          <cell r="AA80">
            <v>11175.9</v>
          </cell>
          <cell r="AB80">
            <v>261</v>
          </cell>
          <cell r="AC80">
            <v>20</v>
          </cell>
          <cell r="AD80">
            <v>12</v>
          </cell>
          <cell r="AE80">
            <v>26</v>
          </cell>
          <cell r="AF80">
            <v>12</v>
          </cell>
          <cell r="AG80">
            <v>1528</v>
          </cell>
          <cell r="AH80">
            <v>0.85</v>
          </cell>
          <cell r="AI80">
            <v>1298.8</v>
          </cell>
          <cell r="AJ80">
            <v>81.940469614685583</v>
          </cell>
          <cell r="AK80">
            <v>30.317973757433666</v>
          </cell>
          <cell r="AL80">
            <v>0.37</v>
          </cell>
          <cell r="AM80">
            <v>112.25844337211925</v>
          </cell>
          <cell r="AN80">
            <v>0</v>
          </cell>
          <cell r="AO80">
            <v>0</v>
          </cell>
          <cell r="AP80">
            <v>112.25844337211925</v>
          </cell>
          <cell r="AQ80">
            <v>622.1400000000001</v>
          </cell>
          <cell r="AR80">
            <v>0</v>
          </cell>
          <cell r="AS80">
            <v>699.48000000000025</v>
          </cell>
          <cell r="AT80">
            <v>1321.6200000000003</v>
          </cell>
          <cell r="AU80">
            <v>68634.554399780507</v>
          </cell>
          <cell r="AV80">
            <v>0.47074045489626365</v>
          </cell>
          <cell r="AW80">
            <v>0</v>
          </cell>
        </row>
        <row r="81">
          <cell r="B81" t="str">
            <v>7071</v>
          </cell>
          <cell r="C81">
            <v>0</v>
          </cell>
          <cell r="D81" t="str">
            <v>Fitter</v>
          </cell>
          <cell r="E81" t="str">
            <v>9369</v>
          </cell>
          <cell r="F81" t="str">
            <v>MCCREADY, Kevin G</v>
          </cell>
          <cell r="G81" t="str">
            <v>Wages Staff</v>
          </cell>
          <cell r="H81" t="str">
            <v xml:space="preserve">Management Group </v>
          </cell>
          <cell r="I81">
            <v>1</v>
          </cell>
          <cell r="J81">
            <v>72122.759999999995</v>
          </cell>
          <cell r="K81">
            <v>5989.1299999999992</v>
          </cell>
          <cell r="L81">
            <v>235.63979999999998</v>
          </cell>
          <cell r="M81">
            <v>0</v>
          </cell>
          <cell r="N81">
            <v>0</v>
          </cell>
          <cell r="O81">
            <v>890.01000000000022</v>
          </cell>
          <cell r="P81">
            <v>0</v>
          </cell>
          <cell r="Q81">
            <v>0</v>
          </cell>
          <cell r="R81">
            <v>0</v>
          </cell>
          <cell r="S81">
            <v>1642.73</v>
          </cell>
          <cell r="T81">
            <v>5981.420000000001</v>
          </cell>
          <cell r="U81">
            <v>12993.330000000002</v>
          </cell>
          <cell r="V81">
            <v>1703.3899999999999</v>
          </cell>
          <cell r="W81">
            <v>1404.3000000000002</v>
          </cell>
          <cell r="X81">
            <v>7626.2000000000007</v>
          </cell>
          <cell r="Y81">
            <v>2682.9042176132207</v>
          </cell>
          <cell r="Z81">
            <v>113271.81401761321</v>
          </cell>
          <cell r="AA81">
            <v>11716.169999999998</v>
          </cell>
          <cell r="AB81">
            <v>261</v>
          </cell>
          <cell r="AC81">
            <v>20</v>
          </cell>
          <cell r="AD81">
            <v>12</v>
          </cell>
          <cell r="AE81">
            <v>26</v>
          </cell>
          <cell r="AF81">
            <v>12</v>
          </cell>
          <cell r="AG81">
            <v>1528</v>
          </cell>
          <cell r="AH81">
            <v>0.85</v>
          </cell>
          <cell r="AI81">
            <v>1298.8</v>
          </cell>
          <cell r="AJ81">
            <v>87.212668630746236</v>
          </cell>
          <cell r="AK81">
            <v>32.268687393376105</v>
          </cell>
          <cell r="AL81">
            <v>0.37</v>
          </cell>
          <cell r="AM81">
            <v>119.48135602412233</v>
          </cell>
          <cell r="AN81">
            <v>0</v>
          </cell>
          <cell r="AO81">
            <v>0</v>
          </cell>
          <cell r="AP81">
            <v>119.48135602412233</v>
          </cell>
          <cell r="AQ81">
            <v>799.8299999999997</v>
          </cell>
          <cell r="AR81">
            <v>0</v>
          </cell>
          <cell r="AS81">
            <v>720.35</v>
          </cell>
          <cell r="AT81">
            <v>1520.1799999999998</v>
          </cell>
          <cell r="AU81">
            <v>81647.914824441395</v>
          </cell>
          <cell r="AV81">
            <v>0.52614164112144601</v>
          </cell>
          <cell r="AW81">
            <v>0</v>
          </cell>
        </row>
        <row r="82">
          <cell r="B82" t="str">
            <v>6999</v>
          </cell>
          <cell r="C82">
            <v>0</v>
          </cell>
          <cell r="D82" t="str">
            <v>Trades Assistant</v>
          </cell>
          <cell r="E82" t="str">
            <v>9511</v>
          </cell>
          <cell r="F82" t="str">
            <v>GRAHAM, John D</v>
          </cell>
          <cell r="G82" t="str">
            <v>Wages Staff</v>
          </cell>
          <cell r="H82" t="str">
            <v xml:space="preserve">Management Group </v>
          </cell>
          <cell r="I82">
            <v>1</v>
          </cell>
          <cell r="J82">
            <v>66848.01999999999</v>
          </cell>
          <cell r="K82">
            <v>6383.7900000000009</v>
          </cell>
          <cell r="L82">
            <v>259.04039999999998</v>
          </cell>
          <cell r="M82">
            <v>0</v>
          </cell>
          <cell r="N82">
            <v>0</v>
          </cell>
          <cell r="O82">
            <v>890.01000000000022</v>
          </cell>
          <cell r="P82">
            <v>0</v>
          </cell>
          <cell r="Q82">
            <v>0</v>
          </cell>
          <cell r="R82">
            <v>3503.3700000000003</v>
          </cell>
          <cell r="S82">
            <v>0</v>
          </cell>
          <cell r="T82">
            <v>3623.2599999999998</v>
          </cell>
          <cell r="U82">
            <v>12061.849999999999</v>
          </cell>
          <cell r="V82">
            <v>1580.98</v>
          </cell>
          <cell r="W82">
            <v>1303.3599999999999</v>
          </cell>
          <cell r="X82">
            <v>7078.32</v>
          </cell>
          <cell r="Y82">
            <v>2434.4413038506173</v>
          </cell>
          <cell r="Z82">
            <v>105966.44170385061</v>
          </cell>
          <cell r="AA82">
            <v>10859.340000000002</v>
          </cell>
          <cell r="AB82">
            <v>261</v>
          </cell>
          <cell r="AC82">
            <v>20</v>
          </cell>
          <cell r="AD82">
            <v>12</v>
          </cell>
          <cell r="AE82">
            <v>26</v>
          </cell>
          <cell r="AF82">
            <v>12</v>
          </cell>
          <cell r="AG82">
            <v>1528</v>
          </cell>
          <cell r="AH82">
            <v>0.85</v>
          </cell>
          <cell r="AI82">
            <v>1298.8</v>
          </cell>
          <cell r="AJ82">
            <v>81.587959427048517</v>
          </cell>
          <cell r="AK82">
            <v>30.18754498800795</v>
          </cell>
          <cell r="AL82">
            <v>0.37</v>
          </cell>
          <cell r="AM82">
            <v>111.77550441505647</v>
          </cell>
          <cell r="AN82">
            <v>0</v>
          </cell>
          <cell r="AO82">
            <v>0</v>
          </cell>
          <cell r="AP82">
            <v>111.77550441505647</v>
          </cell>
          <cell r="AQ82">
            <v>1010</v>
          </cell>
          <cell r="AR82">
            <v>2</v>
          </cell>
          <cell r="AS82">
            <v>99</v>
          </cell>
          <cell r="AT82">
            <v>1111</v>
          </cell>
          <cell r="AU82">
            <v>131976.38648570486</v>
          </cell>
          <cell r="AV82">
            <v>0.90909090909090906</v>
          </cell>
          <cell r="AW82">
            <v>0</v>
          </cell>
        </row>
        <row r="83">
          <cell r="B83" t="str">
            <v>7074</v>
          </cell>
          <cell r="C83">
            <v>0</v>
          </cell>
          <cell r="D83" t="str">
            <v>Fitter</v>
          </cell>
          <cell r="E83" t="str">
            <v>9628</v>
          </cell>
          <cell r="F83" t="str">
            <v>MEEUWISSEN, Edward</v>
          </cell>
          <cell r="G83" t="str">
            <v>Wages Staff</v>
          </cell>
          <cell r="H83" t="str">
            <v xml:space="preserve">Management Group </v>
          </cell>
          <cell r="I83">
            <v>1</v>
          </cell>
          <cell r="J83">
            <v>79285.279999999999</v>
          </cell>
          <cell r="K83">
            <v>6583.8700000000017</v>
          </cell>
          <cell r="L83">
            <v>224.36939999999998</v>
          </cell>
          <cell r="M83">
            <v>0</v>
          </cell>
          <cell r="N83">
            <v>0</v>
          </cell>
          <cell r="O83">
            <v>890.01000000000022</v>
          </cell>
          <cell r="P83">
            <v>0</v>
          </cell>
          <cell r="Q83">
            <v>0</v>
          </cell>
          <cell r="R83">
            <v>0</v>
          </cell>
          <cell r="S83">
            <v>8090.52</v>
          </cell>
          <cell r="T83">
            <v>5981.420000000001</v>
          </cell>
          <cell r="U83">
            <v>15124.03</v>
          </cell>
          <cell r="V83">
            <v>1971.1100000000001</v>
          </cell>
          <cell r="W83">
            <v>1623.7399999999998</v>
          </cell>
          <cell r="X83">
            <v>8824.89</v>
          </cell>
          <cell r="Y83">
            <v>2881.6754335927362</v>
          </cell>
          <cell r="Z83">
            <v>131480.91483359272</v>
          </cell>
          <cell r="AA83">
            <v>12879.75</v>
          </cell>
          <cell r="AB83">
            <v>261</v>
          </cell>
          <cell r="AC83">
            <v>20</v>
          </cell>
          <cell r="AD83">
            <v>12</v>
          </cell>
          <cell r="AE83">
            <v>26</v>
          </cell>
          <cell r="AF83">
            <v>12</v>
          </cell>
          <cell r="AG83">
            <v>1528</v>
          </cell>
          <cell r="AH83">
            <v>0.85</v>
          </cell>
          <cell r="AI83">
            <v>1298.8</v>
          </cell>
          <cell r="AJ83">
            <v>101.2326107434499</v>
          </cell>
          <cell r="AK83">
            <v>37.456065975076463</v>
          </cell>
          <cell r="AL83">
            <v>0.37</v>
          </cell>
          <cell r="AM83">
            <v>138.68867671852635</v>
          </cell>
          <cell r="AN83">
            <v>0</v>
          </cell>
          <cell r="AO83">
            <v>0</v>
          </cell>
          <cell r="AP83">
            <v>138.68867671852635</v>
          </cell>
          <cell r="AQ83">
            <v>173.81</v>
          </cell>
          <cell r="AR83">
            <v>0.5</v>
          </cell>
          <cell r="AS83">
            <v>852.68000000000006</v>
          </cell>
          <cell r="AT83">
            <v>1026.99</v>
          </cell>
          <cell r="AU83">
            <v>30485.395179992644</v>
          </cell>
          <cell r="AV83">
            <v>0.16924215425661399</v>
          </cell>
          <cell r="AW83">
            <v>219.81170994849023</v>
          </cell>
        </row>
        <row r="84">
          <cell r="B84" t="str">
            <v>7101</v>
          </cell>
          <cell r="C84">
            <v>0</v>
          </cell>
          <cell r="D84" t="str">
            <v>Site Lead - Underground</v>
          </cell>
          <cell r="E84" t="str">
            <v>9694</v>
          </cell>
          <cell r="F84" t="str">
            <v>HALL, Christopher R</v>
          </cell>
          <cell r="G84" t="str">
            <v>Wages Staff</v>
          </cell>
          <cell r="H84" t="str">
            <v xml:space="preserve">Management Group </v>
          </cell>
          <cell r="I84">
            <v>1</v>
          </cell>
          <cell r="J84">
            <v>76570.87999999999</v>
          </cell>
          <cell r="K84">
            <v>6358.47</v>
          </cell>
          <cell r="L84">
            <v>139.899</v>
          </cell>
          <cell r="M84">
            <v>0</v>
          </cell>
          <cell r="N84">
            <v>0</v>
          </cell>
          <cell r="O84">
            <v>890.01000000000022</v>
          </cell>
          <cell r="P84">
            <v>0</v>
          </cell>
          <cell r="Q84">
            <v>0</v>
          </cell>
          <cell r="R84">
            <v>0</v>
          </cell>
          <cell r="S84">
            <v>6447.7899999999991</v>
          </cell>
          <cell r="T84">
            <v>3623.2599999999998</v>
          </cell>
          <cell r="U84">
            <v>14082.96</v>
          </cell>
          <cell r="V84">
            <v>1842.22</v>
          </cell>
          <cell r="W84">
            <v>1518.32</v>
          </cell>
          <cell r="X84">
            <v>8247.9599999999991</v>
          </cell>
          <cell r="Y84">
            <v>2773.0605899343991</v>
          </cell>
          <cell r="Z84">
            <v>122494.82958993436</v>
          </cell>
          <cell r="AA84">
            <v>12438.779999999997</v>
          </cell>
          <cell r="AB84">
            <v>261</v>
          </cell>
          <cell r="AC84">
            <v>20</v>
          </cell>
          <cell r="AD84">
            <v>12</v>
          </cell>
          <cell r="AE84">
            <v>26</v>
          </cell>
          <cell r="AF84">
            <v>12</v>
          </cell>
          <cell r="AG84">
            <v>1528</v>
          </cell>
          <cell r="AH84">
            <v>0.85</v>
          </cell>
          <cell r="AI84">
            <v>1298.8</v>
          </cell>
          <cell r="AJ84">
            <v>94.313850931578671</v>
          </cell>
          <cell r="AK84">
            <v>34.89612484468411</v>
          </cell>
          <cell r="AL84">
            <v>0.37</v>
          </cell>
          <cell r="AM84">
            <v>129.20997577626278</v>
          </cell>
          <cell r="AN84">
            <v>0</v>
          </cell>
          <cell r="AO84">
            <v>0</v>
          </cell>
          <cell r="AP84">
            <v>129.20997577626278</v>
          </cell>
          <cell r="AQ84">
            <v>1144.3999999999996</v>
          </cell>
          <cell r="AR84">
            <v>116</v>
          </cell>
          <cell r="AS84">
            <v>197.97</v>
          </cell>
          <cell r="AT84">
            <v>1458.3699999999997</v>
          </cell>
          <cell r="AU84">
            <v>131688.68235518257</v>
          </cell>
          <cell r="AV84">
            <v>0.78471169867729029</v>
          </cell>
          <cell r="AW84">
            <v>0</v>
          </cell>
        </row>
        <row r="85">
          <cell r="B85" t="str">
            <v>6989</v>
          </cell>
          <cell r="C85">
            <v>0</v>
          </cell>
          <cell r="D85" t="str">
            <v>Trades Assistant</v>
          </cell>
          <cell r="E85" t="str">
            <v>9773</v>
          </cell>
          <cell r="F85" t="str">
            <v>BEYER, Leon</v>
          </cell>
          <cell r="G85" t="str">
            <v>Wages Staff</v>
          </cell>
          <cell r="H85" t="str">
            <v xml:space="preserve">Management Group </v>
          </cell>
          <cell r="I85">
            <v>1</v>
          </cell>
          <cell r="J85">
            <v>62452.17</v>
          </cell>
          <cell r="K85">
            <v>5963.97</v>
          </cell>
          <cell r="L85">
            <v>309.45479999999998</v>
          </cell>
          <cell r="M85">
            <v>0</v>
          </cell>
          <cell r="N85">
            <v>0</v>
          </cell>
          <cell r="O85">
            <v>890.01000000000022</v>
          </cell>
          <cell r="P85">
            <v>0</v>
          </cell>
          <cell r="Q85">
            <v>0</v>
          </cell>
          <cell r="R85">
            <v>3503.3700000000003</v>
          </cell>
          <cell r="S85">
            <v>0</v>
          </cell>
          <cell r="T85">
            <v>3623.2599999999998</v>
          </cell>
          <cell r="U85">
            <v>11347.72</v>
          </cell>
          <cell r="V85">
            <v>1486.3</v>
          </cell>
          <cell r="W85">
            <v>1225.1799999999998</v>
          </cell>
          <cell r="X85">
            <v>6654.409999999998</v>
          </cell>
          <cell r="Y85">
            <v>2781.3876566085346</v>
          </cell>
          <cell r="Z85">
            <v>100237.23245660853</v>
          </cell>
          <cell r="AA85">
            <v>10145.219999999999</v>
          </cell>
          <cell r="AB85">
            <v>261</v>
          </cell>
          <cell r="AC85">
            <v>20</v>
          </cell>
          <cell r="AD85">
            <v>12</v>
          </cell>
          <cell r="AE85">
            <v>26</v>
          </cell>
          <cell r="AF85">
            <v>12</v>
          </cell>
          <cell r="AG85">
            <v>1528</v>
          </cell>
          <cell r="AH85">
            <v>0.85</v>
          </cell>
          <cell r="AI85">
            <v>1298.8</v>
          </cell>
          <cell r="AJ85">
            <v>77.176803554518429</v>
          </cell>
          <cell r="AK85">
            <v>28.55541731517182</v>
          </cell>
          <cell r="AL85">
            <v>0.37</v>
          </cell>
          <cell r="AM85">
            <v>105.73222086969025</v>
          </cell>
          <cell r="AN85">
            <v>0</v>
          </cell>
          <cell r="AO85">
            <v>0</v>
          </cell>
          <cell r="AP85">
            <v>105.73222086969025</v>
          </cell>
          <cell r="AQ85">
            <v>732.5</v>
          </cell>
          <cell r="AR85">
            <v>323</v>
          </cell>
          <cell r="AS85">
            <v>53.5</v>
          </cell>
          <cell r="AT85">
            <v>1109</v>
          </cell>
          <cell r="AU85">
            <v>90703.849144290434</v>
          </cell>
          <cell r="AV85">
            <v>0.66050495942290355</v>
          </cell>
          <cell r="AW85">
            <v>0</v>
          </cell>
        </row>
        <row r="86">
          <cell r="B86" t="str">
            <v>7024</v>
          </cell>
          <cell r="C86">
            <v>0</v>
          </cell>
          <cell r="D86" t="str">
            <v>Trades Assistant</v>
          </cell>
          <cell r="E86" t="str">
            <v>9788</v>
          </cell>
          <cell r="F86" t="str">
            <v>VALTER, Matthew R</v>
          </cell>
          <cell r="G86" t="str">
            <v>Wages Staff</v>
          </cell>
          <cell r="H86" t="str">
            <v xml:space="preserve">Management Group </v>
          </cell>
          <cell r="I86">
            <v>1</v>
          </cell>
          <cell r="J86">
            <v>60518.729999999996</v>
          </cell>
          <cell r="K86">
            <v>5025.53</v>
          </cell>
          <cell r="L86">
            <v>173.0625</v>
          </cell>
          <cell r="M86">
            <v>0</v>
          </cell>
          <cell r="N86">
            <v>0</v>
          </cell>
          <cell r="O86">
            <v>890.01000000000022</v>
          </cell>
          <cell r="P86">
            <v>0</v>
          </cell>
          <cell r="Q86">
            <v>0</v>
          </cell>
          <cell r="R86">
            <v>0</v>
          </cell>
          <cell r="S86">
            <v>0</v>
          </cell>
          <cell r="T86">
            <v>3623.2599999999998</v>
          </cell>
          <cell r="U86">
            <v>10508.1</v>
          </cell>
          <cell r="V86">
            <v>1383.06</v>
          </cell>
          <cell r="W86">
            <v>1140.79</v>
          </cell>
          <cell r="X86">
            <v>6191.9599999999991</v>
          </cell>
          <cell r="Y86">
            <v>2691.717261773234</v>
          </cell>
          <cell r="Z86">
            <v>92146.219761773202</v>
          </cell>
          <cell r="AA86">
            <v>9831.1700000000019</v>
          </cell>
          <cell r="AB86">
            <v>261</v>
          </cell>
          <cell r="AC86">
            <v>20</v>
          </cell>
          <cell r="AD86">
            <v>12</v>
          </cell>
          <cell r="AE86">
            <v>26</v>
          </cell>
          <cell r="AF86">
            <v>12</v>
          </cell>
          <cell r="AG86">
            <v>1528</v>
          </cell>
          <cell r="AH86">
            <v>0.85</v>
          </cell>
          <cell r="AI86">
            <v>1298.8</v>
          </cell>
          <cell r="AJ86">
            <v>70.94719722957592</v>
          </cell>
          <cell r="AK86">
            <v>26.25046297494309</v>
          </cell>
          <cell r="AL86">
            <v>0.37</v>
          </cell>
          <cell r="AM86">
            <v>97.197660204519011</v>
          </cell>
          <cell r="AN86">
            <v>0</v>
          </cell>
          <cell r="AO86">
            <v>0</v>
          </cell>
          <cell r="AP86">
            <v>97.197660204519011</v>
          </cell>
          <cell r="AQ86">
            <v>1072.5</v>
          </cell>
          <cell r="AR86">
            <v>48</v>
          </cell>
          <cell r="AS86">
            <v>85</v>
          </cell>
          <cell r="AT86">
            <v>1205.5</v>
          </cell>
          <cell r="AU86">
            <v>112312.52123721891</v>
          </cell>
          <cell r="AV86">
            <v>0.88967233513065114</v>
          </cell>
          <cell r="AW86">
            <v>0</v>
          </cell>
        </row>
        <row r="87">
          <cell r="B87" t="str">
            <v>7059</v>
          </cell>
          <cell r="C87">
            <v>0</v>
          </cell>
          <cell r="D87" t="str">
            <v>Fitter</v>
          </cell>
          <cell r="E87" t="str">
            <v>9878</v>
          </cell>
          <cell r="F87" t="str">
            <v>GUEST, Matthew</v>
          </cell>
          <cell r="G87" t="str">
            <v>Wages Staff</v>
          </cell>
          <cell r="H87" t="str">
            <v xml:space="preserve">Management Group </v>
          </cell>
          <cell r="I87">
            <v>1</v>
          </cell>
          <cell r="J87">
            <v>70920.5</v>
          </cell>
          <cell r="K87">
            <v>5889.27</v>
          </cell>
          <cell r="L87">
            <v>120.02909999999999</v>
          </cell>
          <cell r="M87">
            <v>0</v>
          </cell>
          <cell r="N87">
            <v>0</v>
          </cell>
          <cell r="O87">
            <v>890.01000000000022</v>
          </cell>
          <cell r="P87">
            <v>0</v>
          </cell>
          <cell r="Q87">
            <v>0</v>
          </cell>
          <cell r="R87">
            <v>0</v>
          </cell>
          <cell r="S87">
            <v>1642.73</v>
          </cell>
          <cell r="T87">
            <v>5981.420000000001</v>
          </cell>
          <cell r="U87">
            <v>12798.04</v>
          </cell>
          <cell r="V87">
            <v>1677.4799999999998</v>
          </cell>
          <cell r="W87">
            <v>1382.9099999999996</v>
          </cell>
          <cell r="X87">
            <v>7510.3</v>
          </cell>
          <cell r="Y87">
            <v>3140.7065287846945</v>
          </cell>
          <cell r="Z87">
            <v>111953.39562878468</v>
          </cell>
          <cell r="AA87">
            <v>11520.9</v>
          </cell>
          <cell r="AB87">
            <v>261</v>
          </cell>
          <cell r="AC87">
            <v>20</v>
          </cell>
          <cell r="AD87">
            <v>12</v>
          </cell>
          <cell r="AE87">
            <v>26</v>
          </cell>
          <cell r="AF87">
            <v>12</v>
          </cell>
          <cell r="AG87">
            <v>1528</v>
          </cell>
          <cell r="AH87">
            <v>0.85</v>
          </cell>
          <cell r="AI87">
            <v>1298.8</v>
          </cell>
          <cell r="AJ87">
            <v>86.197563619329145</v>
          </cell>
          <cell r="AK87">
            <v>31.893098539151783</v>
          </cell>
          <cell r="AL87">
            <v>0.37</v>
          </cell>
          <cell r="AM87">
            <v>118.09066215848092</v>
          </cell>
          <cell r="AN87">
            <v>0</v>
          </cell>
          <cell r="AO87">
            <v>0</v>
          </cell>
          <cell r="AP87">
            <v>118.09066215848092</v>
          </cell>
          <cell r="AQ87">
            <v>1400.5500000000011</v>
          </cell>
          <cell r="AR87">
            <v>16</v>
          </cell>
          <cell r="AS87">
            <v>245.73000000000002</v>
          </cell>
          <cell r="AT87">
            <v>1662.2800000000011</v>
          </cell>
          <cell r="AU87">
            <v>129226.70651130695</v>
          </cell>
          <cell r="AV87">
            <v>0.84254758524436324</v>
          </cell>
          <cell r="AW87">
            <v>1094.3008037153788</v>
          </cell>
        </row>
        <row r="88">
          <cell r="B88" t="str">
            <v>7376</v>
          </cell>
          <cell r="C88">
            <v>0</v>
          </cell>
          <cell r="D88" t="str">
            <v>Metering Fitter - Shift</v>
          </cell>
          <cell r="E88" t="str">
            <v>9984</v>
          </cell>
          <cell r="F88" t="str">
            <v>COPPING, Paul B</v>
          </cell>
          <cell r="G88" t="str">
            <v>Wages Staff</v>
          </cell>
          <cell r="H88" t="str">
            <v xml:space="preserve">Management Group </v>
          </cell>
          <cell r="I88">
            <v>1</v>
          </cell>
          <cell r="J88">
            <v>68796.84</v>
          </cell>
          <cell r="K88">
            <v>5712.93</v>
          </cell>
          <cell r="L88">
            <v>124.98569999999998</v>
          </cell>
          <cell r="M88">
            <v>0</v>
          </cell>
          <cell r="N88">
            <v>0</v>
          </cell>
          <cell r="O88">
            <v>890.01000000000022</v>
          </cell>
          <cell r="P88">
            <v>0</v>
          </cell>
          <cell r="Q88">
            <v>0</v>
          </cell>
          <cell r="R88">
            <v>0</v>
          </cell>
          <cell r="S88">
            <v>1642.73</v>
          </cell>
          <cell r="T88">
            <v>5981.420000000001</v>
          </cell>
          <cell r="U88">
            <v>12453.03</v>
          </cell>
          <cell r="V88">
            <v>1631.7299999999998</v>
          </cell>
          <cell r="W88">
            <v>1345.12</v>
          </cell>
          <cell r="X88">
            <v>7305.51</v>
          </cell>
          <cell r="Y88">
            <v>3777.199576850322</v>
          </cell>
          <cell r="Z88">
            <v>109661.50527685029</v>
          </cell>
          <cell r="AA88">
            <v>11175.9</v>
          </cell>
          <cell r="AB88">
            <v>261</v>
          </cell>
          <cell r="AC88">
            <v>20</v>
          </cell>
          <cell r="AD88">
            <v>12</v>
          </cell>
          <cell r="AE88">
            <v>26</v>
          </cell>
          <cell r="AF88">
            <v>12</v>
          </cell>
          <cell r="AG88">
            <v>1528</v>
          </cell>
          <cell r="AH88">
            <v>0.85</v>
          </cell>
          <cell r="AI88">
            <v>1298.8</v>
          </cell>
          <cell r="AJ88">
            <v>84.432942159570601</v>
          </cell>
          <cell r="AK88">
            <v>31.240188599041122</v>
          </cell>
          <cell r="AL88">
            <v>0.37</v>
          </cell>
          <cell r="AM88">
            <v>115.67313075861172</v>
          </cell>
          <cell r="AN88">
            <v>0</v>
          </cell>
          <cell r="AO88">
            <v>0</v>
          </cell>
          <cell r="AP88">
            <v>115.67313075861172</v>
          </cell>
          <cell r="AQ88">
            <v>26.529999999999998</v>
          </cell>
          <cell r="AR88">
            <v>9.2199999999999989</v>
          </cell>
          <cell r="AS88">
            <v>1494.4699999999996</v>
          </cell>
          <cell r="AT88">
            <v>1530.2199999999996</v>
          </cell>
          <cell r="AU88">
            <v>2604.7026159264215</v>
          </cell>
          <cell r="AV88">
            <v>1.7337376324972884E-2</v>
          </cell>
          <cell r="AW88">
            <v>22.517784370874779</v>
          </cell>
        </row>
        <row r="89">
          <cell r="B89" t="str">
            <v>7042</v>
          </cell>
          <cell r="C89">
            <v>0</v>
          </cell>
          <cell r="D89" t="str">
            <v>Site Lead Trade Assistant</v>
          </cell>
          <cell r="E89" t="str">
            <v>9988</v>
          </cell>
          <cell r="F89" t="str">
            <v>RILEY, Clinton J</v>
          </cell>
          <cell r="G89" t="str">
            <v>Wages Staff</v>
          </cell>
          <cell r="H89" t="str">
            <v xml:space="preserve">Management Group </v>
          </cell>
          <cell r="I89">
            <v>1</v>
          </cell>
          <cell r="J89">
            <v>76570.87999999999</v>
          </cell>
          <cell r="K89">
            <v>6358.47</v>
          </cell>
          <cell r="L89">
            <v>195.8973</v>
          </cell>
          <cell r="M89">
            <v>0</v>
          </cell>
          <cell r="N89">
            <v>0</v>
          </cell>
          <cell r="O89">
            <v>890.01000000000022</v>
          </cell>
          <cell r="P89">
            <v>0</v>
          </cell>
          <cell r="Q89">
            <v>0</v>
          </cell>
          <cell r="R89">
            <v>0</v>
          </cell>
          <cell r="S89">
            <v>6447.7899999999991</v>
          </cell>
          <cell r="T89">
            <v>3623.2599999999998</v>
          </cell>
          <cell r="U89">
            <v>14082.96</v>
          </cell>
          <cell r="V89">
            <v>1842.22</v>
          </cell>
          <cell r="W89">
            <v>1518.32</v>
          </cell>
          <cell r="X89">
            <v>8247.9599999999991</v>
          </cell>
          <cell r="Y89">
            <v>4235.3516803798975</v>
          </cell>
          <cell r="Z89">
            <v>124013.11898037988</v>
          </cell>
          <cell r="AA89">
            <v>12438.779999999997</v>
          </cell>
          <cell r="AB89">
            <v>261</v>
          </cell>
          <cell r="AC89">
            <v>20</v>
          </cell>
          <cell r="AD89">
            <v>12</v>
          </cell>
          <cell r="AE89">
            <v>26</v>
          </cell>
          <cell r="AF89">
            <v>12</v>
          </cell>
          <cell r="AG89">
            <v>1528</v>
          </cell>
          <cell r="AH89">
            <v>0.85</v>
          </cell>
          <cell r="AI89">
            <v>1298.8</v>
          </cell>
          <cell r="AJ89">
            <v>95.482844918678694</v>
          </cell>
          <cell r="AK89">
            <v>35.328652619911118</v>
          </cell>
          <cell r="AL89">
            <v>0.37</v>
          </cell>
          <cell r="AM89">
            <v>130.8114975385898</v>
          </cell>
          <cell r="AN89">
            <v>0</v>
          </cell>
          <cell r="AO89">
            <v>0</v>
          </cell>
          <cell r="AP89">
            <v>130.8114975385898</v>
          </cell>
          <cell r="AQ89">
            <v>720</v>
          </cell>
          <cell r="AR89">
            <v>367</v>
          </cell>
          <cell r="AS89">
            <v>8</v>
          </cell>
          <cell r="AT89">
            <v>1095</v>
          </cell>
          <cell r="AU89">
            <v>111713.73567328467</v>
          </cell>
          <cell r="AV89">
            <v>0.65753424657534243</v>
          </cell>
          <cell r="AW89">
            <v>854.00547945205471</v>
          </cell>
        </row>
        <row r="90">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row>
        <row r="93">
          <cell r="B93" t="str">
            <v>Total</v>
          </cell>
          <cell r="C93">
            <v>0</v>
          </cell>
          <cell r="D93">
            <v>0</v>
          </cell>
          <cell r="E93">
            <v>0</v>
          </cell>
          <cell r="F93">
            <v>0</v>
          </cell>
          <cell r="G93">
            <v>0</v>
          </cell>
          <cell r="H93">
            <v>0</v>
          </cell>
          <cell r="I93">
            <v>64.5</v>
          </cell>
          <cell r="J93">
            <v>4971427.2299999977</v>
          </cell>
          <cell r="K93">
            <v>428733.3699999997</v>
          </cell>
          <cell r="L93">
            <v>17418.965700000004</v>
          </cell>
          <cell r="M93">
            <v>46556.210000000006</v>
          </cell>
          <cell r="N93">
            <v>0</v>
          </cell>
          <cell r="O93">
            <v>57410.760000000097</v>
          </cell>
          <cell r="P93">
            <v>0</v>
          </cell>
          <cell r="Q93">
            <v>15000.029999999999</v>
          </cell>
          <cell r="R93">
            <v>59206.750000000015</v>
          </cell>
          <cell r="S93">
            <v>157501.94</v>
          </cell>
          <cell r="T93">
            <v>312523.2200000002</v>
          </cell>
          <cell r="U93">
            <v>949687.31000000017</v>
          </cell>
          <cell r="V93">
            <v>119178.31</v>
          </cell>
          <cell r="W93">
            <v>97672.010000000053</v>
          </cell>
          <cell r="X93">
            <v>533576.39</v>
          </cell>
          <cell r="Y93">
            <v>220983.84540273694</v>
          </cell>
          <cell r="Z93">
            <v>7986876.3411027389</v>
          </cell>
          <cell r="AA93">
            <v>807593.7200000002</v>
          </cell>
          <cell r="AB93">
            <v>0</v>
          </cell>
          <cell r="AC93">
            <v>0</v>
          </cell>
          <cell r="AD93">
            <v>0</v>
          </cell>
          <cell r="AE93">
            <v>0</v>
          </cell>
          <cell r="AF93">
            <v>0</v>
          </cell>
          <cell r="AG93">
            <v>93972</v>
          </cell>
          <cell r="AH93">
            <v>0</v>
          </cell>
          <cell r="AI93">
            <v>79265.000000000087</v>
          </cell>
          <cell r="AJ93">
            <v>92.374354601021707</v>
          </cell>
          <cell r="AK93">
            <v>0</v>
          </cell>
          <cell r="AL93">
            <v>0</v>
          </cell>
          <cell r="AM93">
            <v>0</v>
          </cell>
          <cell r="AN93">
            <v>0</v>
          </cell>
          <cell r="AO93">
            <v>0</v>
          </cell>
          <cell r="AP93">
            <v>0</v>
          </cell>
          <cell r="AQ93">
            <v>38952.119999999995</v>
          </cell>
          <cell r="AR93">
            <v>4115.2099999999991</v>
          </cell>
          <cell r="AS93">
            <v>24236.04</v>
          </cell>
          <cell r="AT93">
            <v>67303.37</v>
          </cell>
          <cell r="AU93">
            <v>5641780.5317073176</v>
          </cell>
          <cell r="AV93">
            <v>0.57875437738110291</v>
          </cell>
        </row>
        <row r="94">
          <cell r="B94" t="str">
            <v>Total (Chargeable)</v>
          </cell>
          <cell r="C94">
            <v>0</v>
          </cell>
          <cell r="D94">
            <v>0</v>
          </cell>
          <cell r="E94">
            <v>0</v>
          </cell>
          <cell r="F94">
            <v>0</v>
          </cell>
          <cell r="G94">
            <v>0</v>
          </cell>
          <cell r="H94">
            <v>0</v>
          </cell>
          <cell r="I94">
            <v>61.5</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7322053.2174499938</v>
          </cell>
          <cell r="AA94">
            <v>742784.13000000012</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B95">
            <v>0</v>
          </cell>
          <cell r="C95">
            <v>0</v>
          </cell>
          <cell r="D95" t="str">
            <v>Overtime</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E95" t="str">
            <v>Productive Hrs for the year</v>
          </cell>
          <cell r="AF95">
            <v>0</v>
          </cell>
          <cell r="AG95">
            <v>0</v>
          </cell>
          <cell r="AH95">
            <v>0</v>
          </cell>
          <cell r="AI95">
            <v>79265.000000000087</v>
          </cell>
          <cell r="AJ95">
            <v>92.374354601021707</v>
          </cell>
          <cell r="AK95">
            <v>0</v>
          </cell>
          <cell r="AL95">
            <v>0</v>
          </cell>
          <cell r="AM95">
            <v>0</v>
          </cell>
          <cell r="AN95">
            <v>0</v>
          </cell>
          <cell r="AO95">
            <v>0</v>
          </cell>
          <cell r="AP95">
            <v>0</v>
          </cell>
          <cell r="AQ95">
            <v>0</v>
          </cell>
          <cell r="AR95">
            <v>0</v>
          </cell>
          <cell r="AS95">
            <v>0</v>
          </cell>
          <cell r="AT95">
            <v>0</v>
          </cell>
          <cell r="AU95">
            <v>0</v>
          </cell>
        </row>
        <row r="96">
          <cell r="B96">
            <v>0</v>
          </cell>
          <cell r="C96">
            <v>0</v>
          </cell>
          <cell r="D96" t="str">
            <v xml:space="preserve">Overtime Hours </v>
          </cell>
          <cell r="E96">
            <v>0</v>
          </cell>
          <cell r="F96">
            <v>6340.91945804845</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t="str">
            <v>Payroll (including APC's)</v>
          </cell>
          <cell r="X96">
            <v>0</v>
          </cell>
          <cell r="Y96">
            <v>0</v>
          </cell>
          <cell r="Z96" t="str">
            <v>Proof</v>
          </cell>
          <cell r="AA96">
            <v>0</v>
          </cell>
          <cell r="AB96">
            <v>0</v>
          </cell>
          <cell r="AC96">
            <v>0</v>
          </cell>
          <cell r="AD96">
            <v>0</v>
          </cell>
          <cell r="AE96" t="str">
            <v xml:space="preserve">Estimated  Monthly Productive Hrs </v>
          </cell>
          <cell r="AF96">
            <v>0</v>
          </cell>
          <cell r="AG96">
            <v>0</v>
          </cell>
          <cell r="AH96">
            <v>0</v>
          </cell>
          <cell r="AI96">
            <v>6605.4166666666742</v>
          </cell>
          <cell r="AJ96">
            <v>0</v>
          </cell>
          <cell r="AK96">
            <v>0</v>
          </cell>
          <cell r="AL96">
            <v>0</v>
          </cell>
          <cell r="AM96">
            <v>0</v>
          </cell>
          <cell r="AN96">
            <v>0</v>
          </cell>
          <cell r="AO96">
            <v>0</v>
          </cell>
          <cell r="AP96">
            <v>0</v>
          </cell>
          <cell r="AQ96">
            <v>0</v>
          </cell>
          <cell r="AR96">
            <v>0</v>
          </cell>
          <cell r="AS96">
            <v>0</v>
          </cell>
          <cell r="AT96">
            <v>0</v>
          </cell>
          <cell r="AU96">
            <v>0</v>
          </cell>
          <cell r="AW96">
            <v>0</v>
          </cell>
        </row>
        <row r="97">
          <cell r="B97">
            <v>0</v>
          </cell>
          <cell r="C97">
            <v>0</v>
          </cell>
          <cell r="D97" t="str">
            <v>Base Rate</v>
          </cell>
          <cell r="E97">
            <v>0</v>
          </cell>
          <cell r="F97">
            <v>92.374354601021707</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t="str">
            <v>62010 - Payroll (including APC's)</v>
          </cell>
          <cell r="X97">
            <v>0</v>
          </cell>
          <cell r="Y97">
            <v>8794470.0611027367</v>
          </cell>
          <cell r="Z97">
            <v>0</v>
          </cell>
          <cell r="AA97">
            <v>0</v>
          </cell>
          <cell r="AB97">
            <v>0</v>
          </cell>
          <cell r="AC97">
            <v>0</v>
          </cell>
          <cell r="AD97">
            <v>0</v>
          </cell>
          <cell r="AE97" t="str">
            <v>Overtime Hrs for the year</v>
          </cell>
          <cell r="AF97">
            <v>0</v>
          </cell>
          <cell r="AG97">
            <v>0</v>
          </cell>
          <cell r="AH97">
            <v>0</v>
          </cell>
          <cell r="AI97">
            <v>6340.91945804845</v>
          </cell>
          <cell r="AJ97">
            <v>0</v>
          </cell>
          <cell r="AK97" t="str">
            <v xml:space="preserve">Cost Centre Overhead </v>
          </cell>
          <cell r="AL97">
            <v>0</v>
          </cell>
          <cell r="AM97">
            <v>0</v>
          </cell>
          <cell r="AN97">
            <v>0</v>
          </cell>
          <cell r="AO97">
            <v>3760221.8352943556</v>
          </cell>
          <cell r="AP97">
            <v>0</v>
          </cell>
          <cell r="AQ97">
            <v>0</v>
          </cell>
          <cell r="AR97">
            <v>0</v>
          </cell>
          <cell r="AS97">
            <v>0</v>
          </cell>
          <cell r="AT97">
            <v>0</v>
          </cell>
          <cell r="AU97">
            <v>0</v>
          </cell>
          <cell r="AW97">
            <v>0</v>
          </cell>
        </row>
        <row r="98">
          <cell r="B98">
            <v>0</v>
          </cell>
          <cell r="C98">
            <v>0</v>
          </cell>
          <cell r="D98">
            <v>0</v>
          </cell>
          <cell r="E98">
            <v>0</v>
          </cell>
          <cell r="F98">
            <v>585738.34251428593</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t="str">
            <v>62040 - Overtime</v>
          </cell>
          <cell r="X98">
            <v>0</v>
          </cell>
          <cell r="Y98">
            <v>-807593.72</v>
          </cell>
          <cell r="Z98">
            <v>0</v>
          </cell>
          <cell r="AA98">
            <v>0</v>
          </cell>
          <cell r="AB98">
            <v>0</v>
          </cell>
          <cell r="AC98">
            <v>0</v>
          </cell>
          <cell r="AD98">
            <v>0</v>
          </cell>
          <cell r="AE98" t="str">
            <v>Total Hrs for the year</v>
          </cell>
          <cell r="AF98">
            <v>0</v>
          </cell>
          <cell r="AG98">
            <v>0</v>
          </cell>
          <cell r="AH98">
            <v>0</v>
          </cell>
          <cell r="AI98">
            <v>85605.919458048535</v>
          </cell>
          <cell r="AJ98">
            <v>0</v>
          </cell>
          <cell r="AK98">
            <v>0</v>
          </cell>
          <cell r="AL98">
            <v>0</v>
          </cell>
          <cell r="AM98">
            <v>0</v>
          </cell>
          <cell r="AN98">
            <v>0</v>
          </cell>
          <cell r="AO98">
            <v>0</v>
          </cell>
          <cell r="AP98">
            <v>0</v>
          </cell>
          <cell r="AQ98">
            <v>0</v>
          </cell>
          <cell r="AR98">
            <v>0</v>
          </cell>
          <cell r="AS98">
            <v>0</v>
          </cell>
          <cell r="AT98">
            <v>0</v>
          </cell>
          <cell r="AU98">
            <v>0</v>
          </cell>
          <cell r="AW98">
            <v>0</v>
          </cell>
        </row>
        <row r="99">
          <cell r="B99">
            <v>0</v>
          </cell>
          <cell r="C99">
            <v>0</v>
          </cell>
          <cell r="D99" t="str">
            <v>Multiplier for O/T recovery penalty</v>
          </cell>
          <cell r="E99">
            <v>0</v>
          </cell>
          <cell r="F99">
            <v>1.4</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7986876.341102737</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row>
        <row r="100">
          <cell r="B100">
            <v>0</v>
          </cell>
          <cell r="C100">
            <v>0</v>
          </cell>
          <cell r="D100" t="str">
            <v>Total Allocated</v>
          </cell>
          <cell r="E100">
            <v>0</v>
          </cell>
          <cell r="F100">
            <v>820033.67952000024</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t="str">
            <v>Staff Numbers - FTE</v>
          </cell>
          <cell r="AJ100">
            <v>0</v>
          </cell>
          <cell r="AK100">
            <v>64.5</v>
          </cell>
          <cell r="AL100">
            <v>0</v>
          </cell>
          <cell r="AM100">
            <v>0</v>
          </cell>
          <cell r="AN100">
            <v>0</v>
          </cell>
          <cell r="AO100">
            <v>0</v>
          </cell>
          <cell r="AP100">
            <v>0</v>
          </cell>
          <cell r="AQ100">
            <v>0</v>
          </cell>
          <cell r="AR100">
            <v>0</v>
          </cell>
          <cell r="AS100">
            <v>0</v>
          </cell>
          <cell r="AT100">
            <v>0</v>
          </cell>
          <cell r="AU100">
            <v>0</v>
          </cell>
          <cell r="AW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W101">
            <v>0</v>
          </cell>
        </row>
        <row r="102">
          <cell r="B102">
            <v>0</v>
          </cell>
          <cell r="C102">
            <v>0</v>
          </cell>
          <cell r="D102" t="str">
            <v>Budget Overtime</v>
          </cell>
          <cell r="E102">
            <v>0</v>
          </cell>
          <cell r="F102">
            <v>742784.13000000012</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row>
        <row r="103">
          <cell r="B103">
            <v>0</v>
          </cell>
          <cell r="C103">
            <v>0</v>
          </cell>
          <cell r="D103" t="str">
            <v>APCS</v>
          </cell>
          <cell r="E103">
            <v>0</v>
          </cell>
          <cell r="F103">
            <v>0.104</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row>
        <row r="104">
          <cell r="B104">
            <v>0</v>
          </cell>
          <cell r="C104">
            <v>0</v>
          </cell>
          <cell r="D104" t="str">
            <v>Total Budget Overtime</v>
          </cell>
          <cell r="E104">
            <v>0</v>
          </cell>
          <cell r="F104">
            <v>820033.67952000024</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t="str">
            <v>Cost Centre Overheads as a % of Chargeable Payroll</v>
          </cell>
          <cell r="AI104">
            <v>0</v>
          </cell>
          <cell r="AJ104">
            <v>0</v>
          </cell>
          <cell r="AK104">
            <v>0</v>
          </cell>
          <cell r="AL104">
            <v>0</v>
          </cell>
          <cell r="AM104">
            <v>0.46182531369122193</v>
          </cell>
          <cell r="AN104">
            <v>0</v>
          </cell>
          <cell r="AO104">
            <v>0</v>
          </cell>
          <cell r="AP104">
            <v>0</v>
          </cell>
          <cell r="AQ104">
            <v>0</v>
          </cell>
          <cell r="AR104">
            <v>0</v>
          </cell>
          <cell r="AS104">
            <v>0</v>
          </cell>
          <cell r="AT104">
            <v>0</v>
          </cell>
          <cell r="AU104">
            <v>0</v>
          </cell>
          <cell r="AW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W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W106">
            <v>0</v>
          </cell>
        </row>
        <row r="107">
          <cell r="B107">
            <v>0</v>
          </cell>
          <cell r="C107">
            <v>0</v>
          </cell>
          <cell r="D107" t="str">
            <v>39100 - Network Internal Allocation</v>
          </cell>
          <cell r="E107" t="str">
            <v>90000 - Cost Centre Expenses</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W107">
            <v>0</v>
          </cell>
        </row>
        <row r="108">
          <cell r="B108">
            <v>0</v>
          </cell>
          <cell r="C108">
            <v>0</v>
          </cell>
          <cell r="D108" t="str">
            <v>62110 - Staff Training and Development</v>
          </cell>
          <cell r="E108">
            <v>0</v>
          </cell>
          <cell r="F108">
            <v>174942.44562702451</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t="str">
            <v>Average OPA Rate</v>
          </cell>
          <cell r="AM108">
            <v>0</v>
          </cell>
          <cell r="AN108">
            <v>0</v>
          </cell>
          <cell r="AO108">
            <v>92.374354601021707</v>
          </cell>
          <cell r="AP108">
            <v>0</v>
          </cell>
          <cell r="AQ108">
            <v>0</v>
          </cell>
          <cell r="AR108">
            <v>0</v>
          </cell>
          <cell r="AS108">
            <v>0</v>
          </cell>
          <cell r="AT108">
            <v>0</v>
          </cell>
          <cell r="AU108">
            <v>0</v>
          </cell>
          <cell r="AW108">
            <v>0</v>
          </cell>
        </row>
        <row r="109">
          <cell r="B109">
            <v>0</v>
          </cell>
          <cell r="C109">
            <v>0</v>
          </cell>
          <cell r="D109" t="str">
            <v>62210 - Other Employment Costs</v>
          </cell>
          <cell r="E109">
            <v>0</v>
          </cell>
          <cell r="F109">
            <v>79825.72</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W109">
            <v>0</v>
          </cell>
        </row>
        <row r="110">
          <cell r="B110">
            <v>0</v>
          </cell>
          <cell r="C110">
            <v>0</v>
          </cell>
          <cell r="D110" t="str">
            <v>62300 - Contractors &amp; Consultants</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t="str">
            <v>Average Fully Burdened Charge-Out-Rate</v>
          </cell>
          <cell r="AK110">
            <v>0</v>
          </cell>
          <cell r="AL110">
            <v>0</v>
          </cell>
          <cell r="AM110">
            <v>0</v>
          </cell>
          <cell r="AN110">
            <v>0</v>
          </cell>
          <cell r="AO110">
            <v>0</v>
          </cell>
          <cell r="AP110">
            <v>0</v>
          </cell>
          <cell r="AQ110">
            <v>0</v>
          </cell>
          <cell r="AR110">
            <v>0</v>
          </cell>
          <cell r="AS110">
            <v>0</v>
          </cell>
          <cell r="AT110">
            <v>0</v>
          </cell>
          <cell r="AU110">
            <v>0</v>
          </cell>
          <cell r="AW110">
            <v>0</v>
          </cell>
        </row>
        <row r="111">
          <cell r="B111">
            <v>0</v>
          </cell>
          <cell r="C111">
            <v>0</v>
          </cell>
          <cell r="D111" t="str">
            <v>62400 - Selling Expenses</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W111">
            <v>0</v>
          </cell>
        </row>
        <row r="112">
          <cell r="B112">
            <v>0</v>
          </cell>
          <cell r="C112">
            <v>0</v>
          </cell>
          <cell r="D112" t="str">
            <v>62500 - Travel Expenses</v>
          </cell>
          <cell r="E112">
            <v>0</v>
          </cell>
          <cell r="F112">
            <v>8954.187875983338</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t="str">
            <v>Average Rate settings for OPA System</v>
          </cell>
          <cell r="AK112">
            <v>0</v>
          </cell>
          <cell r="AL112">
            <v>0</v>
          </cell>
          <cell r="AM112">
            <v>0</v>
          </cell>
          <cell r="AN112">
            <v>0</v>
          </cell>
          <cell r="AO112">
            <v>0</v>
          </cell>
          <cell r="AP112">
            <v>0</v>
          </cell>
          <cell r="AQ112">
            <v>0</v>
          </cell>
          <cell r="AR112">
            <v>0</v>
          </cell>
          <cell r="AS112">
            <v>0</v>
          </cell>
          <cell r="AT112">
            <v>0</v>
          </cell>
          <cell r="AU112">
            <v>0</v>
          </cell>
          <cell r="AW112">
            <v>0</v>
          </cell>
        </row>
        <row r="113">
          <cell r="B113">
            <v>0</v>
          </cell>
          <cell r="C113">
            <v>0</v>
          </cell>
          <cell r="D113" t="str">
            <v>62600 - General &amp; Administration</v>
          </cell>
          <cell r="E113">
            <v>0</v>
          </cell>
          <cell r="F113">
            <v>1183360.6092022001</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t="str">
            <v>Hourly Rate OPA Rate per hour</v>
          </cell>
          <cell r="AK113">
            <v>0</v>
          </cell>
          <cell r="AL113">
            <v>0</v>
          </cell>
          <cell r="AM113">
            <v>0</v>
          </cell>
          <cell r="AN113">
            <v>0</v>
          </cell>
          <cell r="AO113">
            <v>0</v>
          </cell>
          <cell r="AP113">
            <v>92.374354601021707</v>
          </cell>
          <cell r="AQ113">
            <v>0</v>
          </cell>
          <cell r="AR113">
            <v>0</v>
          </cell>
          <cell r="AS113">
            <v>0</v>
          </cell>
          <cell r="AT113">
            <v>0</v>
          </cell>
          <cell r="AU113">
            <v>0</v>
          </cell>
          <cell r="AW113">
            <v>0</v>
          </cell>
        </row>
        <row r="114">
          <cell r="B114">
            <v>0</v>
          </cell>
          <cell r="C114">
            <v>0</v>
          </cell>
          <cell r="D114" t="str">
            <v>65000 - Depreciation &amp; Amortisation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t="str">
            <v>Cost Centre Overhead Rate</v>
          </cell>
          <cell r="AK114">
            <v>0</v>
          </cell>
          <cell r="AL114">
            <v>0</v>
          </cell>
          <cell r="AM114">
            <v>0</v>
          </cell>
          <cell r="AN114">
            <v>0</v>
          </cell>
          <cell r="AO114">
            <v>0</v>
          </cell>
          <cell r="AP114">
            <v>0.37</v>
          </cell>
          <cell r="AQ114">
            <v>0</v>
          </cell>
          <cell r="AR114">
            <v>0</v>
          </cell>
          <cell r="AS114">
            <v>0</v>
          </cell>
          <cell r="AT114">
            <v>0</v>
          </cell>
          <cell r="AU114">
            <v>0</v>
          </cell>
          <cell r="AW114">
            <v>0</v>
          </cell>
        </row>
        <row r="115">
          <cell r="B115">
            <v>0</v>
          </cell>
          <cell r="C115">
            <v>0</v>
          </cell>
          <cell r="D115" t="str">
            <v>63800 - Interest Expense</v>
          </cell>
          <cell r="F115">
            <v>163144.32000000001</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t="str">
            <v>Corporate Overhead Rate for non-contestable works</v>
          </cell>
          <cell r="AK115">
            <v>0</v>
          </cell>
          <cell r="AL115">
            <v>0</v>
          </cell>
          <cell r="AM115">
            <v>0</v>
          </cell>
          <cell r="AN115">
            <v>0</v>
          </cell>
          <cell r="AO115">
            <v>0</v>
          </cell>
          <cell r="AP115">
            <v>0</v>
          </cell>
          <cell r="AQ115">
            <v>0</v>
          </cell>
          <cell r="AR115">
            <v>0</v>
          </cell>
          <cell r="AS115">
            <v>0</v>
          </cell>
          <cell r="AT115">
            <v>0</v>
          </cell>
          <cell r="AU115">
            <v>0</v>
          </cell>
          <cell r="AW115">
            <v>0</v>
          </cell>
        </row>
        <row r="116">
          <cell r="B116">
            <v>0</v>
          </cell>
          <cell r="C116">
            <v>0</v>
          </cell>
          <cell r="D116" t="str">
            <v>63400 - Service Contracts</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t="str">
            <v>Corporate Overhead Rate for contestable works</v>
          </cell>
          <cell r="AK116">
            <v>0</v>
          </cell>
          <cell r="AL116">
            <v>0</v>
          </cell>
          <cell r="AM116">
            <v>0</v>
          </cell>
          <cell r="AN116">
            <v>0</v>
          </cell>
          <cell r="AO116">
            <v>0</v>
          </cell>
          <cell r="AP116">
            <v>0</v>
          </cell>
          <cell r="AQ116">
            <v>0</v>
          </cell>
          <cell r="AR116">
            <v>0</v>
          </cell>
          <cell r="AS116">
            <v>0</v>
          </cell>
          <cell r="AT116">
            <v>0</v>
          </cell>
          <cell r="AU116">
            <v>0</v>
          </cell>
          <cell r="AW116">
            <v>0</v>
          </cell>
        </row>
        <row r="117">
          <cell r="B117">
            <v>0</v>
          </cell>
          <cell r="C117">
            <v>0</v>
          </cell>
          <cell r="D117" t="str">
            <v>63600 - Lease Expenses</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t="str">
            <v>Overtime Penalty Rate to be applied to base OT hours</v>
          </cell>
          <cell r="AK117">
            <v>0</v>
          </cell>
          <cell r="AL117">
            <v>0</v>
          </cell>
          <cell r="AM117">
            <v>0</v>
          </cell>
          <cell r="AN117">
            <v>0</v>
          </cell>
          <cell r="AO117">
            <v>0</v>
          </cell>
          <cell r="AP117">
            <v>0.4</v>
          </cell>
          <cell r="AQ117">
            <v>0</v>
          </cell>
          <cell r="AR117">
            <v>0</v>
          </cell>
          <cell r="AS117">
            <v>0</v>
          </cell>
          <cell r="AT117">
            <v>0</v>
          </cell>
          <cell r="AU117">
            <v>0</v>
          </cell>
          <cell r="AW117">
            <v>0</v>
          </cell>
        </row>
        <row r="118">
          <cell r="B118" t="str">
            <v>83491 - Network Overhead Recovery</v>
          </cell>
          <cell r="C118">
            <v>0</v>
          </cell>
          <cell r="D118" t="str">
            <v>83400 - Inter-Company Expenses</v>
          </cell>
          <cell r="E118">
            <v>0</v>
          </cell>
          <cell r="F118">
            <v>1648315.748936404</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W118">
            <v>0</v>
          </cell>
        </row>
        <row r="119">
          <cell r="B119">
            <v>0</v>
          </cell>
          <cell r="C119">
            <v>0</v>
          </cell>
          <cell r="D119" t="str">
            <v>Less</v>
          </cell>
          <cell r="E119">
            <v>0</v>
          </cell>
          <cell r="F119">
            <v>3258543.0316416118</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0</v>
          </cell>
        </row>
        <row r="120">
          <cell r="B120">
            <v>0</v>
          </cell>
          <cell r="C120">
            <v>0</v>
          </cell>
          <cell r="D120" t="str">
            <v>62300 - Contractors &amp; Consultants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row>
        <row r="121">
          <cell r="B121">
            <v>0</v>
          </cell>
          <cell r="C121">
            <v>0</v>
          </cell>
          <cell r="D121" t="str">
            <v>65000 - Depreciation &amp; Amortisation</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row>
        <row r="122">
          <cell r="B122">
            <v>0</v>
          </cell>
          <cell r="C122">
            <v>0</v>
          </cell>
          <cell r="D122" t="str">
            <v>63800 - Interest Expense</v>
          </cell>
          <cell r="E122">
            <v>0</v>
          </cell>
          <cell r="F122">
            <v>163144.32000000001</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row>
        <row r="123">
          <cell r="B123">
            <v>0</v>
          </cell>
          <cell r="C123">
            <v>0</v>
          </cell>
          <cell r="D123" t="str">
            <v>63713 - Lease Expenses - Plant</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W123">
            <v>0</v>
          </cell>
        </row>
        <row r="124">
          <cell r="B124">
            <v>0</v>
          </cell>
          <cell r="C124">
            <v>0</v>
          </cell>
          <cell r="D124" t="str">
            <v>Total Overheads to be Recovered</v>
          </cell>
          <cell r="E124">
            <v>0</v>
          </cell>
          <cell r="F124">
            <v>3095398.711641612</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W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W125">
            <v>0</v>
          </cell>
        </row>
      </sheetData>
      <sheetData sheetId="28">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3253 - Network Streetlighting</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7296</v>
          </cell>
          <cell r="C24">
            <v>0</v>
          </cell>
          <cell r="D24" t="str">
            <v>Dual Trade Lineworker / Fitter</v>
          </cell>
          <cell r="E24" t="str">
            <v>10524</v>
          </cell>
          <cell r="F24" t="str">
            <v>O'HARA, Andrew</v>
          </cell>
          <cell r="G24" t="str">
            <v>Wages Staff</v>
          </cell>
          <cell r="H24" t="str">
            <v xml:space="preserve">Management Group </v>
          </cell>
          <cell r="I24">
            <v>1</v>
          </cell>
          <cell r="J24">
            <v>82224.01999999999</v>
          </cell>
          <cell r="K24">
            <v>7852.0899999999983</v>
          </cell>
          <cell r="L24">
            <v>414.78539999999998</v>
          </cell>
          <cell r="M24">
            <v>0</v>
          </cell>
          <cell r="N24">
            <v>0</v>
          </cell>
          <cell r="O24">
            <v>890.01000000000022</v>
          </cell>
          <cell r="P24">
            <v>0</v>
          </cell>
          <cell r="Q24">
            <v>0</v>
          </cell>
          <cell r="R24">
            <v>2452.3600000000006</v>
          </cell>
          <cell r="S24">
            <v>1642.73</v>
          </cell>
          <cell r="T24">
            <v>5981.420000000001</v>
          </cell>
          <cell r="U24">
            <v>15002.16</v>
          </cell>
          <cell r="V24">
            <v>2168.4700000000003</v>
          </cell>
          <cell r="W24">
            <v>1809.67</v>
          </cell>
          <cell r="X24">
            <v>9708.52</v>
          </cell>
          <cell r="Y24">
            <v>4111.9856519301302</v>
          </cell>
          <cell r="Z24">
            <v>134258.2210519301</v>
          </cell>
          <cell r="AA24">
            <v>26714.270000000004</v>
          </cell>
          <cell r="AB24">
            <v>261</v>
          </cell>
          <cell r="AC24">
            <v>20</v>
          </cell>
          <cell r="AD24">
            <v>12</v>
          </cell>
          <cell r="AE24">
            <v>26</v>
          </cell>
          <cell r="AF24">
            <v>12</v>
          </cell>
          <cell r="AG24">
            <v>1528</v>
          </cell>
          <cell r="AH24">
            <v>0.85</v>
          </cell>
          <cell r="AI24">
            <v>1298.8</v>
          </cell>
          <cell r="AJ24">
            <v>103.37097401596097</v>
          </cell>
          <cell r="AK24">
            <v>38.247260385905555</v>
          </cell>
          <cell r="AL24">
            <v>0.37</v>
          </cell>
          <cell r="AM24">
            <v>141.61823440186652</v>
          </cell>
          <cell r="AN24">
            <v>0</v>
          </cell>
          <cell r="AO24">
            <v>0</v>
          </cell>
          <cell r="AP24">
            <v>141.61823440186652</v>
          </cell>
          <cell r="AQ24">
            <v>224.3</v>
          </cell>
          <cell r="AR24">
            <v>1008</v>
          </cell>
          <cell r="AS24">
            <v>161.19999999999999</v>
          </cell>
          <cell r="AT24">
            <v>1393.5</v>
          </cell>
          <cell r="AU24">
            <v>29606.274133669642</v>
          </cell>
          <cell r="AV24">
            <v>0.16096160746322211</v>
          </cell>
          <cell r="AW24">
            <v>209.05693577323285</v>
          </cell>
        </row>
        <row r="25">
          <cell r="B25" t="str">
            <v>7124</v>
          </cell>
          <cell r="C25">
            <v>0</v>
          </cell>
          <cell r="D25" t="str">
            <v>Fitter</v>
          </cell>
          <cell r="E25" t="str">
            <v>10528</v>
          </cell>
          <cell r="F25" t="str">
            <v>O'BRIEN, Peter G</v>
          </cell>
          <cell r="G25" t="str">
            <v>Wages Staff</v>
          </cell>
          <cell r="H25" t="str">
            <v xml:space="preserve">Management Group </v>
          </cell>
          <cell r="I25">
            <v>1</v>
          </cell>
          <cell r="J25">
            <v>73376.17</v>
          </cell>
          <cell r="K25">
            <v>6093.19</v>
          </cell>
          <cell r="L25">
            <v>257.59800000000001</v>
          </cell>
          <cell r="M25">
            <v>0</v>
          </cell>
          <cell r="N25">
            <v>0</v>
          </cell>
          <cell r="O25">
            <v>890.01000000000022</v>
          </cell>
          <cell r="P25">
            <v>0</v>
          </cell>
          <cell r="Q25">
            <v>0</v>
          </cell>
          <cell r="R25">
            <v>0</v>
          </cell>
          <cell r="S25">
            <v>1642.73</v>
          </cell>
          <cell r="T25">
            <v>5981.420000000001</v>
          </cell>
          <cell r="U25">
            <v>13196.960000000001</v>
          </cell>
          <cell r="V25">
            <v>1912.7699999999998</v>
          </cell>
          <cell r="W25">
            <v>1596.76</v>
          </cell>
          <cell r="X25">
            <v>8563.65</v>
          </cell>
          <cell r="Y25">
            <v>3687.6293531288547</v>
          </cell>
          <cell r="Z25">
            <v>117198.88735312884</v>
          </cell>
          <cell r="AA25">
            <v>23839.620000000003</v>
          </cell>
          <cell r="AB25">
            <v>261</v>
          </cell>
          <cell r="AC25">
            <v>20</v>
          </cell>
          <cell r="AD25">
            <v>12</v>
          </cell>
          <cell r="AE25">
            <v>26</v>
          </cell>
          <cell r="AF25">
            <v>12</v>
          </cell>
          <cell r="AG25">
            <v>1528</v>
          </cell>
          <cell r="AH25">
            <v>0.85</v>
          </cell>
          <cell r="AI25">
            <v>1298.8</v>
          </cell>
          <cell r="AJ25">
            <v>90.236285304226087</v>
          </cell>
          <cell r="AK25">
            <v>33.387425562563649</v>
          </cell>
          <cell r="AL25">
            <v>0.37</v>
          </cell>
          <cell r="AM25">
            <v>123.62371086678974</v>
          </cell>
          <cell r="AN25">
            <v>0</v>
          </cell>
          <cell r="AO25">
            <v>0</v>
          </cell>
          <cell r="AP25">
            <v>123.62371086678974</v>
          </cell>
          <cell r="AQ25">
            <v>8</v>
          </cell>
          <cell r="AR25">
            <v>1242.5</v>
          </cell>
          <cell r="AS25">
            <v>0</v>
          </cell>
          <cell r="AT25">
            <v>1250.5</v>
          </cell>
          <cell r="AU25">
            <v>1027.1889687247437</v>
          </cell>
          <cell r="AV25">
            <v>6.3974410235905638E-3</v>
          </cell>
          <cell r="AW25">
            <v>8.3089964014394244</v>
          </cell>
        </row>
        <row r="26">
          <cell r="B26" t="str">
            <v>7629</v>
          </cell>
          <cell r="C26">
            <v>0</v>
          </cell>
          <cell r="D26" t="str">
            <v>Electrical Fitter</v>
          </cell>
          <cell r="E26" t="str">
            <v>10627</v>
          </cell>
          <cell r="F26" t="str">
            <v>GARVIE, Caleb</v>
          </cell>
          <cell r="G26" t="str">
            <v>Wages Staff</v>
          </cell>
          <cell r="H26" t="str">
            <v xml:space="preserve">Management Group </v>
          </cell>
          <cell r="I26">
            <v>1</v>
          </cell>
          <cell r="J26">
            <v>68796.84</v>
          </cell>
          <cell r="K26">
            <v>5712.93</v>
          </cell>
          <cell r="L26">
            <v>353.77439999999996</v>
          </cell>
          <cell r="M26">
            <v>0</v>
          </cell>
          <cell r="N26">
            <v>0</v>
          </cell>
          <cell r="O26">
            <v>890.01000000000022</v>
          </cell>
          <cell r="P26">
            <v>0</v>
          </cell>
          <cell r="Q26">
            <v>0</v>
          </cell>
          <cell r="R26">
            <v>0</v>
          </cell>
          <cell r="S26">
            <v>1642.73</v>
          </cell>
          <cell r="T26">
            <v>5981.420000000001</v>
          </cell>
          <cell r="U26">
            <v>12453.03</v>
          </cell>
          <cell r="V26">
            <v>1802.7100000000003</v>
          </cell>
          <cell r="W26">
            <v>1504.6899999999998</v>
          </cell>
          <cell r="X26">
            <v>8071.04</v>
          </cell>
          <cell r="Y26">
            <v>3295.7118241518929</v>
          </cell>
          <cell r="Z26">
            <v>110504.88622415187</v>
          </cell>
          <cell r="AA26">
            <v>22351.8</v>
          </cell>
          <cell r="AB26">
            <v>261</v>
          </cell>
          <cell r="AC26">
            <v>20</v>
          </cell>
          <cell r="AD26">
            <v>12</v>
          </cell>
          <cell r="AE26">
            <v>26</v>
          </cell>
          <cell r="AF26">
            <v>12</v>
          </cell>
          <cell r="AG26">
            <v>1528</v>
          </cell>
          <cell r="AH26">
            <v>0.85</v>
          </cell>
          <cell r="AI26">
            <v>1298.8</v>
          </cell>
          <cell r="AJ26">
            <v>85.082296138090442</v>
          </cell>
          <cell r="AK26">
            <v>31.480449571093462</v>
          </cell>
          <cell r="AL26">
            <v>0.37</v>
          </cell>
          <cell r="AM26">
            <v>116.5627457091839</v>
          </cell>
          <cell r="AN26">
            <v>0</v>
          </cell>
          <cell r="AO26">
            <v>0</v>
          </cell>
          <cell r="AP26">
            <v>116.5627457091839</v>
          </cell>
          <cell r="AQ26">
            <v>39</v>
          </cell>
          <cell r="AR26">
            <v>1258</v>
          </cell>
          <cell r="AS26">
            <v>4</v>
          </cell>
          <cell r="AT26">
            <v>1301</v>
          </cell>
          <cell r="AU26">
            <v>4538.259854693646</v>
          </cell>
          <cell r="AV26">
            <v>2.997694081475788E-2</v>
          </cell>
          <cell r="AW26">
            <v>38.934050730207531</v>
          </cell>
        </row>
        <row r="27">
          <cell r="B27" t="str">
            <v>7626</v>
          </cell>
          <cell r="C27">
            <v>0</v>
          </cell>
          <cell r="D27" t="str">
            <v>Electrical Fitter</v>
          </cell>
          <cell r="E27" t="str">
            <v>11169</v>
          </cell>
          <cell r="F27" t="str">
            <v>JAEGER, Mitchell</v>
          </cell>
          <cell r="G27" t="str">
            <v>Wages Staff</v>
          </cell>
          <cell r="H27" t="str">
            <v xml:space="preserve">Management Group </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261</v>
          </cell>
          <cell r="AC27">
            <v>20</v>
          </cell>
          <cell r="AD27">
            <v>12</v>
          </cell>
          <cell r="AE27">
            <v>26</v>
          </cell>
          <cell r="AF27">
            <v>12</v>
          </cell>
          <cell r="AG27">
            <v>0</v>
          </cell>
          <cell r="AH27">
            <v>0.85</v>
          </cell>
          <cell r="AI27">
            <v>0</v>
          </cell>
          <cell r="AJ27">
            <v>0</v>
          </cell>
          <cell r="AK27">
            <v>0</v>
          </cell>
          <cell r="AL27">
            <v>0.37</v>
          </cell>
          <cell r="AM27">
            <v>0</v>
          </cell>
          <cell r="AN27">
            <v>0</v>
          </cell>
          <cell r="AO27">
            <v>0</v>
          </cell>
          <cell r="AP27">
            <v>0</v>
          </cell>
          <cell r="AQ27">
            <v>108.31</v>
          </cell>
          <cell r="AR27">
            <v>662.5</v>
          </cell>
          <cell r="AS27">
            <v>601.85</v>
          </cell>
          <cell r="AT27">
            <v>1372.6599999999999</v>
          </cell>
          <cell r="AU27">
            <v>0</v>
          </cell>
          <cell r="AV27">
            <v>7.8905191380239839E-2</v>
          </cell>
          <cell r="AW27">
            <v>0</v>
          </cell>
        </row>
        <row r="28">
          <cell r="B28" t="str">
            <v>7650</v>
          </cell>
          <cell r="C28">
            <v>0</v>
          </cell>
          <cell r="D28" t="str">
            <v>Electrical Fitter</v>
          </cell>
          <cell r="E28" t="str">
            <v>11190</v>
          </cell>
          <cell r="F28" t="str">
            <v>MURRAY, Jason B</v>
          </cell>
          <cell r="G28" t="str">
            <v>Wages Staff</v>
          </cell>
          <cell r="H28" t="str">
            <v xml:space="preserve">Management Group </v>
          </cell>
          <cell r="I28">
            <v>0.16666666666666666</v>
          </cell>
          <cell r="J28">
            <v>11704.02</v>
          </cell>
          <cell r="K28">
            <v>963.1</v>
          </cell>
          <cell r="L28">
            <v>156.0093</v>
          </cell>
          <cell r="M28">
            <v>0</v>
          </cell>
          <cell r="N28">
            <v>0</v>
          </cell>
          <cell r="O28">
            <v>150.04000000000002</v>
          </cell>
          <cell r="P28">
            <v>0</v>
          </cell>
          <cell r="Q28">
            <v>0</v>
          </cell>
          <cell r="R28">
            <v>0</v>
          </cell>
          <cell r="S28">
            <v>0</v>
          </cell>
          <cell r="T28">
            <v>1008.36</v>
          </cell>
          <cell r="U28">
            <v>2057.8200000000002</v>
          </cell>
          <cell r="V28">
            <v>299.02999999999997</v>
          </cell>
          <cell r="W28">
            <v>249.71</v>
          </cell>
          <cell r="X28">
            <v>1338.8200000000002</v>
          </cell>
          <cell r="Y28">
            <v>730.30721990276959</v>
          </cell>
          <cell r="Z28">
            <v>18657.216519902773</v>
          </cell>
          <cell r="AA28">
            <v>3768.12</v>
          </cell>
          <cell r="AB28">
            <v>261</v>
          </cell>
          <cell r="AC28">
            <v>20</v>
          </cell>
          <cell r="AD28">
            <v>12</v>
          </cell>
          <cell r="AE28">
            <v>26</v>
          </cell>
          <cell r="AF28">
            <v>12</v>
          </cell>
          <cell r="AG28">
            <v>254.66666666666666</v>
          </cell>
          <cell r="AH28">
            <v>0.85</v>
          </cell>
          <cell r="AI28">
            <v>216.46666666666664</v>
          </cell>
          <cell r="AJ28">
            <v>86.189789897918587</v>
          </cell>
          <cell r="AK28">
            <v>31.890222262229877</v>
          </cell>
          <cell r="AL28">
            <v>0.37</v>
          </cell>
          <cell r="AM28">
            <v>118.08001216014847</v>
          </cell>
          <cell r="AN28">
            <v>0</v>
          </cell>
          <cell r="AO28">
            <v>0</v>
          </cell>
          <cell r="AP28">
            <v>118.08001216014847</v>
          </cell>
          <cell r="AQ28">
            <v>8</v>
          </cell>
          <cell r="AR28">
            <v>1055</v>
          </cell>
          <cell r="AS28">
            <v>43</v>
          </cell>
          <cell r="AT28">
            <v>1106</v>
          </cell>
          <cell r="AU28">
            <v>184.88525592959712</v>
          </cell>
          <cell r="AV28">
            <v>7.2332730560578659E-3</v>
          </cell>
          <cell r="AW28">
            <v>1.5657625075346593</v>
          </cell>
        </row>
        <row r="29">
          <cell r="B29" t="str">
            <v>7668</v>
          </cell>
          <cell r="C29">
            <v>0</v>
          </cell>
          <cell r="D29" t="str">
            <v>Electrical Fitter</v>
          </cell>
          <cell r="E29" t="str">
            <v>11208</v>
          </cell>
          <cell r="F29" t="str">
            <v>HOWARD, Patrick C</v>
          </cell>
          <cell r="G29" t="str">
            <v>Wages Staff</v>
          </cell>
          <cell r="H29" t="str">
            <v xml:space="preserve">Management Group </v>
          </cell>
          <cell r="I29">
            <v>0.25</v>
          </cell>
          <cell r="J29">
            <v>17413.3</v>
          </cell>
          <cell r="K29">
            <v>1444.65</v>
          </cell>
          <cell r="L29">
            <v>123.77310000000001</v>
          </cell>
          <cell r="M29">
            <v>0</v>
          </cell>
          <cell r="N29">
            <v>0</v>
          </cell>
          <cell r="O29">
            <v>225.06</v>
          </cell>
          <cell r="P29">
            <v>0</v>
          </cell>
          <cell r="Q29">
            <v>0</v>
          </cell>
          <cell r="R29">
            <v>0</v>
          </cell>
          <cell r="S29">
            <v>0</v>
          </cell>
          <cell r="T29">
            <v>1512.54</v>
          </cell>
          <cell r="U29">
            <v>3086.7300000000005</v>
          </cell>
          <cell r="V29">
            <v>448.54999999999995</v>
          </cell>
          <cell r="W29">
            <v>374.57</v>
          </cell>
          <cell r="X29">
            <v>2008.23</v>
          </cell>
          <cell r="Y29">
            <v>0</v>
          </cell>
          <cell r="Z29">
            <v>26637.4031</v>
          </cell>
          <cell r="AA29">
            <v>5652.18</v>
          </cell>
          <cell r="AB29">
            <v>261</v>
          </cell>
          <cell r="AC29">
            <v>20</v>
          </cell>
          <cell r="AD29">
            <v>12</v>
          </cell>
          <cell r="AE29">
            <v>26</v>
          </cell>
          <cell r="AF29">
            <v>12</v>
          </cell>
          <cell r="AG29">
            <v>382</v>
          </cell>
          <cell r="AH29">
            <v>0.85</v>
          </cell>
          <cell r="AI29">
            <v>324.7</v>
          </cell>
          <cell r="AJ29">
            <v>82.03696673852788</v>
          </cell>
          <cell r="AK29">
            <v>30.353677693255314</v>
          </cell>
          <cell r="AL29">
            <v>0.37</v>
          </cell>
          <cell r="AM29">
            <v>112.39064443178319</v>
          </cell>
          <cell r="AN29">
            <v>0</v>
          </cell>
          <cell r="AO29">
            <v>0</v>
          </cell>
          <cell r="AP29">
            <v>112.39064443178319</v>
          </cell>
          <cell r="AQ29">
            <v>127</v>
          </cell>
          <cell r="AR29">
            <v>861</v>
          </cell>
          <cell r="AS29">
            <v>4</v>
          </cell>
          <cell r="AT29">
            <v>992</v>
          </cell>
          <cell r="AU29">
            <v>4672.0179086381049</v>
          </cell>
          <cell r="AV29">
            <v>0.12802419354838709</v>
          </cell>
          <cell r="AW29">
            <v>41.569455645161291</v>
          </cell>
        </row>
        <row r="30">
          <cell r="B30" t="str">
            <v>7095</v>
          </cell>
          <cell r="C30">
            <v>0</v>
          </cell>
          <cell r="D30" t="str">
            <v>Program Delivery Lead Streetli</v>
          </cell>
          <cell r="E30" t="str">
            <v>N3253-1718-01</v>
          </cell>
          <cell r="F30" t="str">
            <v>Vacant Position</v>
          </cell>
          <cell r="G30" t="str">
            <v>Wages Staff</v>
          </cell>
          <cell r="H30" t="str">
            <v xml:space="preserve">Management Group </v>
          </cell>
          <cell r="I30">
            <v>1</v>
          </cell>
          <cell r="J30">
            <v>127174.57999999999</v>
          </cell>
          <cell r="K30">
            <v>10560.66</v>
          </cell>
          <cell r="L30">
            <v>0</v>
          </cell>
          <cell r="M30">
            <v>0</v>
          </cell>
          <cell r="N30">
            <v>0</v>
          </cell>
          <cell r="O30">
            <v>890.01000000000022</v>
          </cell>
          <cell r="P30">
            <v>0</v>
          </cell>
          <cell r="Q30">
            <v>0</v>
          </cell>
          <cell r="R30">
            <v>0</v>
          </cell>
          <cell r="S30">
            <v>0</v>
          </cell>
          <cell r="T30">
            <v>0</v>
          </cell>
          <cell r="U30">
            <v>20792.780000000002</v>
          </cell>
          <cell r="V30">
            <v>3071.1699999999996</v>
          </cell>
          <cell r="W30">
            <v>2569.52</v>
          </cell>
          <cell r="X30">
            <v>13749.99</v>
          </cell>
          <cell r="Y30">
            <v>1291.3169435560055</v>
          </cell>
          <cell r="Z30">
            <v>180100.026943556</v>
          </cell>
          <cell r="AA30">
            <v>41318.549999999996</v>
          </cell>
          <cell r="AB30">
            <v>261</v>
          </cell>
          <cell r="AC30">
            <v>20</v>
          </cell>
          <cell r="AD30">
            <v>12</v>
          </cell>
          <cell r="AE30">
            <v>26</v>
          </cell>
          <cell r="AF30">
            <v>12</v>
          </cell>
          <cell r="AG30">
            <v>1528</v>
          </cell>
          <cell r="AH30">
            <v>0.85</v>
          </cell>
          <cell r="AI30">
            <v>1298.8</v>
          </cell>
          <cell r="AJ30">
            <v>138.66648209389899</v>
          </cell>
          <cell r="AK30">
            <v>51.306598374742627</v>
          </cell>
          <cell r="AL30">
            <v>0.37</v>
          </cell>
          <cell r="AM30">
            <v>189.97308046864163</v>
          </cell>
          <cell r="AN30">
            <v>0</v>
          </cell>
          <cell r="AO30">
            <v>0</v>
          </cell>
          <cell r="AP30">
            <v>189.97308046864163</v>
          </cell>
          <cell r="AQ30">
            <v>0</v>
          </cell>
          <cell r="AR30">
            <v>0</v>
          </cell>
          <cell r="AS30">
            <v>0</v>
          </cell>
          <cell r="AT30">
            <v>0</v>
          </cell>
          <cell r="AU30">
            <v>0</v>
          </cell>
          <cell r="AV30">
            <v>0</v>
          </cell>
          <cell r="AW30">
            <v>0</v>
          </cell>
        </row>
        <row r="31">
          <cell r="B31" t="str">
            <v>7097</v>
          </cell>
          <cell r="C31">
            <v>0</v>
          </cell>
          <cell r="D31" t="str">
            <v>Site Lead - Streetlighting</v>
          </cell>
          <cell r="E31" t="str">
            <v>2378</v>
          </cell>
          <cell r="F31" t="str">
            <v>MARMONT, Luke M</v>
          </cell>
          <cell r="G31" t="str">
            <v>Wages Staff</v>
          </cell>
          <cell r="H31" t="str">
            <v xml:space="preserve">Management Group </v>
          </cell>
          <cell r="I31">
            <v>1</v>
          </cell>
          <cell r="J31">
            <v>76570.87999999999</v>
          </cell>
          <cell r="K31">
            <v>6358.47</v>
          </cell>
          <cell r="L31">
            <v>306.93779999999998</v>
          </cell>
          <cell r="M31">
            <v>0</v>
          </cell>
          <cell r="N31">
            <v>0</v>
          </cell>
          <cell r="O31">
            <v>890.01000000000022</v>
          </cell>
          <cell r="P31">
            <v>0</v>
          </cell>
          <cell r="Q31">
            <v>0</v>
          </cell>
          <cell r="R31">
            <v>0</v>
          </cell>
          <cell r="S31">
            <v>8090.52</v>
          </cell>
          <cell r="T31">
            <v>5981.420000000001</v>
          </cell>
          <cell r="U31">
            <v>14683.059999999998</v>
          </cell>
          <cell r="V31">
            <v>2102.96</v>
          </cell>
          <cell r="W31">
            <v>1753.1</v>
          </cell>
          <cell r="X31">
            <v>9415.19</v>
          </cell>
          <cell r="Y31">
            <v>3126.795264674558</v>
          </cell>
          <cell r="Z31">
            <v>129279.34306467455</v>
          </cell>
          <cell r="AA31">
            <v>24877.579999999994</v>
          </cell>
          <cell r="AB31">
            <v>261</v>
          </cell>
          <cell r="AC31">
            <v>20</v>
          </cell>
          <cell r="AD31">
            <v>12</v>
          </cell>
          <cell r="AE31">
            <v>26</v>
          </cell>
          <cell r="AF31">
            <v>12</v>
          </cell>
          <cell r="AG31">
            <v>1528</v>
          </cell>
          <cell r="AH31">
            <v>0.85</v>
          </cell>
          <cell r="AI31">
            <v>1298.8</v>
          </cell>
          <cell r="AJ31">
            <v>99.537529307572029</v>
          </cell>
          <cell r="AK31">
            <v>36.82888584380165</v>
          </cell>
          <cell r="AL31">
            <v>0.37</v>
          </cell>
          <cell r="AM31">
            <v>136.36641515137367</v>
          </cell>
          <cell r="AN31">
            <v>0</v>
          </cell>
          <cell r="AO31">
            <v>0</v>
          </cell>
          <cell r="AP31">
            <v>136.36641515137367</v>
          </cell>
          <cell r="AQ31">
            <v>18</v>
          </cell>
          <cell r="AR31">
            <v>1108.4000000000001</v>
          </cell>
          <cell r="AS31">
            <v>37.5</v>
          </cell>
          <cell r="AT31">
            <v>1163.9000000000001</v>
          </cell>
          <cell r="AU31">
            <v>2739.0915026848302</v>
          </cell>
          <cell r="AV31">
            <v>1.5465246155167969E-2</v>
          </cell>
          <cell r="AW31">
            <v>20.086261706332156</v>
          </cell>
        </row>
        <row r="32">
          <cell r="B32" t="str">
            <v>7145</v>
          </cell>
          <cell r="C32">
            <v>0</v>
          </cell>
          <cell r="D32" t="str">
            <v>Lineworker</v>
          </cell>
          <cell r="E32" t="str">
            <v>2651</v>
          </cell>
          <cell r="F32" t="str">
            <v>BAGULEY, James R</v>
          </cell>
          <cell r="G32" t="str">
            <v>Wages Staff</v>
          </cell>
          <cell r="H32" t="str">
            <v xml:space="preserve">Management Group </v>
          </cell>
          <cell r="I32">
            <v>1</v>
          </cell>
          <cell r="J32">
            <v>72122.759999999995</v>
          </cell>
          <cell r="K32">
            <v>5989.1299999999992</v>
          </cell>
          <cell r="L32">
            <v>112.44030000000001</v>
          </cell>
          <cell r="M32">
            <v>0</v>
          </cell>
          <cell r="N32">
            <v>0</v>
          </cell>
          <cell r="O32">
            <v>890.01000000000022</v>
          </cell>
          <cell r="P32">
            <v>0</v>
          </cell>
          <cell r="Q32">
            <v>0</v>
          </cell>
          <cell r="R32">
            <v>0</v>
          </cell>
          <cell r="S32">
            <v>0</v>
          </cell>
          <cell r="T32">
            <v>5981.420000000001</v>
          </cell>
          <cell r="U32">
            <v>12746.899999999998</v>
          </cell>
          <cell r="V32">
            <v>1853.7299999999996</v>
          </cell>
          <cell r="W32">
            <v>1548.0900000000004</v>
          </cell>
          <cell r="X32">
            <v>8299.3599999999988</v>
          </cell>
          <cell r="Y32">
            <v>2310.965832113442</v>
          </cell>
          <cell r="Z32">
            <v>111854.80613211343</v>
          </cell>
          <cell r="AA32">
            <v>23432.43</v>
          </cell>
          <cell r="AB32">
            <v>261</v>
          </cell>
          <cell r="AC32">
            <v>20</v>
          </cell>
          <cell r="AD32">
            <v>12</v>
          </cell>
          <cell r="AE32">
            <v>26</v>
          </cell>
          <cell r="AF32">
            <v>12</v>
          </cell>
          <cell r="AG32">
            <v>1528</v>
          </cell>
          <cell r="AH32">
            <v>0.85</v>
          </cell>
          <cell r="AI32">
            <v>1298.8</v>
          </cell>
          <cell r="AJ32">
            <v>86.121655475911169</v>
          </cell>
          <cell r="AK32">
            <v>31.865012526087131</v>
          </cell>
          <cell r="AL32">
            <v>0.37</v>
          </cell>
          <cell r="AM32">
            <v>117.9866680019983</v>
          </cell>
          <cell r="AN32">
            <v>0</v>
          </cell>
          <cell r="AO32">
            <v>0</v>
          </cell>
          <cell r="AP32">
            <v>117.9866680019983</v>
          </cell>
          <cell r="AQ32">
            <v>119.63000000000001</v>
          </cell>
          <cell r="AR32">
            <v>1162</v>
          </cell>
          <cell r="AS32">
            <v>51.239999999999995</v>
          </cell>
          <cell r="AT32">
            <v>1332.8700000000001</v>
          </cell>
          <cell r="AU32">
            <v>13753.952693729379</v>
          </cell>
          <cell r="AV32">
            <v>8.9753689407068959E-2</v>
          </cell>
          <cell r="AW32">
            <v>116.57209180190117</v>
          </cell>
        </row>
        <row r="33">
          <cell r="B33" t="str">
            <v>7083</v>
          </cell>
          <cell r="C33">
            <v>0</v>
          </cell>
          <cell r="D33" t="str">
            <v>Fitter</v>
          </cell>
          <cell r="E33" t="str">
            <v>3273</v>
          </cell>
          <cell r="F33" t="str">
            <v>SINCLAIR, Anthony C</v>
          </cell>
          <cell r="G33" t="str">
            <v>Wages Staff</v>
          </cell>
          <cell r="H33" t="str">
            <v xml:space="preserve">Management Group </v>
          </cell>
          <cell r="I33">
            <v>1</v>
          </cell>
          <cell r="J33">
            <v>73376.17</v>
          </cell>
          <cell r="K33">
            <v>6093.19</v>
          </cell>
          <cell r="L33">
            <v>396.65550000000002</v>
          </cell>
          <cell r="M33">
            <v>0</v>
          </cell>
          <cell r="N33">
            <v>0</v>
          </cell>
          <cell r="O33">
            <v>890.01000000000022</v>
          </cell>
          <cell r="P33">
            <v>0</v>
          </cell>
          <cell r="Q33">
            <v>0</v>
          </cell>
          <cell r="R33">
            <v>0</v>
          </cell>
          <cell r="S33">
            <v>1642.73</v>
          </cell>
          <cell r="T33">
            <v>5981.420000000001</v>
          </cell>
          <cell r="U33">
            <v>13196.960000000001</v>
          </cell>
          <cell r="V33">
            <v>1912.7699999999998</v>
          </cell>
          <cell r="W33">
            <v>1596.76</v>
          </cell>
          <cell r="X33">
            <v>8563.65</v>
          </cell>
          <cell r="Y33">
            <v>2924.4633741531943</v>
          </cell>
          <cell r="Z33">
            <v>116574.77887415318</v>
          </cell>
          <cell r="AA33">
            <v>23839.620000000003</v>
          </cell>
          <cell r="AB33">
            <v>261</v>
          </cell>
          <cell r="AC33">
            <v>20</v>
          </cell>
          <cell r="AD33">
            <v>12</v>
          </cell>
          <cell r="AE33">
            <v>26</v>
          </cell>
          <cell r="AF33">
            <v>12</v>
          </cell>
          <cell r="AG33">
            <v>1528</v>
          </cell>
          <cell r="AH33">
            <v>0.85</v>
          </cell>
          <cell r="AI33">
            <v>1298.8</v>
          </cell>
          <cell r="AJ33">
            <v>89.755758295467501</v>
          </cell>
          <cell r="AK33">
            <v>33.209630569322975</v>
          </cell>
          <cell r="AL33">
            <v>0.37</v>
          </cell>
          <cell r="AM33">
            <v>122.96538886479047</v>
          </cell>
          <cell r="AN33">
            <v>0</v>
          </cell>
          <cell r="AO33">
            <v>0</v>
          </cell>
          <cell r="AP33">
            <v>122.96538886479047</v>
          </cell>
          <cell r="AQ33">
            <v>360</v>
          </cell>
          <cell r="AR33">
            <v>818</v>
          </cell>
          <cell r="AS33">
            <v>154</v>
          </cell>
          <cell r="AT33">
            <v>1332</v>
          </cell>
          <cell r="AU33">
            <v>43164.174880429695</v>
          </cell>
          <cell r="AV33">
            <v>0.27027027027027029</v>
          </cell>
          <cell r="AW33">
            <v>351.02702702702703</v>
          </cell>
        </row>
        <row r="34">
          <cell r="B34" t="str">
            <v>6997</v>
          </cell>
          <cell r="C34">
            <v>0</v>
          </cell>
          <cell r="D34" t="str">
            <v>Plant Operator</v>
          </cell>
          <cell r="E34" t="str">
            <v>3370</v>
          </cell>
          <cell r="F34" t="str">
            <v>DAL SANTO, Adam</v>
          </cell>
          <cell r="G34" t="str">
            <v>Wages Staff</v>
          </cell>
          <cell r="H34" t="str">
            <v xml:space="preserve">Management Group </v>
          </cell>
          <cell r="I34">
            <v>1</v>
          </cell>
          <cell r="J34">
            <v>66848.01999999999</v>
          </cell>
          <cell r="K34">
            <v>6383.7900000000009</v>
          </cell>
          <cell r="L34">
            <v>423.42989999999998</v>
          </cell>
          <cell r="M34">
            <v>0</v>
          </cell>
          <cell r="N34">
            <v>0</v>
          </cell>
          <cell r="O34">
            <v>890.01000000000022</v>
          </cell>
          <cell r="P34">
            <v>0</v>
          </cell>
          <cell r="Q34">
            <v>0</v>
          </cell>
          <cell r="R34">
            <v>4904.7000000000007</v>
          </cell>
          <cell r="S34">
            <v>0</v>
          </cell>
          <cell r="T34">
            <v>3623.2599999999998</v>
          </cell>
          <cell r="U34">
            <v>12272.02</v>
          </cell>
          <cell r="V34">
            <v>1771.8299999999995</v>
          </cell>
          <cell r="W34">
            <v>1478.42</v>
          </cell>
          <cell r="X34">
            <v>7932.5899999999992</v>
          </cell>
          <cell r="Y34">
            <v>2625.5615165366289</v>
          </cell>
          <cell r="Z34">
            <v>109153.63141653662</v>
          </cell>
          <cell r="AA34">
            <v>21718.68</v>
          </cell>
          <cell r="AB34">
            <v>261</v>
          </cell>
          <cell r="AC34">
            <v>20</v>
          </cell>
          <cell r="AD34">
            <v>12</v>
          </cell>
          <cell r="AE34">
            <v>26</v>
          </cell>
          <cell r="AF34">
            <v>12</v>
          </cell>
          <cell r="AG34">
            <v>1528</v>
          </cell>
          <cell r="AH34">
            <v>0.85</v>
          </cell>
          <cell r="AI34">
            <v>1298.8</v>
          </cell>
          <cell r="AJ34">
            <v>84.041909005648776</v>
          </cell>
          <cell r="AK34">
            <v>31.095506332090046</v>
          </cell>
          <cell r="AL34">
            <v>0.37</v>
          </cell>
          <cell r="AM34">
            <v>115.13741533773882</v>
          </cell>
          <cell r="AN34">
            <v>0</v>
          </cell>
          <cell r="AO34">
            <v>0</v>
          </cell>
          <cell r="AP34">
            <v>115.13741533773882</v>
          </cell>
          <cell r="AQ34">
            <v>62.5</v>
          </cell>
          <cell r="AR34">
            <v>1189.1600000000001</v>
          </cell>
          <cell r="AS34">
            <v>23.5</v>
          </cell>
          <cell r="AT34">
            <v>1275.1600000000001</v>
          </cell>
          <cell r="AU34">
            <v>7329.4956633214242</v>
          </cell>
          <cell r="AV34">
            <v>4.9013457134790925E-2</v>
          </cell>
          <cell r="AW34">
            <v>63.658678126666452</v>
          </cell>
        </row>
        <row r="35">
          <cell r="B35" t="str">
            <v>7081</v>
          </cell>
          <cell r="C35">
            <v>0</v>
          </cell>
          <cell r="D35" t="str">
            <v>Fitter</v>
          </cell>
          <cell r="E35" t="str">
            <v>3451</v>
          </cell>
          <cell r="F35" t="str">
            <v>ROBEY, Benjamin J</v>
          </cell>
          <cell r="G35" t="str">
            <v>Wages Staff</v>
          </cell>
          <cell r="H35" t="str">
            <v xml:space="preserve">Management Group </v>
          </cell>
          <cell r="I35">
            <v>1</v>
          </cell>
          <cell r="J35">
            <v>73376.17</v>
          </cell>
          <cell r="K35">
            <v>6093.19</v>
          </cell>
          <cell r="L35">
            <v>192.57209999999998</v>
          </cell>
          <cell r="M35">
            <v>0</v>
          </cell>
          <cell r="N35">
            <v>0</v>
          </cell>
          <cell r="O35">
            <v>890.01000000000022</v>
          </cell>
          <cell r="P35">
            <v>0</v>
          </cell>
          <cell r="Q35">
            <v>0</v>
          </cell>
          <cell r="R35">
            <v>0</v>
          </cell>
          <cell r="S35">
            <v>1642.73</v>
          </cell>
          <cell r="T35">
            <v>5981.420000000001</v>
          </cell>
          <cell r="U35">
            <v>13196.960000000001</v>
          </cell>
          <cell r="V35">
            <v>1912.7699999999998</v>
          </cell>
          <cell r="W35">
            <v>1596.76</v>
          </cell>
          <cell r="X35">
            <v>8563.65</v>
          </cell>
          <cell r="Y35">
            <v>2901.0178787792756</v>
          </cell>
          <cell r="Z35">
            <v>116347.24997877926</v>
          </cell>
          <cell r="AA35">
            <v>23839.620000000003</v>
          </cell>
          <cell r="AB35">
            <v>261</v>
          </cell>
          <cell r="AC35">
            <v>20</v>
          </cell>
          <cell r="AD35">
            <v>12</v>
          </cell>
          <cell r="AE35">
            <v>26</v>
          </cell>
          <cell r="AF35">
            <v>12</v>
          </cell>
          <cell r="AG35">
            <v>1528</v>
          </cell>
          <cell r="AH35">
            <v>0.85</v>
          </cell>
          <cell r="AI35">
            <v>1298.8</v>
          </cell>
          <cell r="AJ35">
            <v>89.580574360008669</v>
          </cell>
          <cell r="AK35">
            <v>33.144812513203206</v>
          </cell>
          <cell r="AL35">
            <v>0.37</v>
          </cell>
          <cell r="AM35">
            <v>122.72538687321187</v>
          </cell>
          <cell r="AN35">
            <v>0</v>
          </cell>
          <cell r="AO35">
            <v>0</v>
          </cell>
          <cell r="AP35">
            <v>122.72538687321187</v>
          </cell>
          <cell r="AQ35">
            <v>0</v>
          </cell>
          <cell r="AR35">
            <v>1315.5</v>
          </cell>
          <cell r="AS35">
            <v>37.5</v>
          </cell>
          <cell r="AT35">
            <v>1353</v>
          </cell>
          <cell r="AU35">
            <v>0</v>
          </cell>
          <cell r="AV35">
            <v>0</v>
          </cell>
          <cell r="AW35">
            <v>0</v>
          </cell>
        </row>
        <row r="36">
          <cell r="B36" t="str">
            <v>7050</v>
          </cell>
          <cell r="C36">
            <v>0</v>
          </cell>
          <cell r="D36" t="str">
            <v>Plant Operator</v>
          </cell>
          <cell r="E36" t="str">
            <v>5241</v>
          </cell>
          <cell r="F36" t="str">
            <v>CICCHINI, Adam M</v>
          </cell>
          <cell r="G36" t="str">
            <v>Wages Staff</v>
          </cell>
          <cell r="H36" t="str">
            <v xml:space="preserve">Management Group </v>
          </cell>
          <cell r="I36">
            <v>1</v>
          </cell>
          <cell r="J36">
            <v>67825.78</v>
          </cell>
          <cell r="K36">
            <v>5632.26</v>
          </cell>
          <cell r="L36">
            <v>352.76490000000001</v>
          </cell>
          <cell r="M36">
            <v>0</v>
          </cell>
          <cell r="N36">
            <v>0</v>
          </cell>
          <cell r="O36">
            <v>890.01000000000022</v>
          </cell>
          <cell r="P36">
            <v>0</v>
          </cell>
          <cell r="Q36">
            <v>0</v>
          </cell>
          <cell r="R36">
            <v>0</v>
          </cell>
          <cell r="S36">
            <v>0</v>
          </cell>
          <cell r="T36">
            <v>3623.2599999999998</v>
          </cell>
          <cell r="U36">
            <v>15261.37</v>
          </cell>
          <cell r="V36">
            <v>1763.5600000000002</v>
          </cell>
          <cell r="W36">
            <v>1428.0299999999997</v>
          </cell>
          <cell r="X36">
            <v>7895.7099999999991</v>
          </cell>
          <cell r="Y36">
            <v>3637.6277161978069</v>
          </cell>
          <cell r="Z36">
            <v>108310.37261619777</v>
          </cell>
          <cell r="AA36">
            <v>22036.350000000002</v>
          </cell>
          <cell r="AB36">
            <v>261</v>
          </cell>
          <cell r="AC36">
            <v>20</v>
          </cell>
          <cell r="AD36">
            <v>12</v>
          </cell>
          <cell r="AE36">
            <v>26</v>
          </cell>
          <cell r="AF36">
            <v>12</v>
          </cell>
          <cell r="AG36">
            <v>1528</v>
          </cell>
          <cell r="AH36">
            <v>0.85</v>
          </cell>
          <cell r="AI36">
            <v>1298.8</v>
          </cell>
          <cell r="AJ36">
            <v>83.392649073142721</v>
          </cell>
          <cell r="AK36">
            <v>30.855280157062808</v>
          </cell>
          <cell r="AL36">
            <v>0.37</v>
          </cell>
          <cell r="AM36">
            <v>114.24792923020553</v>
          </cell>
          <cell r="AN36">
            <v>0</v>
          </cell>
          <cell r="AO36">
            <v>0</v>
          </cell>
          <cell r="AP36">
            <v>114.24792923020553</v>
          </cell>
          <cell r="AQ36">
            <v>0</v>
          </cell>
          <cell r="AR36">
            <v>1611.5</v>
          </cell>
          <cell r="AS36">
            <v>0</v>
          </cell>
          <cell r="AT36">
            <v>1611.5</v>
          </cell>
          <cell r="AU36">
            <v>0</v>
          </cell>
          <cell r="AV36">
            <v>0</v>
          </cell>
          <cell r="AW36">
            <v>0</v>
          </cell>
        </row>
        <row r="37">
          <cell r="B37" t="str">
            <v>7061</v>
          </cell>
          <cell r="C37">
            <v>0</v>
          </cell>
          <cell r="D37" t="str">
            <v>Lineworker</v>
          </cell>
          <cell r="E37" t="str">
            <v>5632</v>
          </cell>
          <cell r="F37" t="str">
            <v>HASLER, Ian A</v>
          </cell>
          <cell r="G37" t="str">
            <v>Wages Staff</v>
          </cell>
          <cell r="H37" t="str">
            <v xml:space="preserve">Management Group </v>
          </cell>
          <cell r="I37">
            <v>1</v>
          </cell>
          <cell r="J37">
            <v>80726.12000000001</v>
          </cell>
          <cell r="K37">
            <v>6703.54</v>
          </cell>
          <cell r="L37">
            <v>233.21849999999998</v>
          </cell>
          <cell r="M37">
            <v>0</v>
          </cell>
          <cell r="N37">
            <v>0</v>
          </cell>
          <cell r="O37">
            <v>890.01000000000022</v>
          </cell>
          <cell r="P37">
            <v>0</v>
          </cell>
          <cell r="Q37">
            <v>0</v>
          </cell>
          <cell r="R37">
            <v>0</v>
          </cell>
          <cell r="S37">
            <v>6447.7899999999991</v>
          </cell>
          <cell r="T37">
            <v>5981.420000000001</v>
          </cell>
          <cell r="U37">
            <v>19771.210000000003</v>
          </cell>
          <cell r="V37">
            <v>2245.1799999999998</v>
          </cell>
          <cell r="W37">
            <v>1813.15</v>
          </cell>
          <cell r="X37">
            <v>10051.93</v>
          </cell>
          <cell r="Y37">
            <v>4544.4508204323793</v>
          </cell>
          <cell r="Z37">
            <v>139408.01932043239</v>
          </cell>
          <cell r="AA37">
            <v>26227.65</v>
          </cell>
          <cell r="AB37">
            <v>261</v>
          </cell>
          <cell r="AC37">
            <v>20</v>
          </cell>
          <cell r="AD37">
            <v>12</v>
          </cell>
          <cell r="AE37">
            <v>26</v>
          </cell>
          <cell r="AF37">
            <v>12</v>
          </cell>
          <cell r="AG37">
            <v>1528</v>
          </cell>
          <cell r="AH37">
            <v>0.85</v>
          </cell>
          <cell r="AI37">
            <v>1298.8</v>
          </cell>
          <cell r="AJ37">
            <v>107.33601733941515</v>
          </cell>
          <cell r="AK37">
            <v>39.714326415583606</v>
          </cell>
          <cell r="AL37">
            <v>0.37</v>
          </cell>
          <cell r="AM37">
            <v>147.05034375499875</v>
          </cell>
          <cell r="AN37">
            <v>0</v>
          </cell>
          <cell r="AO37">
            <v>0</v>
          </cell>
          <cell r="AP37">
            <v>147.05034375499875</v>
          </cell>
          <cell r="AQ37">
            <v>0</v>
          </cell>
          <cell r="AR37">
            <v>1390.5</v>
          </cell>
          <cell r="AS37">
            <v>6</v>
          </cell>
          <cell r="AT37">
            <v>1396.5</v>
          </cell>
          <cell r="AU37">
            <v>0</v>
          </cell>
          <cell r="AV37">
            <v>0</v>
          </cell>
          <cell r="AW37">
            <v>0</v>
          </cell>
        </row>
        <row r="38">
          <cell r="B38" t="str">
            <v>7098</v>
          </cell>
          <cell r="C38">
            <v>0</v>
          </cell>
          <cell r="D38" t="str">
            <v>Site Lead - Streetlighting</v>
          </cell>
          <cell r="E38" t="str">
            <v>9353</v>
          </cell>
          <cell r="F38" t="str">
            <v>TRUTE, Stephen D</v>
          </cell>
          <cell r="G38" t="str">
            <v>Wages Staff</v>
          </cell>
          <cell r="H38" t="str">
            <v xml:space="preserve">Management Group </v>
          </cell>
          <cell r="I38">
            <v>1</v>
          </cell>
          <cell r="J38">
            <v>91496.959999999992</v>
          </cell>
          <cell r="K38">
            <v>7597.9500000000007</v>
          </cell>
          <cell r="L38">
            <v>451.34999999999997</v>
          </cell>
          <cell r="M38">
            <v>0</v>
          </cell>
          <cell r="N38">
            <v>0</v>
          </cell>
          <cell r="O38">
            <v>890.01000000000022</v>
          </cell>
          <cell r="P38">
            <v>0</v>
          </cell>
          <cell r="Q38">
            <v>0</v>
          </cell>
          <cell r="R38">
            <v>0</v>
          </cell>
          <cell r="S38">
            <v>8090.52</v>
          </cell>
          <cell r="T38">
            <v>5981.420000000001</v>
          </cell>
          <cell r="U38">
            <v>17107.830000000002</v>
          </cell>
          <cell r="V38">
            <v>2461.59</v>
          </cell>
          <cell r="W38">
            <v>2053.15</v>
          </cell>
          <cell r="X38">
            <v>11020.75</v>
          </cell>
          <cell r="Y38">
            <v>3431.1404586954086</v>
          </cell>
          <cell r="Z38">
            <v>150582.67045869539</v>
          </cell>
          <cell r="AA38">
            <v>29727.03</v>
          </cell>
          <cell r="AB38">
            <v>261</v>
          </cell>
          <cell r="AC38">
            <v>20</v>
          </cell>
          <cell r="AD38">
            <v>12</v>
          </cell>
          <cell r="AE38">
            <v>26</v>
          </cell>
          <cell r="AF38">
            <v>12</v>
          </cell>
          <cell r="AG38">
            <v>1528</v>
          </cell>
          <cell r="AH38">
            <v>0.8</v>
          </cell>
          <cell r="AI38">
            <v>1222.4000000000001</v>
          </cell>
          <cell r="AJ38">
            <v>123.18608512655054</v>
          </cell>
          <cell r="AK38">
            <v>45.578851496823695</v>
          </cell>
          <cell r="AL38">
            <v>0.37</v>
          </cell>
          <cell r="AM38">
            <v>168.76493662337424</v>
          </cell>
          <cell r="AN38">
            <v>0</v>
          </cell>
          <cell r="AO38">
            <v>0</v>
          </cell>
          <cell r="AP38">
            <v>168.76493662337424</v>
          </cell>
          <cell r="AQ38">
            <v>0</v>
          </cell>
          <cell r="AR38">
            <v>778.5</v>
          </cell>
          <cell r="AS38">
            <v>4</v>
          </cell>
          <cell r="AT38">
            <v>782.5</v>
          </cell>
          <cell r="AU38">
            <v>0</v>
          </cell>
          <cell r="AV38">
            <v>0</v>
          </cell>
          <cell r="AW38">
            <v>0</v>
          </cell>
        </row>
        <row r="39">
          <cell r="B39" t="str">
            <v>7630</v>
          </cell>
          <cell r="C39">
            <v>0</v>
          </cell>
          <cell r="D39" t="str">
            <v>Electrical Fitter</v>
          </cell>
          <cell r="E39" t="str">
            <v>9358</v>
          </cell>
          <cell r="F39" t="str">
            <v>PHILLIPS, Lynden J</v>
          </cell>
          <cell r="G39" t="str">
            <v>Wages Staff</v>
          </cell>
          <cell r="H39" t="str">
            <v xml:space="preserve">Management Group </v>
          </cell>
          <cell r="I39">
            <v>1</v>
          </cell>
          <cell r="J39">
            <v>68796.84</v>
          </cell>
          <cell r="K39">
            <v>5712.93</v>
          </cell>
          <cell r="L39">
            <v>263.4144</v>
          </cell>
          <cell r="M39">
            <v>0</v>
          </cell>
          <cell r="N39">
            <v>0</v>
          </cell>
          <cell r="O39">
            <v>890.01000000000022</v>
          </cell>
          <cell r="P39">
            <v>0</v>
          </cell>
          <cell r="Q39">
            <v>0</v>
          </cell>
          <cell r="R39">
            <v>0</v>
          </cell>
          <cell r="S39">
            <v>0</v>
          </cell>
          <cell r="T39">
            <v>5981.420000000001</v>
          </cell>
          <cell r="U39">
            <v>12206.61</v>
          </cell>
          <cell r="V39">
            <v>1773.81</v>
          </cell>
          <cell r="W39">
            <v>1481.27</v>
          </cell>
          <cell r="X39">
            <v>7941.63</v>
          </cell>
          <cell r="Y39">
            <v>2551.0944355536576</v>
          </cell>
          <cell r="Z39">
            <v>107599.02883555365</v>
          </cell>
          <cell r="AA39">
            <v>22351.8</v>
          </cell>
          <cell r="AB39">
            <v>261</v>
          </cell>
          <cell r="AC39">
            <v>20</v>
          </cell>
          <cell r="AD39">
            <v>12</v>
          </cell>
          <cell r="AE39">
            <v>26</v>
          </cell>
          <cell r="AF39">
            <v>12</v>
          </cell>
          <cell r="AG39">
            <v>1528</v>
          </cell>
          <cell r="AH39">
            <v>0.85</v>
          </cell>
          <cell r="AI39">
            <v>1298.8</v>
          </cell>
          <cell r="AJ39">
            <v>82.844955986721317</v>
          </cell>
          <cell r="AK39">
            <v>30.652633715086886</v>
          </cell>
          <cell r="AL39">
            <v>0.37</v>
          </cell>
          <cell r="AM39">
            <v>113.49758970180821</v>
          </cell>
          <cell r="AN39">
            <v>0</v>
          </cell>
          <cell r="AO39">
            <v>0</v>
          </cell>
          <cell r="AP39">
            <v>113.49758970180821</v>
          </cell>
          <cell r="AQ39">
            <v>144</v>
          </cell>
          <cell r="AR39">
            <v>939.7</v>
          </cell>
          <cell r="AS39">
            <v>15.56</v>
          </cell>
          <cell r="AT39">
            <v>1099.26</v>
          </cell>
          <cell r="AU39">
            <v>19310.387359385422</v>
          </cell>
          <cell r="AV39">
            <v>0.13099721630915342</v>
          </cell>
          <cell r="AW39">
            <v>170.13918454232845</v>
          </cell>
        </row>
        <row r="40">
          <cell r="B40" t="str">
            <v>7052</v>
          </cell>
          <cell r="C40">
            <v>0</v>
          </cell>
          <cell r="D40" t="str">
            <v>Trades Assistant</v>
          </cell>
          <cell r="E40" t="str">
            <v>9518</v>
          </cell>
          <cell r="F40" t="str">
            <v>CUNYNGHAME, Bryan H</v>
          </cell>
          <cell r="G40" t="str">
            <v>Wages Staff</v>
          </cell>
          <cell r="H40" t="str">
            <v xml:space="preserve">Management Group </v>
          </cell>
          <cell r="I40">
            <v>1</v>
          </cell>
          <cell r="J40">
            <v>62452.17</v>
          </cell>
          <cell r="K40">
            <v>5186.07</v>
          </cell>
          <cell r="L40">
            <v>166.1001</v>
          </cell>
          <cell r="M40">
            <v>0</v>
          </cell>
          <cell r="N40">
            <v>0</v>
          </cell>
          <cell r="O40">
            <v>890.01000000000022</v>
          </cell>
          <cell r="P40">
            <v>0</v>
          </cell>
          <cell r="Q40">
            <v>0</v>
          </cell>
          <cell r="R40">
            <v>0</v>
          </cell>
          <cell r="S40">
            <v>0</v>
          </cell>
          <cell r="T40">
            <v>3623.2599999999998</v>
          </cell>
          <cell r="U40">
            <v>10822.22</v>
          </cell>
          <cell r="V40">
            <v>1579.87</v>
          </cell>
          <cell r="W40">
            <v>1320.03</v>
          </cell>
          <cell r="X40">
            <v>7073.3400000000011</v>
          </cell>
          <cell r="Y40">
            <v>2275.7671682280634</v>
          </cell>
          <cell r="Z40">
            <v>95388.837268228031</v>
          </cell>
          <cell r="AA40">
            <v>20290.5</v>
          </cell>
          <cell r="AB40">
            <v>261</v>
          </cell>
          <cell r="AC40">
            <v>20</v>
          </cell>
          <cell r="AD40">
            <v>12</v>
          </cell>
          <cell r="AE40">
            <v>26</v>
          </cell>
          <cell r="AF40">
            <v>12</v>
          </cell>
          <cell r="AG40">
            <v>1528</v>
          </cell>
          <cell r="AH40">
            <v>0.95</v>
          </cell>
          <cell r="AI40">
            <v>1451.6</v>
          </cell>
          <cell r="AJ40">
            <v>65.712894232728047</v>
          </cell>
          <cell r="AK40">
            <v>24.313770866109376</v>
          </cell>
          <cell r="AL40">
            <v>0.37</v>
          </cell>
          <cell r="AM40">
            <v>90.026665098837427</v>
          </cell>
          <cell r="AN40">
            <v>0</v>
          </cell>
          <cell r="AO40">
            <v>0</v>
          </cell>
          <cell r="AP40">
            <v>90.026665098837427</v>
          </cell>
          <cell r="AQ40">
            <v>111</v>
          </cell>
          <cell r="AR40">
            <v>1191</v>
          </cell>
          <cell r="AS40">
            <v>15.5</v>
          </cell>
          <cell r="AT40">
            <v>1317.5</v>
          </cell>
          <cell r="AU40">
            <v>11010.080063286099</v>
          </cell>
          <cell r="AV40">
            <v>8.4250474383301702E-2</v>
          </cell>
          <cell r="AW40">
            <v>122.29798861480074</v>
          </cell>
        </row>
        <row r="41">
          <cell r="B41" t="str">
            <v>7068</v>
          </cell>
          <cell r="C41">
            <v>0</v>
          </cell>
          <cell r="D41" t="str">
            <v>Fitter</v>
          </cell>
          <cell r="E41" t="str">
            <v>9998</v>
          </cell>
          <cell r="F41" t="str">
            <v>LUKASIAK, Aaron A</v>
          </cell>
          <cell r="G41" t="str">
            <v>Wages Staff</v>
          </cell>
          <cell r="H41" t="str">
            <v xml:space="preserve">Management Group </v>
          </cell>
          <cell r="I41">
            <v>1</v>
          </cell>
          <cell r="J41">
            <v>73376.17</v>
          </cell>
          <cell r="K41">
            <v>6093.19</v>
          </cell>
          <cell r="L41">
            <v>377.51549999999997</v>
          </cell>
          <cell r="M41">
            <v>0</v>
          </cell>
          <cell r="N41">
            <v>0</v>
          </cell>
          <cell r="O41">
            <v>890.01000000000022</v>
          </cell>
          <cell r="P41">
            <v>0</v>
          </cell>
          <cell r="Q41">
            <v>0</v>
          </cell>
          <cell r="R41">
            <v>0</v>
          </cell>
          <cell r="S41">
            <v>1642.73</v>
          </cell>
          <cell r="T41">
            <v>5981.420000000001</v>
          </cell>
          <cell r="U41">
            <v>13196.960000000001</v>
          </cell>
          <cell r="V41">
            <v>1912.7699999999998</v>
          </cell>
          <cell r="W41">
            <v>1596.76</v>
          </cell>
          <cell r="X41">
            <v>8563.65</v>
          </cell>
          <cell r="Y41">
            <v>3992.0755955275908</v>
          </cell>
          <cell r="Z41">
            <v>117623.25109552758</v>
          </cell>
          <cell r="AA41">
            <v>23839.620000000003</v>
          </cell>
          <cell r="AB41">
            <v>261</v>
          </cell>
          <cell r="AC41">
            <v>20</v>
          </cell>
          <cell r="AD41">
            <v>12</v>
          </cell>
          <cell r="AE41">
            <v>26</v>
          </cell>
          <cell r="AF41">
            <v>12</v>
          </cell>
          <cell r="AG41">
            <v>1528</v>
          </cell>
          <cell r="AH41">
            <v>0.95</v>
          </cell>
          <cell r="AI41">
            <v>1451.6</v>
          </cell>
          <cell r="AJ41">
            <v>81.030071021994758</v>
          </cell>
          <cell r="AK41">
            <v>29.98112627813806</v>
          </cell>
          <cell r="AL41">
            <v>0.37</v>
          </cell>
          <cell r="AM41">
            <v>111.01119730013282</v>
          </cell>
          <cell r="AN41">
            <v>0</v>
          </cell>
          <cell r="AO41">
            <v>0</v>
          </cell>
          <cell r="AP41">
            <v>111.01119730013282</v>
          </cell>
          <cell r="AQ41">
            <v>0</v>
          </cell>
          <cell r="AR41">
            <v>1446.5</v>
          </cell>
          <cell r="AS41">
            <v>44</v>
          </cell>
          <cell r="AT41">
            <v>1490.5</v>
          </cell>
          <cell r="AU41">
            <v>0</v>
          </cell>
          <cell r="AV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row>
        <row r="44">
          <cell r="B44" t="str">
            <v>Total</v>
          </cell>
          <cell r="C44">
            <v>0</v>
          </cell>
          <cell r="D44">
            <v>0</v>
          </cell>
          <cell r="E44">
            <v>0</v>
          </cell>
          <cell r="F44">
            <v>0</v>
          </cell>
          <cell r="G44">
            <v>0</v>
          </cell>
          <cell r="H44">
            <v>0</v>
          </cell>
          <cell r="I44">
            <v>15.416666666666666</v>
          </cell>
          <cell r="J44">
            <v>1187656.97</v>
          </cell>
          <cell r="K44">
            <v>100470.32999999999</v>
          </cell>
          <cell r="L44">
            <v>4582.3392000000003</v>
          </cell>
          <cell r="M44">
            <v>0</v>
          </cell>
          <cell r="N44">
            <v>0</v>
          </cell>
          <cell r="O44">
            <v>13725.250000000004</v>
          </cell>
          <cell r="P44">
            <v>0</v>
          </cell>
          <cell r="Q44">
            <v>0</v>
          </cell>
          <cell r="R44">
            <v>7357.0600000000013</v>
          </cell>
          <cell r="S44">
            <v>32485.21</v>
          </cell>
          <cell r="T44">
            <v>79186.3</v>
          </cell>
          <cell r="U44">
            <v>221051.57999999996</v>
          </cell>
          <cell r="V44">
            <v>30993.54</v>
          </cell>
          <cell r="W44">
            <v>25770.440000000002</v>
          </cell>
          <cell r="X44">
            <v>138761.69999999998</v>
          </cell>
          <cell r="Y44">
            <v>47437.911053561656</v>
          </cell>
          <cell r="Z44">
            <v>1889478.6302535611</v>
          </cell>
          <cell r="AA44">
            <v>385825.42</v>
          </cell>
          <cell r="AB44">
            <v>0</v>
          </cell>
          <cell r="AC44">
            <v>0</v>
          </cell>
          <cell r="AD44">
            <v>0</v>
          </cell>
          <cell r="AE44">
            <v>0</v>
          </cell>
          <cell r="AF44">
            <v>0</v>
          </cell>
          <cell r="AG44">
            <v>23556.666666666668</v>
          </cell>
          <cell r="AH44">
            <v>0</v>
          </cell>
          <cell r="AI44">
            <v>20252.366666666658</v>
          </cell>
          <cell r="AJ44">
            <v>93.296682869338497</v>
          </cell>
          <cell r="AK44">
            <v>0</v>
          </cell>
          <cell r="AL44">
            <v>0</v>
          </cell>
          <cell r="AM44">
            <v>0</v>
          </cell>
          <cell r="AN44">
            <v>0</v>
          </cell>
          <cell r="AO44">
            <v>0</v>
          </cell>
          <cell r="AP44">
            <v>0</v>
          </cell>
          <cell r="AQ44">
            <v>1329.74</v>
          </cell>
          <cell r="AR44">
            <v>19037.759999999998</v>
          </cell>
          <cell r="AS44">
            <v>1202.8499999999999</v>
          </cell>
          <cell r="AT44">
            <v>21570.35</v>
          </cell>
          <cell r="AU44">
            <v>137335.80828449258</v>
          </cell>
          <cell r="AV44">
            <v>6.1646658491864993E-2</v>
          </cell>
        </row>
        <row r="45">
          <cell r="B45" t="str">
            <v>Total (Chargeable)</v>
          </cell>
          <cell r="C45">
            <v>0</v>
          </cell>
          <cell r="D45">
            <v>0</v>
          </cell>
          <cell r="E45">
            <v>0</v>
          </cell>
          <cell r="F45">
            <v>0</v>
          </cell>
          <cell r="G45">
            <v>0</v>
          </cell>
          <cell r="H45">
            <v>0</v>
          </cell>
          <cell r="I45">
            <v>15.416666666666666</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1889478.6302535611</v>
          </cell>
          <cell r="AA45">
            <v>385825.42</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row>
        <row r="46">
          <cell r="B46">
            <v>0</v>
          </cell>
          <cell r="C46">
            <v>0</v>
          </cell>
          <cell r="D46" t="str">
            <v>Overtime</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E46" t="str">
            <v>Productive Hrs for the year</v>
          </cell>
          <cell r="AF46">
            <v>0</v>
          </cell>
          <cell r="AG46">
            <v>0</v>
          </cell>
          <cell r="AH46">
            <v>0</v>
          </cell>
          <cell r="AI46">
            <v>20252.366666666658</v>
          </cell>
          <cell r="AJ46">
            <v>93.296682869338497</v>
          </cell>
          <cell r="AK46">
            <v>0</v>
          </cell>
          <cell r="AL46">
            <v>0</v>
          </cell>
          <cell r="AM46">
            <v>0</v>
          </cell>
          <cell r="AN46">
            <v>0</v>
          </cell>
          <cell r="AO46">
            <v>0</v>
          </cell>
          <cell r="AP46">
            <v>0</v>
          </cell>
          <cell r="AQ46">
            <v>0</v>
          </cell>
          <cell r="AR46">
            <v>0</v>
          </cell>
          <cell r="AS46">
            <v>0</v>
          </cell>
          <cell r="AT46">
            <v>0</v>
          </cell>
          <cell r="AU46">
            <v>0</v>
          </cell>
        </row>
        <row r="47">
          <cell r="B47">
            <v>0</v>
          </cell>
          <cell r="C47">
            <v>0</v>
          </cell>
          <cell r="D47" t="str">
            <v xml:space="preserve">Overtime Hours </v>
          </cell>
          <cell r="E47">
            <v>0</v>
          </cell>
          <cell r="F47">
            <v>3261.111684481572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Payroll (including APC's)</v>
          </cell>
          <cell r="X47">
            <v>0</v>
          </cell>
          <cell r="Y47">
            <v>0</v>
          </cell>
          <cell r="Z47" t="str">
            <v>Proof</v>
          </cell>
          <cell r="AA47">
            <v>0</v>
          </cell>
          <cell r="AB47">
            <v>0</v>
          </cell>
          <cell r="AC47">
            <v>0</v>
          </cell>
          <cell r="AD47">
            <v>0</v>
          </cell>
          <cell r="AE47" t="str">
            <v xml:space="preserve">Estimated  Monthly Productive Hrs </v>
          </cell>
          <cell r="AF47">
            <v>0</v>
          </cell>
          <cell r="AG47">
            <v>0</v>
          </cell>
          <cell r="AH47">
            <v>0</v>
          </cell>
          <cell r="AI47">
            <v>1687.6972222222214</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Base Rate</v>
          </cell>
          <cell r="E48">
            <v>0</v>
          </cell>
          <cell r="F48">
            <v>93.296682869338497</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62010 - Payroll (including APC's)</v>
          </cell>
          <cell r="X48">
            <v>0</v>
          </cell>
          <cell r="Y48">
            <v>2275304.0502535622</v>
          </cell>
          <cell r="Z48">
            <v>0</v>
          </cell>
          <cell r="AA48">
            <v>0</v>
          </cell>
          <cell r="AB48">
            <v>0</v>
          </cell>
          <cell r="AC48">
            <v>0</v>
          </cell>
          <cell r="AD48">
            <v>0</v>
          </cell>
          <cell r="AE48" t="str">
            <v>Overtime Hrs for the year</v>
          </cell>
          <cell r="AF48">
            <v>0</v>
          </cell>
          <cell r="AG48">
            <v>0</v>
          </cell>
          <cell r="AH48">
            <v>0</v>
          </cell>
          <cell r="AI48">
            <v>3261.111684481572</v>
          </cell>
          <cell r="AJ48">
            <v>0</v>
          </cell>
          <cell r="AK48" t="str">
            <v xml:space="preserve">Cost Centre Overhead </v>
          </cell>
          <cell r="AL48">
            <v>0</v>
          </cell>
          <cell r="AM48">
            <v>0</v>
          </cell>
          <cell r="AN48">
            <v>0</v>
          </cell>
          <cell r="AO48">
            <v>562451.37862262561</v>
          </cell>
          <cell r="AP48">
            <v>0</v>
          </cell>
          <cell r="AQ48">
            <v>0</v>
          </cell>
          <cell r="AR48">
            <v>0</v>
          </cell>
          <cell r="AS48">
            <v>0</v>
          </cell>
          <cell r="AT48">
            <v>0</v>
          </cell>
          <cell r="AU48">
            <v>0</v>
          </cell>
          <cell r="AW48">
            <v>0</v>
          </cell>
        </row>
        <row r="49">
          <cell r="B49">
            <v>0</v>
          </cell>
          <cell r="C49">
            <v>0</v>
          </cell>
          <cell r="D49">
            <v>0</v>
          </cell>
          <cell r="E49">
            <v>0</v>
          </cell>
          <cell r="F49">
            <v>304250.90262857149</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62040 - Overtime</v>
          </cell>
          <cell r="X49">
            <v>0</v>
          </cell>
          <cell r="Y49">
            <v>-385825.42</v>
          </cell>
          <cell r="Z49">
            <v>0</v>
          </cell>
          <cell r="AA49">
            <v>0</v>
          </cell>
          <cell r="AB49">
            <v>0</v>
          </cell>
          <cell r="AC49">
            <v>0</v>
          </cell>
          <cell r="AD49">
            <v>0</v>
          </cell>
          <cell r="AE49" t="str">
            <v>Total Hrs for the year</v>
          </cell>
          <cell r="AF49">
            <v>0</v>
          </cell>
          <cell r="AG49">
            <v>0</v>
          </cell>
          <cell r="AH49">
            <v>0</v>
          </cell>
          <cell r="AI49">
            <v>23513.478351148231</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Multiplier for O/T recovery penalty</v>
          </cell>
          <cell r="E50">
            <v>0</v>
          </cell>
          <cell r="F50">
            <v>1.4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1889478.6302535622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Total Allocated</v>
          </cell>
          <cell r="E51">
            <v>0</v>
          </cell>
          <cell r="F51">
            <v>425951.26368000009</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t="str">
            <v>Staff Numbers - FTE</v>
          </cell>
          <cell r="AJ51">
            <v>0</v>
          </cell>
          <cell r="AK51">
            <v>15.416666666666666</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Budget Overtime</v>
          </cell>
          <cell r="E53">
            <v>0</v>
          </cell>
          <cell r="F53">
            <v>385825.42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APCS</v>
          </cell>
          <cell r="E54">
            <v>0</v>
          </cell>
          <cell r="F54">
            <v>0.104</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Total Budget Overtime</v>
          </cell>
          <cell r="E55">
            <v>0</v>
          </cell>
          <cell r="F55">
            <v>425951.26368000003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t="str">
            <v>Cost Centre Overheads as a % of Chargeable Payroll</v>
          </cell>
          <cell r="AI55">
            <v>0</v>
          </cell>
          <cell r="AJ55">
            <v>0</v>
          </cell>
          <cell r="AK55">
            <v>0</v>
          </cell>
          <cell r="AL55">
            <v>0</v>
          </cell>
          <cell r="AM55">
            <v>0.24291444975131887</v>
          </cell>
          <cell r="AN55">
            <v>0</v>
          </cell>
          <cell r="AO55">
            <v>0</v>
          </cell>
          <cell r="AP55">
            <v>0</v>
          </cell>
          <cell r="AQ55">
            <v>0</v>
          </cell>
          <cell r="AR55">
            <v>0</v>
          </cell>
          <cell r="AS55">
            <v>0</v>
          </cell>
          <cell r="AT55">
            <v>0</v>
          </cell>
          <cell r="AU55">
            <v>0</v>
          </cell>
          <cell r="AW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39100 - Network Internal Allocation</v>
          </cell>
          <cell r="E58" t="str">
            <v>90000 - Cost Centre Expenses</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62110 - Staff Training and Development</v>
          </cell>
          <cell r="E59">
            <v>0</v>
          </cell>
          <cell r="F59">
            <v>41814.408838500676</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t="str">
            <v>Average OPA Rate</v>
          </cell>
          <cell r="AM59">
            <v>0</v>
          </cell>
          <cell r="AN59">
            <v>0</v>
          </cell>
          <cell r="AO59">
            <v>93.296682869338497</v>
          </cell>
          <cell r="AP59">
            <v>0</v>
          </cell>
          <cell r="AQ59">
            <v>0</v>
          </cell>
          <cell r="AR59">
            <v>0</v>
          </cell>
          <cell r="AS59">
            <v>0</v>
          </cell>
          <cell r="AT59">
            <v>0</v>
          </cell>
          <cell r="AU59">
            <v>0</v>
          </cell>
          <cell r="AW59">
            <v>0</v>
          </cell>
        </row>
        <row r="60">
          <cell r="B60">
            <v>0</v>
          </cell>
          <cell r="C60">
            <v>0</v>
          </cell>
          <cell r="D60" t="str">
            <v>62210 - Other Employment Costs</v>
          </cell>
          <cell r="E60">
            <v>0</v>
          </cell>
          <cell r="F60">
            <v>22288.873333333337</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Average Fully Burdened Charge-Out-Rate</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62400 - Selling Expenses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62500 - Travel Expenses</v>
          </cell>
          <cell r="E63">
            <v>0</v>
          </cell>
          <cell r="F63">
            <v>2140.2128644146228</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Average Rate settings for OPA System</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62600 - General &amp; Administration</v>
          </cell>
          <cell r="E64">
            <v>0</v>
          </cell>
          <cell r="F64">
            <v>73625</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Hourly Rate OPA Rate per hour</v>
          </cell>
          <cell r="AK64">
            <v>0</v>
          </cell>
          <cell r="AL64">
            <v>0</v>
          </cell>
          <cell r="AM64">
            <v>0</v>
          </cell>
          <cell r="AN64">
            <v>0</v>
          </cell>
          <cell r="AO64">
            <v>0</v>
          </cell>
          <cell r="AP64">
            <v>93.296682869338497</v>
          </cell>
          <cell r="AQ64">
            <v>0</v>
          </cell>
          <cell r="AR64">
            <v>0</v>
          </cell>
          <cell r="AS64">
            <v>0</v>
          </cell>
          <cell r="AT64">
            <v>0</v>
          </cell>
          <cell r="AU64">
            <v>0</v>
          </cell>
          <cell r="AW64">
            <v>0</v>
          </cell>
        </row>
        <row r="65">
          <cell r="B65">
            <v>0</v>
          </cell>
          <cell r="C65">
            <v>0</v>
          </cell>
          <cell r="D65" t="str">
            <v>65000 - Depreciation &amp; Amortisation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Cost Centre Overhead Rate</v>
          </cell>
          <cell r="AK65">
            <v>0</v>
          </cell>
          <cell r="AL65">
            <v>0</v>
          </cell>
          <cell r="AM65">
            <v>0</v>
          </cell>
          <cell r="AN65">
            <v>0</v>
          </cell>
          <cell r="AO65">
            <v>0</v>
          </cell>
          <cell r="AP65">
            <v>0.37</v>
          </cell>
          <cell r="AQ65">
            <v>0</v>
          </cell>
          <cell r="AR65">
            <v>0</v>
          </cell>
          <cell r="AS65">
            <v>0</v>
          </cell>
          <cell r="AT65">
            <v>0</v>
          </cell>
          <cell r="AU65">
            <v>0</v>
          </cell>
          <cell r="AW65">
            <v>0</v>
          </cell>
        </row>
        <row r="66">
          <cell r="B66">
            <v>0</v>
          </cell>
          <cell r="C66">
            <v>0</v>
          </cell>
          <cell r="D66" t="str">
            <v>63800 - Interest Expense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Corporate Overhead Rate for non-contestable works</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63400 - Service Contracts</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Corporate Overhead Rate for contestable works</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63600 - Lease Expenses</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t="str">
            <v>Overtime Penalty Rate to be applied to base OT hours</v>
          </cell>
          <cell r="AK68">
            <v>0</v>
          </cell>
          <cell r="AL68">
            <v>0</v>
          </cell>
          <cell r="AM68">
            <v>0</v>
          </cell>
          <cell r="AN68">
            <v>0</v>
          </cell>
          <cell r="AO68">
            <v>0</v>
          </cell>
          <cell r="AP68">
            <v>0.4</v>
          </cell>
          <cell r="AQ68">
            <v>0</v>
          </cell>
          <cell r="AR68">
            <v>0</v>
          </cell>
          <cell r="AS68">
            <v>0</v>
          </cell>
          <cell r="AT68">
            <v>0</v>
          </cell>
          <cell r="AU68">
            <v>0</v>
          </cell>
          <cell r="AW68">
            <v>0</v>
          </cell>
        </row>
        <row r="69">
          <cell r="B69" t="str">
            <v>83491 - Network Overhead Recovery</v>
          </cell>
          <cell r="C69">
            <v>0</v>
          </cell>
          <cell r="D69" t="str">
            <v>83400 - Inter-Company Expenses</v>
          </cell>
          <cell r="E69">
            <v>0</v>
          </cell>
          <cell r="F69">
            <v>422582.88358637696</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Less</v>
          </cell>
          <cell r="E70">
            <v>0</v>
          </cell>
          <cell r="F70">
            <v>562451.37862262561</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62300 - Contractors &amp; Consultants</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65000 - Depreciation &amp; Amortisation</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63800 - Interest Expense</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63713 - Lease Expenses - Plant</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Total Overheads to be Recovered</v>
          </cell>
          <cell r="E75">
            <v>0</v>
          </cell>
          <cell r="F75">
            <v>562451.37862262561</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sheetData>
      <sheetData sheetId="29">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3254 - Network  Supply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7118</v>
          </cell>
          <cell r="C21">
            <v>0</v>
          </cell>
          <cell r="D21" t="str">
            <v>Section Manager</v>
          </cell>
          <cell r="E21" t="str">
            <v>1195</v>
          </cell>
          <cell r="F21" t="str">
            <v>LAMONT, Brent</v>
          </cell>
          <cell r="G21" t="str">
            <v>Salaried Staff</v>
          </cell>
          <cell r="H21" t="str">
            <v xml:space="preserve">Management Group </v>
          </cell>
          <cell r="I21">
            <v>1</v>
          </cell>
          <cell r="J21">
            <v>145108.01999999999</v>
          </cell>
          <cell r="K21">
            <v>12049.86</v>
          </cell>
          <cell r="L21">
            <v>591.39059999999995</v>
          </cell>
          <cell r="M21">
            <v>15715.05</v>
          </cell>
          <cell r="N21">
            <v>0</v>
          </cell>
          <cell r="O21">
            <v>890.01000000000022</v>
          </cell>
          <cell r="P21">
            <v>0</v>
          </cell>
          <cell r="Q21">
            <v>15000.029999999999</v>
          </cell>
          <cell r="R21">
            <v>0</v>
          </cell>
          <cell r="S21">
            <v>0</v>
          </cell>
          <cell r="T21">
            <v>0</v>
          </cell>
          <cell r="U21">
            <v>28313.279999999999</v>
          </cell>
          <cell r="V21">
            <v>4162.71</v>
          </cell>
          <cell r="W21">
            <v>3480.87</v>
          </cell>
          <cell r="X21">
            <v>18636.849999999999</v>
          </cell>
          <cell r="Y21">
            <v>6557.0302890117018</v>
          </cell>
          <cell r="Z21">
            <v>250505.10088901169</v>
          </cell>
          <cell r="AA21">
            <v>55002.559999999998</v>
          </cell>
          <cell r="AB21">
            <v>261</v>
          </cell>
          <cell r="AC21">
            <v>20</v>
          </cell>
          <cell r="AD21">
            <v>12</v>
          </cell>
          <cell r="AE21">
            <v>0</v>
          </cell>
          <cell r="AF21">
            <v>12</v>
          </cell>
          <cell r="AG21">
            <v>1594.9499999999998</v>
          </cell>
          <cell r="AH21">
            <v>0.85</v>
          </cell>
          <cell r="AI21">
            <v>1355.7074999999998</v>
          </cell>
          <cell r="AJ21">
            <v>184.77813310689197</v>
          </cell>
          <cell r="AK21">
            <v>68.367909249550024</v>
          </cell>
          <cell r="AL21">
            <v>0.37</v>
          </cell>
          <cell r="AM21">
            <v>253.146042356442</v>
          </cell>
          <cell r="AN21">
            <v>0</v>
          </cell>
          <cell r="AO21">
            <v>0</v>
          </cell>
          <cell r="AP21">
            <v>253.146042356442</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t="str">
            <v>6988</v>
          </cell>
          <cell r="C23">
            <v>0</v>
          </cell>
          <cell r="D23" t="str">
            <v>Zone and Workshop Officer</v>
          </cell>
          <cell r="E23" t="str">
            <v>10565</v>
          </cell>
          <cell r="F23" t="str">
            <v>BARTLE, Richard J</v>
          </cell>
          <cell r="G23" t="str">
            <v>Wages Staff</v>
          </cell>
          <cell r="H23" t="str">
            <v xml:space="preserve">Management Group </v>
          </cell>
          <cell r="I23">
            <v>1</v>
          </cell>
          <cell r="J23">
            <v>66512.350000000006</v>
          </cell>
          <cell r="K23">
            <v>5523.2400000000007</v>
          </cell>
          <cell r="L23">
            <v>253.45320000000001</v>
          </cell>
          <cell r="M23">
            <v>0</v>
          </cell>
          <cell r="N23">
            <v>0</v>
          </cell>
          <cell r="O23">
            <v>890.01000000000022</v>
          </cell>
          <cell r="P23">
            <v>0</v>
          </cell>
          <cell r="Q23">
            <v>0</v>
          </cell>
          <cell r="R23">
            <v>0</v>
          </cell>
          <cell r="S23">
            <v>0</v>
          </cell>
          <cell r="T23">
            <v>0</v>
          </cell>
          <cell r="U23">
            <v>10938.29</v>
          </cell>
          <cell r="V23">
            <v>1668.78</v>
          </cell>
          <cell r="W23">
            <v>1401.33</v>
          </cell>
          <cell r="X23">
            <v>7471.3899999999994</v>
          </cell>
          <cell r="Y23">
            <v>3315.1847875825388</v>
          </cell>
          <cell r="Z23">
            <v>97974.027987582536</v>
          </cell>
          <cell r="AA23">
            <v>25211.199999999997</v>
          </cell>
          <cell r="AB23">
            <v>261</v>
          </cell>
          <cell r="AC23">
            <v>20</v>
          </cell>
          <cell r="AD23">
            <v>12</v>
          </cell>
          <cell r="AE23">
            <v>26</v>
          </cell>
          <cell r="AF23">
            <v>12</v>
          </cell>
          <cell r="AG23">
            <v>1528</v>
          </cell>
          <cell r="AH23">
            <v>0.6</v>
          </cell>
          <cell r="AI23">
            <v>916.8</v>
          </cell>
          <cell r="AJ23">
            <v>106.86521377354117</v>
          </cell>
          <cell r="AK23">
            <v>39.540129096210229</v>
          </cell>
          <cell r="AL23">
            <v>0.37</v>
          </cell>
          <cell r="AM23">
            <v>146.40534286975139</v>
          </cell>
          <cell r="AN23">
            <v>0</v>
          </cell>
          <cell r="AO23">
            <v>0</v>
          </cell>
          <cell r="AP23">
            <v>146.40534286975139</v>
          </cell>
          <cell r="AQ23">
            <v>289</v>
          </cell>
          <cell r="AR23">
            <v>0</v>
          </cell>
          <cell r="AS23">
            <v>842.5</v>
          </cell>
          <cell r="AT23">
            <v>1131.5</v>
          </cell>
          <cell r="AU23">
            <v>34282.683960338982</v>
          </cell>
          <cell r="AV23">
            <v>0.25541316836058331</v>
          </cell>
          <cell r="AW23">
            <v>234.16279275298277</v>
          </cell>
        </row>
        <row r="24">
          <cell r="B24" t="str">
            <v>7628</v>
          </cell>
          <cell r="C24">
            <v>0</v>
          </cell>
          <cell r="D24" t="str">
            <v>Electrical Fitter</v>
          </cell>
          <cell r="E24" t="str">
            <v>10621</v>
          </cell>
          <cell r="F24" t="str">
            <v>JEFFS, Robert J</v>
          </cell>
          <cell r="G24" t="str">
            <v>Wages Staff</v>
          </cell>
          <cell r="H24" t="str">
            <v xml:space="preserve">Management Group </v>
          </cell>
          <cell r="I24">
            <v>1</v>
          </cell>
          <cell r="J24">
            <v>68796.84</v>
          </cell>
          <cell r="K24">
            <v>5712.93</v>
          </cell>
          <cell r="L24">
            <v>547.92689999999993</v>
          </cell>
          <cell r="M24">
            <v>0</v>
          </cell>
          <cell r="N24">
            <v>0</v>
          </cell>
          <cell r="O24">
            <v>890.01000000000022</v>
          </cell>
          <cell r="P24">
            <v>0</v>
          </cell>
          <cell r="Q24">
            <v>0</v>
          </cell>
          <cell r="R24">
            <v>0</v>
          </cell>
          <cell r="S24">
            <v>1642.73</v>
          </cell>
          <cell r="T24">
            <v>5981.420000000001</v>
          </cell>
          <cell r="U24">
            <v>12453.03</v>
          </cell>
          <cell r="V24">
            <v>1859.7199999999996</v>
          </cell>
          <cell r="W24">
            <v>1557.9299999999996</v>
          </cell>
          <cell r="X24">
            <v>8326.2199999999993</v>
          </cell>
          <cell r="Y24">
            <v>3295.7118241518929</v>
          </cell>
          <cell r="Z24">
            <v>111064.46872415187</v>
          </cell>
          <cell r="AA24">
            <v>26077.109999999997</v>
          </cell>
          <cell r="AB24">
            <v>261</v>
          </cell>
          <cell r="AC24">
            <v>20</v>
          </cell>
          <cell r="AD24">
            <v>12</v>
          </cell>
          <cell r="AE24">
            <v>26</v>
          </cell>
          <cell r="AF24">
            <v>12</v>
          </cell>
          <cell r="AG24">
            <v>1528</v>
          </cell>
          <cell r="AH24">
            <v>0.6</v>
          </cell>
          <cell r="AI24">
            <v>916.8</v>
          </cell>
          <cell r="AJ24">
            <v>121.14361771831574</v>
          </cell>
          <cell r="AK24">
            <v>44.823138555776822</v>
          </cell>
          <cell r="AL24">
            <v>0.37</v>
          </cell>
          <cell r="AM24">
            <v>165.96675627409257</v>
          </cell>
          <cell r="AN24">
            <v>0</v>
          </cell>
          <cell r="AO24">
            <v>0</v>
          </cell>
          <cell r="AP24">
            <v>165.96675627409257</v>
          </cell>
          <cell r="AQ24">
            <v>1075</v>
          </cell>
          <cell r="AR24">
            <v>12</v>
          </cell>
          <cell r="AS24">
            <v>419.5</v>
          </cell>
          <cell r="AT24">
            <v>1506.5</v>
          </cell>
          <cell r="AU24">
            <v>108576.30024128422</v>
          </cell>
          <cell r="AV24">
            <v>0.71357451045469633</v>
          </cell>
          <cell r="AW24">
            <v>654.20511118486559</v>
          </cell>
        </row>
        <row r="25">
          <cell r="B25" t="str">
            <v>7125</v>
          </cell>
          <cell r="C25">
            <v>0</v>
          </cell>
          <cell r="D25" t="str">
            <v>Trades Assistant</v>
          </cell>
          <cell r="E25" t="str">
            <v>10685</v>
          </cell>
          <cell r="F25" t="str">
            <v>POSTAI, John</v>
          </cell>
          <cell r="G25" t="str">
            <v>Wages Staff</v>
          </cell>
          <cell r="H25" t="str">
            <v xml:space="preserve">Management Group </v>
          </cell>
          <cell r="I25">
            <v>1</v>
          </cell>
          <cell r="J25">
            <v>60518.729999999996</v>
          </cell>
          <cell r="K25">
            <v>5025.53</v>
          </cell>
          <cell r="L25">
            <v>176.73329999999999</v>
          </cell>
          <cell r="M25">
            <v>0</v>
          </cell>
          <cell r="N25">
            <v>0</v>
          </cell>
          <cell r="O25">
            <v>890.01000000000022</v>
          </cell>
          <cell r="P25">
            <v>0</v>
          </cell>
          <cell r="Q25">
            <v>0</v>
          </cell>
          <cell r="R25">
            <v>0</v>
          </cell>
          <cell r="S25">
            <v>0</v>
          </cell>
          <cell r="T25">
            <v>3623.2599999999998</v>
          </cell>
          <cell r="U25">
            <v>10508.1</v>
          </cell>
          <cell r="V25">
            <v>1583.57</v>
          </cell>
          <cell r="W25">
            <v>1327.93</v>
          </cell>
          <cell r="X25">
            <v>7089.869999999999</v>
          </cell>
          <cell r="Y25">
            <v>2768.4654928839946</v>
          </cell>
          <cell r="Z25">
            <v>93512.198792883981</v>
          </cell>
          <cell r="AA25">
            <v>22939.360000000004</v>
          </cell>
          <cell r="AB25">
            <v>261</v>
          </cell>
          <cell r="AC25">
            <v>20</v>
          </cell>
          <cell r="AD25">
            <v>12</v>
          </cell>
          <cell r="AE25">
            <v>26</v>
          </cell>
          <cell r="AF25">
            <v>12</v>
          </cell>
          <cell r="AG25">
            <v>1528</v>
          </cell>
          <cell r="AH25">
            <v>0.73</v>
          </cell>
          <cell r="AI25">
            <v>1115.44</v>
          </cell>
          <cell r="AJ25">
            <v>83.834360246076869</v>
          </cell>
          <cell r="AK25">
            <v>31.018713291048442</v>
          </cell>
          <cell r="AL25">
            <v>0.37</v>
          </cell>
          <cell r="AM25">
            <v>114.85307353712531</v>
          </cell>
          <cell r="AN25">
            <v>0</v>
          </cell>
          <cell r="AO25">
            <v>0</v>
          </cell>
          <cell r="AP25">
            <v>114.85307353712531</v>
          </cell>
          <cell r="AQ25">
            <v>223.5</v>
          </cell>
          <cell r="AR25">
            <v>0</v>
          </cell>
          <cell r="AS25">
            <v>1313</v>
          </cell>
          <cell r="AT25">
            <v>1536.5</v>
          </cell>
          <cell r="AU25">
            <v>18635.188876919696</v>
          </cell>
          <cell r="AV25">
            <v>0.14546046208916369</v>
          </cell>
          <cell r="AW25">
            <v>162.25241783273674</v>
          </cell>
        </row>
        <row r="26">
          <cell r="B26" t="str">
            <v>9809</v>
          </cell>
          <cell r="C26">
            <v>0</v>
          </cell>
          <cell r="D26" t="str">
            <v>Electrical Fitter</v>
          </cell>
          <cell r="E26" t="str">
            <v>10791</v>
          </cell>
          <cell r="F26" t="str">
            <v>HERDER, Lance P</v>
          </cell>
          <cell r="G26" t="str">
            <v>Wages Staff</v>
          </cell>
          <cell r="H26" t="str">
            <v xml:space="preserve">Management Group </v>
          </cell>
          <cell r="I26">
            <v>1</v>
          </cell>
          <cell r="J26">
            <v>79285.279999999999</v>
          </cell>
          <cell r="K26">
            <v>7571.49</v>
          </cell>
          <cell r="L26">
            <v>269.16120000000001</v>
          </cell>
          <cell r="M26">
            <v>0</v>
          </cell>
          <cell r="N26">
            <v>0</v>
          </cell>
          <cell r="O26">
            <v>890.01000000000022</v>
          </cell>
          <cell r="P26">
            <v>0</v>
          </cell>
          <cell r="Q26">
            <v>0</v>
          </cell>
          <cell r="R26">
            <v>3065.42</v>
          </cell>
          <cell r="S26">
            <v>1642.73</v>
          </cell>
          <cell r="T26">
            <v>5981.420000000001</v>
          </cell>
          <cell r="U26">
            <v>14616.679999999995</v>
          </cell>
          <cell r="V26">
            <v>2174.3700000000003</v>
          </cell>
          <cell r="W26">
            <v>1820.67</v>
          </cell>
          <cell r="X26">
            <v>9734.8199999999979</v>
          </cell>
          <cell r="Y26">
            <v>2935.2051288299899</v>
          </cell>
          <cell r="Z26">
            <v>129987.25632882996</v>
          </cell>
          <cell r="AA26">
            <v>30052.7</v>
          </cell>
          <cell r="AB26">
            <v>261</v>
          </cell>
          <cell r="AC26">
            <v>20</v>
          </cell>
          <cell r="AD26">
            <v>12</v>
          </cell>
          <cell r="AE26">
            <v>26</v>
          </cell>
          <cell r="AF26">
            <v>12</v>
          </cell>
          <cell r="AG26">
            <v>1528</v>
          </cell>
          <cell r="AH26">
            <v>0.85</v>
          </cell>
          <cell r="AI26">
            <v>1298.8</v>
          </cell>
          <cell r="AJ26">
            <v>100.0825810970357</v>
          </cell>
          <cell r="AK26">
            <v>37.03055500590321</v>
          </cell>
          <cell r="AL26">
            <v>0.37</v>
          </cell>
          <cell r="AM26">
            <v>137.11313610293891</v>
          </cell>
          <cell r="AN26">
            <v>0</v>
          </cell>
          <cell r="AO26">
            <v>0</v>
          </cell>
          <cell r="AP26">
            <v>137.11313610293891</v>
          </cell>
          <cell r="AQ26">
            <v>862.3</v>
          </cell>
          <cell r="AR26">
            <v>98.5</v>
          </cell>
          <cell r="AS26">
            <v>412.5</v>
          </cell>
          <cell r="AT26">
            <v>1373.3</v>
          </cell>
          <cell r="AU26">
            <v>111818.66689821568</v>
          </cell>
          <cell r="AV26">
            <v>0.62790358989295858</v>
          </cell>
          <cell r="AW26">
            <v>815.52118255297455</v>
          </cell>
        </row>
        <row r="27">
          <cell r="B27" t="str">
            <v>7109</v>
          </cell>
          <cell r="C27">
            <v>0</v>
          </cell>
          <cell r="D27" t="str">
            <v>Protection and Control Technic</v>
          </cell>
          <cell r="E27" t="str">
            <v>11177</v>
          </cell>
          <cell r="F27" t="str">
            <v>OWEN, Jason</v>
          </cell>
          <cell r="G27" t="str">
            <v>Wages Staff</v>
          </cell>
          <cell r="H27" t="str">
            <v xml:space="preserve">Management Group </v>
          </cell>
          <cell r="I27">
            <v>1</v>
          </cell>
          <cell r="J27">
            <v>70920.5</v>
          </cell>
          <cell r="K27">
            <v>5889.27</v>
          </cell>
          <cell r="L27">
            <v>129.5325</v>
          </cell>
          <cell r="M27">
            <v>0</v>
          </cell>
          <cell r="N27">
            <v>0</v>
          </cell>
          <cell r="O27">
            <v>890.01000000000022</v>
          </cell>
          <cell r="P27">
            <v>0</v>
          </cell>
          <cell r="Q27">
            <v>0</v>
          </cell>
          <cell r="R27">
            <v>0</v>
          </cell>
          <cell r="S27">
            <v>0</v>
          </cell>
          <cell r="T27">
            <v>5981.420000000001</v>
          </cell>
          <cell r="U27">
            <v>12551.609999999999</v>
          </cell>
          <cell r="V27">
            <v>1883.6</v>
          </cell>
          <cell r="W27">
            <v>1578.81</v>
          </cell>
          <cell r="X27">
            <v>8433.15</v>
          </cell>
          <cell r="Y27">
            <v>1299.2366137602151</v>
          </cell>
          <cell r="Z27">
            <v>109557.13911376022</v>
          </cell>
          <cell r="AA27">
            <v>26882.079999999994</v>
          </cell>
          <cell r="AB27">
            <v>261</v>
          </cell>
          <cell r="AC27">
            <v>20</v>
          </cell>
          <cell r="AD27">
            <v>12</v>
          </cell>
          <cell r="AE27">
            <v>26</v>
          </cell>
          <cell r="AF27">
            <v>12</v>
          </cell>
          <cell r="AG27">
            <v>1528</v>
          </cell>
          <cell r="AH27">
            <v>0.85</v>
          </cell>
          <cell r="AI27">
            <v>1298.8</v>
          </cell>
          <cell r="AJ27">
            <v>84.352586321034977</v>
          </cell>
          <cell r="AK27">
            <v>31.21045693878294</v>
          </cell>
          <cell r="AL27">
            <v>0.37</v>
          </cell>
          <cell r="AM27">
            <v>115.56304325981792</v>
          </cell>
          <cell r="AN27">
            <v>0</v>
          </cell>
          <cell r="AO27">
            <v>0</v>
          </cell>
          <cell r="AP27">
            <v>115.56304325981792</v>
          </cell>
          <cell r="AQ27">
            <v>455.5</v>
          </cell>
          <cell r="AR27">
            <v>0</v>
          </cell>
          <cell r="AS27">
            <v>563.5</v>
          </cell>
          <cell r="AT27">
            <v>1019</v>
          </cell>
          <cell r="AU27">
            <v>67092.727484647068</v>
          </cell>
          <cell r="AV27">
            <v>0.44700686947988222</v>
          </cell>
          <cell r="AW27">
            <v>580.572522080471</v>
          </cell>
        </row>
        <row r="28">
          <cell r="B28" t="str">
            <v>7110</v>
          </cell>
          <cell r="C28">
            <v>0</v>
          </cell>
          <cell r="D28" t="str">
            <v>Fitter</v>
          </cell>
          <cell r="E28" t="str">
            <v>11185</v>
          </cell>
          <cell r="F28" t="str">
            <v>DOYLE, Kaylee C</v>
          </cell>
          <cell r="G28" t="str">
            <v>Wages Staff</v>
          </cell>
          <cell r="H28" t="str">
            <v xml:space="preserve">Management Group </v>
          </cell>
          <cell r="I28">
            <v>1</v>
          </cell>
          <cell r="J28">
            <v>68796.84</v>
          </cell>
          <cell r="K28">
            <v>5712.93</v>
          </cell>
          <cell r="L28">
            <v>142.1223</v>
          </cell>
          <cell r="M28">
            <v>0</v>
          </cell>
          <cell r="N28">
            <v>0</v>
          </cell>
          <cell r="O28">
            <v>890.01000000000022</v>
          </cell>
          <cell r="P28">
            <v>0</v>
          </cell>
          <cell r="Q28">
            <v>0</v>
          </cell>
          <cell r="R28">
            <v>0</v>
          </cell>
          <cell r="S28">
            <v>0</v>
          </cell>
          <cell r="T28">
            <v>5981.420000000001</v>
          </cell>
          <cell r="U28">
            <v>12206.61</v>
          </cell>
          <cell r="V28">
            <v>1830.8199999999995</v>
          </cell>
          <cell r="W28">
            <v>1534.4399999999998</v>
          </cell>
          <cell r="X28">
            <v>8196.7999999999993</v>
          </cell>
          <cell r="Y28">
            <v>1260.3364531979666</v>
          </cell>
          <cell r="Z28">
            <v>106552.32875319794</v>
          </cell>
          <cell r="AA28">
            <v>26077.109999999997</v>
          </cell>
          <cell r="AB28">
            <v>261</v>
          </cell>
          <cell r="AC28">
            <v>20</v>
          </cell>
          <cell r="AD28">
            <v>12</v>
          </cell>
          <cell r="AE28">
            <v>26</v>
          </cell>
          <cell r="AF28">
            <v>12</v>
          </cell>
          <cell r="AG28">
            <v>1528</v>
          </cell>
          <cell r="AH28">
            <v>0.85</v>
          </cell>
          <cell r="AI28">
            <v>1298.8</v>
          </cell>
          <cell r="AJ28">
            <v>82.039058171541384</v>
          </cell>
          <cell r="AK28">
            <v>30.354451523470313</v>
          </cell>
          <cell r="AL28">
            <v>0.37</v>
          </cell>
          <cell r="AM28">
            <v>112.3935096950117</v>
          </cell>
          <cell r="AN28">
            <v>0</v>
          </cell>
          <cell r="AO28">
            <v>0</v>
          </cell>
          <cell r="AP28">
            <v>112.3935096950117</v>
          </cell>
          <cell r="AQ28">
            <v>794</v>
          </cell>
          <cell r="AR28">
            <v>2</v>
          </cell>
          <cell r="AS28">
            <v>443</v>
          </cell>
          <cell r="AT28">
            <v>1239</v>
          </cell>
          <cell r="AU28">
            <v>93547.612728937587</v>
          </cell>
          <cell r="AV28">
            <v>0.64083938660209849</v>
          </cell>
          <cell r="AW28">
            <v>832.32219531880548</v>
          </cell>
        </row>
        <row r="29">
          <cell r="B29" t="str">
            <v>7138</v>
          </cell>
          <cell r="C29">
            <v>0</v>
          </cell>
          <cell r="D29" t="str">
            <v>Site Lead Substations</v>
          </cell>
          <cell r="E29" t="str">
            <v>2379</v>
          </cell>
          <cell r="F29" t="str">
            <v>MOSSOP, Thomas S</v>
          </cell>
          <cell r="G29" t="str">
            <v>Wages Staff</v>
          </cell>
          <cell r="H29" t="str">
            <v xml:space="preserve">Management Group </v>
          </cell>
          <cell r="I29">
            <v>1</v>
          </cell>
          <cell r="J29">
            <v>82224.01999999999</v>
          </cell>
          <cell r="K29">
            <v>7852.0899999999983</v>
          </cell>
          <cell r="L29">
            <v>605.96519999999998</v>
          </cell>
          <cell r="M29">
            <v>0</v>
          </cell>
          <cell r="N29">
            <v>0</v>
          </cell>
          <cell r="O29">
            <v>890.01000000000022</v>
          </cell>
          <cell r="P29">
            <v>0</v>
          </cell>
          <cell r="Q29">
            <v>0</v>
          </cell>
          <cell r="R29">
            <v>3065.42</v>
          </cell>
          <cell r="S29">
            <v>8090.52</v>
          </cell>
          <cell r="T29">
            <v>5981.420000000001</v>
          </cell>
          <cell r="U29">
            <v>16061.24</v>
          </cell>
          <cell r="V29">
            <v>2360.84</v>
          </cell>
          <cell r="W29">
            <v>1974.0800000000002</v>
          </cell>
          <cell r="X29">
            <v>10569.750000000004</v>
          </cell>
          <cell r="Y29">
            <v>3498.2631782958051</v>
          </cell>
          <cell r="Z29">
            <v>143173.6183782958</v>
          </cell>
          <cell r="AA29">
            <v>31166.689999999995</v>
          </cell>
          <cell r="AB29">
            <v>261</v>
          </cell>
          <cell r="AC29">
            <v>20</v>
          </cell>
          <cell r="AD29">
            <v>12</v>
          </cell>
          <cell r="AE29">
            <v>26</v>
          </cell>
          <cell r="AF29">
            <v>12</v>
          </cell>
          <cell r="AG29">
            <v>1528</v>
          </cell>
          <cell r="AH29">
            <v>0.85</v>
          </cell>
          <cell r="AI29">
            <v>1298.8</v>
          </cell>
          <cell r="AJ29">
            <v>110.23530826785941</v>
          </cell>
          <cell r="AK29">
            <v>40.787064059107983</v>
          </cell>
          <cell r="AL29">
            <v>0.37</v>
          </cell>
          <cell r="AM29">
            <v>151.0223723269674</v>
          </cell>
          <cell r="AN29">
            <v>0</v>
          </cell>
          <cell r="AO29">
            <v>0</v>
          </cell>
          <cell r="AP29">
            <v>151.0223723269674</v>
          </cell>
          <cell r="AQ29">
            <v>376.38</v>
          </cell>
          <cell r="AR29">
            <v>26.5</v>
          </cell>
          <cell r="AS29">
            <v>482.52</v>
          </cell>
          <cell r="AT29">
            <v>885.4</v>
          </cell>
          <cell r="AU29">
            <v>83381.669849509228</v>
          </cell>
          <cell r="AV29">
            <v>0.42509600180709284</v>
          </cell>
          <cell r="AW29">
            <v>552.11468714705211</v>
          </cell>
        </row>
        <row r="30">
          <cell r="B30" t="str">
            <v>7140</v>
          </cell>
          <cell r="C30">
            <v>0</v>
          </cell>
          <cell r="D30" t="str">
            <v>Site Lead Substation Projects</v>
          </cell>
          <cell r="E30" t="str">
            <v>2382</v>
          </cell>
          <cell r="F30" t="str">
            <v>FARTHING, Daniel</v>
          </cell>
          <cell r="G30" t="str">
            <v>Wages Staff</v>
          </cell>
          <cell r="H30" t="str">
            <v xml:space="preserve">Management Group </v>
          </cell>
          <cell r="I30">
            <v>1</v>
          </cell>
          <cell r="J30">
            <v>83658.210000000006</v>
          </cell>
          <cell r="K30">
            <v>7989.09</v>
          </cell>
          <cell r="L30">
            <v>201.35129999999998</v>
          </cell>
          <cell r="M30">
            <v>0</v>
          </cell>
          <cell r="N30">
            <v>0</v>
          </cell>
          <cell r="O30">
            <v>890.01000000000022</v>
          </cell>
          <cell r="P30">
            <v>0</v>
          </cell>
          <cell r="Q30">
            <v>0</v>
          </cell>
          <cell r="R30">
            <v>3065.42</v>
          </cell>
          <cell r="S30">
            <v>8090.52</v>
          </cell>
          <cell r="T30">
            <v>5981.420000000001</v>
          </cell>
          <cell r="U30">
            <v>16294.23</v>
          </cell>
          <cell r="V30">
            <v>2396.46</v>
          </cell>
          <cell r="W30">
            <v>2004.0199999999998</v>
          </cell>
          <cell r="X30">
            <v>10729.35</v>
          </cell>
          <cell r="Y30">
            <v>2945.3078337217794</v>
          </cell>
          <cell r="Z30">
            <v>144245.38913372176</v>
          </cell>
          <cell r="AA30">
            <v>31710.29</v>
          </cell>
          <cell r="AB30">
            <v>261</v>
          </cell>
          <cell r="AC30">
            <v>20</v>
          </cell>
          <cell r="AD30">
            <v>12</v>
          </cell>
          <cell r="AE30">
            <v>26</v>
          </cell>
          <cell r="AF30">
            <v>12</v>
          </cell>
          <cell r="AG30">
            <v>1528</v>
          </cell>
          <cell r="AH30">
            <v>0.85</v>
          </cell>
          <cell r="AI30">
            <v>1298.8</v>
          </cell>
          <cell r="AJ30">
            <v>111.06050903427916</v>
          </cell>
          <cell r="AK30">
            <v>41.092388342683293</v>
          </cell>
          <cell r="AL30">
            <v>0.37</v>
          </cell>
          <cell r="AM30">
            <v>152.15289737696247</v>
          </cell>
          <cell r="AN30">
            <v>0</v>
          </cell>
          <cell r="AO30">
            <v>0</v>
          </cell>
          <cell r="AP30">
            <v>152.15289737696247</v>
          </cell>
          <cell r="AQ30">
            <v>914</v>
          </cell>
          <cell r="AR30">
            <v>23</v>
          </cell>
          <cell r="AS30">
            <v>277.75</v>
          </cell>
          <cell r="AT30">
            <v>1214.75</v>
          </cell>
          <cell r="AU30">
            <v>148690.01141425292</v>
          </cell>
          <cell r="AV30">
            <v>0.75241819304383617</v>
          </cell>
          <cell r="AW30">
            <v>977.24074912533433</v>
          </cell>
        </row>
        <row r="31">
          <cell r="B31" t="str">
            <v>7119</v>
          </cell>
          <cell r="C31">
            <v>0</v>
          </cell>
          <cell r="D31" t="str">
            <v>Protection and Control Technic</v>
          </cell>
          <cell r="E31" t="str">
            <v>2444</v>
          </cell>
          <cell r="F31" t="str">
            <v>LEES, Michael</v>
          </cell>
          <cell r="G31" t="str">
            <v>Wages Staff</v>
          </cell>
          <cell r="H31" t="str">
            <v xml:space="preserve">Management Group </v>
          </cell>
          <cell r="I31">
            <v>1</v>
          </cell>
          <cell r="J31">
            <v>77906.22</v>
          </cell>
          <cell r="K31">
            <v>7439.78</v>
          </cell>
          <cell r="L31">
            <v>241.5813</v>
          </cell>
          <cell r="M31">
            <v>0</v>
          </cell>
          <cell r="N31">
            <v>0</v>
          </cell>
          <cell r="O31">
            <v>890.01000000000022</v>
          </cell>
          <cell r="P31">
            <v>0</v>
          </cell>
          <cell r="Q31">
            <v>0</v>
          </cell>
          <cell r="R31">
            <v>2724.84</v>
          </cell>
          <cell r="S31">
            <v>1642.73</v>
          </cell>
          <cell r="T31">
            <v>5981.420000000001</v>
          </cell>
          <cell r="U31">
            <v>14341.589999999997</v>
          </cell>
          <cell r="V31">
            <v>2134.06</v>
          </cell>
          <cell r="W31">
            <v>1787.0300000000002</v>
          </cell>
          <cell r="X31">
            <v>9554.51</v>
          </cell>
          <cell r="Y31">
            <v>2915.2220807760059</v>
          </cell>
          <cell r="Z31">
            <v>127558.99338077598</v>
          </cell>
          <cell r="AA31">
            <v>29530.000000000004</v>
          </cell>
          <cell r="AB31">
            <v>261</v>
          </cell>
          <cell r="AC31">
            <v>20</v>
          </cell>
          <cell r="AD31">
            <v>12</v>
          </cell>
          <cell r="AE31">
            <v>26</v>
          </cell>
          <cell r="AF31">
            <v>12</v>
          </cell>
          <cell r="AG31">
            <v>1528</v>
          </cell>
          <cell r="AH31">
            <v>0.85</v>
          </cell>
          <cell r="AI31">
            <v>1298.8</v>
          </cell>
          <cell r="AJ31">
            <v>98.212960718182927</v>
          </cell>
          <cell r="AK31">
            <v>36.338795465727685</v>
          </cell>
          <cell r="AL31">
            <v>0.37</v>
          </cell>
          <cell r="AM31">
            <v>134.55175618391061</v>
          </cell>
          <cell r="AN31">
            <v>0</v>
          </cell>
          <cell r="AO31">
            <v>0</v>
          </cell>
          <cell r="AP31">
            <v>134.55175618391061</v>
          </cell>
          <cell r="AQ31">
            <v>637.5</v>
          </cell>
          <cell r="AR31">
            <v>0</v>
          </cell>
          <cell r="AS31">
            <v>420</v>
          </cell>
          <cell r="AT31">
            <v>1057.5</v>
          </cell>
          <cell r="AU31">
            <v>105349.25375313024</v>
          </cell>
          <cell r="AV31">
            <v>0.6028368794326241</v>
          </cell>
          <cell r="AW31">
            <v>782.96453900709218</v>
          </cell>
        </row>
        <row r="32">
          <cell r="B32" t="str">
            <v>7120</v>
          </cell>
          <cell r="C32">
            <v>0</v>
          </cell>
          <cell r="D32" t="str">
            <v>Electrical Fitter</v>
          </cell>
          <cell r="E32" t="str">
            <v>2584</v>
          </cell>
          <cell r="F32" t="str">
            <v>MAPAKO, Mitchell G</v>
          </cell>
          <cell r="G32" t="str">
            <v>Wages Staff</v>
          </cell>
          <cell r="H32" t="str">
            <v xml:space="preserve">Management Group </v>
          </cell>
          <cell r="I32">
            <v>1</v>
          </cell>
          <cell r="J32">
            <v>82224.01999999999</v>
          </cell>
          <cell r="K32">
            <v>7852.0899999999983</v>
          </cell>
          <cell r="L32">
            <v>577.9692</v>
          </cell>
          <cell r="M32">
            <v>0</v>
          </cell>
          <cell r="N32">
            <v>0</v>
          </cell>
          <cell r="O32">
            <v>890.01000000000022</v>
          </cell>
          <cell r="P32">
            <v>0</v>
          </cell>
          <cell r="Q32">
            <v>0</v>
          </cell>
          <cell r="R32">
            <v>3065.42</v>
          </cell>
          <cell r="S32">
            <v>1642.73</v>
          </cell>
          <cell r="T32">
            <v>5981.420000000001</v>
          </cell>
          <cell r="U32">
            <v>15094.09</v>
          </cell>
          <cell r="V32">
            <v>2247.36</v>
          </cell>
          <cell r="W32">
            <v>1882.0499999999997</v>
          </cell>
          <cell r="X32">
            <v>10061.790000000001</v>
          </cell>
          <cell r="Y32">
            <v>3373.2983029911047</v>
          </cell>
          <cell r="Z32">
            <v>134892.24750299109</v>
          </cell>
          <cell r="AA32">
            <v>31166.689999999995</v>
          </cell>
          <cell r="AB32">
            <v>261</v>
          </cell>
          <cell r="AC32">
            <v>20</v>
          </cell>
          <cell r="AD32">
            <v>12</v>
          </cell>
          <cell r="AE32">
            <v>26</v>
          </cell>
          <cell r="AF32">
            <v>12</v>
          </cell>
          <cell r="AG32">
            <v>1528</v>
          </cell>
          <cell r="AH32">
            <v>0.85</v>
          </cell>
          <cell r="AI32">
            <v>1298.8</v>
          </cell>
          <cell r="AJ32">
            <v>103.85913728286964</v>
          </cell>
          <cell r="AK32">
            <v>38.427880794661768</v>
          </cell>
          <cell r="AL32">
            <v>0.37</v>
          </cell>
          <cell r="AM32">
            <v>142.2870180775314</v>
          </cell>
          <cell r="AN32">
            <v>0</v>
          </cell>
          <cell r="AO32">
            <v>0</v>
          </cell>
          <cell r="AP32">
            <v>142.2870180775314</v>
          </cell>
          <cell r="AQ32">
            <v>331</v>
          </cell>
          <cell r="AR32">
            <v>33.5</v>
          </cell>
          <cell r="AS32">
            <v>1003.4</v>
          </cell>
          <cell r="AT32">
            <v>1367.9</v>
          </cell>
          <cell r="AU32">
            <v>44717.879578318127</v>
          </cell>
          <cell r="AV32">
            <v>0.24197675268659988</v>
          </cell>
          <cell r="AW32">
            <v>314.27940638935593</v>
          </cell>
        </row>
        <row r="33">
          <cell r="B33" t="str">
            <v>7136</v>
          </cell>
          <cell r="C33">
            <v>0</v>
          </cell>
          <cell r="D33" t="str">
            <v>Program Delivery Lead Substati</v>
          </cell>
          <cell r="E33" t="str">
            <v>4048</v>
          </cell>
          <cell r="F33" t="str">
            <v>FROOME, Peter W</v>
          </cell>
          <cell r="G33" t="str">
            <v>Wages Staff</v>
          </cell>
          <cell r="H33" t="str">
            <v xml:space="preserve">Management Group </v>
          </cell>
          <cell r="I33">
            <v>1</v>
          </cell>
          <cell r="J33">
            <v>127174.57999999999</v>
          </cell>
          <cell r="K33">
            <v>10560.66</v>
          </cell>
          <cell r="L33">
            <v>0</v>
          </cell>
          <cell r="M33">
            <v>0</v>
          </cell>
          <cell r="N33">
            <v>0</v>
          </cell>
          <cell r="O33">
            <v>890.01000000000022</v>
          </cell>
          <cell r="P33">
            <v>0</v>
          </cell>
          <cell r="Q33">
            <v>0</v>
          </cell>
          <cell r="R33">
            <v>0</v>
          </cell>
          <cell r="S33">
            <v>0</v>
          </cell>
          <cell r="T33">
            <v>0</v>
          </cell>
          <cell r="U33">
            <v>20792.780000000002</v>
          </cell>
          <cell r="V33">
            <v>3176.49</v>
          </cell>
          <cell r="W33">
            <v>2667.86</v>
          </cell>
          <cell r="X33">
            <v>14221.740000000002</v>
          </cell>
          <cell r="Y33">
            <v>1291.3169435560055</v>
          </cell>
          <cell r="Z33">
            <v>180775.43694355598</v>
          </cell>
          <cell r="AA33">
            <v>48204.959999999999</v>
          </cell>
          <cell r="AB33">
            <v>261</v>
          </cell>
          <cell r="AC33">
            <v>20</v>
          </cell>
          <cell r="AD33">
            <v>12</v>
          </cell>
          <cell r="AE33">
            <v>26</v>
          </cell>
          <cell r="AF33">
            <v>12</v>
          </cell>
          <cell r="AG33">
            <v>1528</v>
          </cell>
          <cell r="AH33">
            <v>0.85</v>
          </cell>
          <cell r="AI33">
            <v>1298.8</v>
          </cell>
          <cell r="AJ33">
            <v>139.18650827190945</v>
          </cell>
          <cell r="AK33">
            <v>51.499008060606492</v>
          </cell>
          <cell r="AL33">
            <v>0.37</v>
          </cell>
          <cell r="AM33">
            <v>190.68551633251593</v>
          </cell>
          <cell r="AN33">
            <v>0</v>
          </cell>
          <cell r="AO33">
            <v>0</v>
          </cell>
          <cell r="AP33">
            <v>190.68551633251593</v>
          </cell>
          <cell r="AQ33">
            <v>357.78</v>
          </cell>
          <cell r="AR33">
            <v>0</v>
          </cell>
          <cell r="AS33">
            <v>178.05</v>
          </cell>
          <cell r="AT33">
            <v>535.82999999999993</v>
          </cell>
          <cell r="AU33">
            <v>165367.06620876337</v>
          </cell>
          <cell r="AV33">
            <v>0.66771177425676054</v>
          </cell>
          <cell r="AW33">
            <v>867.22405240468061</v>
          </cell>
        </row>
        <row r="34">
          <cell r="B34" t="str">
            <v>7132</v>
          </cell>
          <cell r="C34">
            <v>0</v>
          </cell>
          <cell r="D34" t="str">
            <v>Fitter</v>
          </cell>
          <cell r="E34" t="str">
            <v>2659</v>
          </cell>
          <cell r="F34" t="str">
            <v>WHITE, Tobias</v>
          </cell>
          <cell r="G34" t="str">
            <v>Wages Staff</v>
          </cell>
          <cell r="H34" t="str">
            <v xml:space="preserve">Management Group </v>
          </cell>
          <cell r="I34">
            <v>1</v>
          </cell>
          <cell r="J34">
            <v>80726.12000000001</v>
          </cell>
          <cell r="K34">
            <v>7709.07</v>
          </cell>
          <cell r="L34">
            <v>149.93579999999997</v>
          </cell>
          <cell r="M34">
            <v>0</v>
          </cell>
          <cell r="N34">
            <v>0</v>
          </cell>
          <cell r="O34">
            <v>890.01000000000022</v>
          </cell>
          <cell r="P34">
            <v>0</v>
          </cell>
          <cell r="Q34">
            <v>0</v>
          </cell>
          <cell r="R34">
            <v>3065.42</v>
          </cell>
          <cell r="S34">
            <v>1642.73</v>
          </cell>
          <cell r="T34">
            <v>5981.420000000001</v>
          </cell>
          <cell r="U34">
            <v>14850.780000000002</v>
          </cell>
          <cell r="V34">
            <v>2210.16</v>
          </cell>
          <cell r="W34">
            <v>1850.7299999999996</v>
          </cell>
          <cell r="X34">
            <v>9895.14</v>
          </cell>
          <cell r="Y34">
            <v>2829.2244010957402</v>
          </cell>
          <cell r="Z34">
            <v>131800.74020109573</v>
          </cell>
          <cell r="AA34">
            <v>30598.890000000003</v>
          </cell>
          <cell r="AB34">
            <v>261</v>
          </cell>
          <cell r="AC34">
            <v>20</v>
          </cell>
          <cell r="AD34">
            <v>12</v>
          </cell>
          <cell r="AE34">
            <v>26</v>
          </cell>
          <cell r="AF34">
            <v>12</v>
          </cell>
          <cell r="AG34">
            <v>1528</v>
          </cell>
          <cell r="AH34">
            <v>0.85</v>
          </cell>
          <cell r="AI34">
            <v>1298.8</v>
          </cell>
          <cell r="AJ34">
            <v>101.47885756166903</v>
          </cell>
          <cell r="AK34">
            <v>37.547177297817541</v>
          </cell>
          <cell r="AL34">
            <v>0.37</v>
          </cell>
          <cell r="AM34">
            <v>139.02603485948657</v>
          </cell>
          <cell r="AN34">
            <v>0</v>
          </cell>
          <cell r="AO34">
            <v>0</v>
          </cell>
          <cell r="AP34">
            <v>139.02603485948657</v>
          </cell>
          <cell r="AQ34">
            <v>648</v>
          </cell>
          <cell r="AR34">
            <v>5</v>
          </cell>
          <cell r="AS34">
            <v>229.25</v>
          </cell>
          <cell r="AT34">
            <v>882.25</v>
          </cell>
          <cell r="AU34">
            <v>132623.88792397251</v>
          </cell>
          <cell r="AV34">
            <v>0.73448568999716635</v>
          </cell>
          <cell r="AW34">
            <v>953.95001416831963</v>
          </cell>
        </row>
        <row r="35">
          <cell r="B35" t="str">
            <v>7143</v>
          </cell>
          <cell r="C35">
            <v>0</v>
          </cell>
          <cell r="D35" t="str">
            <v>Site Lead</v>
          </cell>
          <cell r="E35" t="str">
            <v>3347</v>
          </cell>
          <cell r="F35" t="str">
            <v>EBSWORTH, Jay</v>
          </cell>
          <cell r="G35" t="str">
            <v>Wages Staff</v>
          </cell>
          <cell r="H35" t="str">
            <v xml:space="preserve">Management Group </v>
          </cell>
          <cell r="I35">
            <v>1</v>
          </cell>
          <cell r="J35">
            <v>82224.01999999999</v>
          </cell>
          <cell r="K35">
            <v>7852.0899999999983</v>
          </cell>
          <cell r="L35">
            <v>342.15179999999998</v>
          </cell>
          <cell r="M35">
            <v>0</v>
          </cell>
          <cell r="N35">
            <v>0</v>
          </cell>
          <cell r="O35">
            <v>890.01000000000022</v>
          </cell>
          <cell r="P35">
            <v>0</v>
          </cell>
          <cell r="Q35">
            <v>0</v>
          </cell>
          <cell r="R35">
            <v>3065.42</v>
          </cell>
          <cell r="S35">
            <v>8090.52</v>
          </cell>
          <cell r="T35">
            <v>5981.420000000001</v>
          </cell>
          <cell r="U35">
            <v>16061.24</v>
          </cell>
          <cell r="V35">
            <v>2360.84</v>
          </cell>
          <cell r="W35">
            <v>1974.0800000000002</v>
          </cell>
          <cell r="X35">
            <v>10569.750000000004</v>
          </cell>
          <cell r="Y35">
            <v>3310.6033067413846</v>
          </cell>
          <cell r="Z35">
            <v>142722.1451067414</v>
          </cell>
          <cell r="AA35">
            <v>31166.689999999995</v>
          </cell>
          <cell r="AB35">
            <v>261</v>
          </cell>
          <cell r="AC35">
            <v>20</v>
          </cell>
          <cell r="AD35">
            <v>12</v>
          </cell>
          <cell r="AE35">
            <v>26</v>
          </cell>
          <cell r="AF35">
            <v>12</v>
          </cell>
          <cell r="AG35">
            <v>1528</v>
          </cell>
          <cell r="AH35">
            <v>0.85</v>
          </cell>
          <cell r="AI35">
            <v>1298.8</v>
          </cell>
          <cell r="AJ35">
            <v>109.8877002669706</v>
          </cell>
          <cell r="AK35">
            <v>40.658449098779123</v>
          </cell>
          <cell r="AL35">
            <v>0.37</v>
          </cell>
          <cell r="AM35">
            <v>150.54614936574973</v>
          </cell>
          <cell r="AN35">
            <v>0</v>
          </cell>
          <cell r="AO35">
            <v>0</v>
          </cell>
          <cell r="AP35">
            <v>150.54614936574973</v>
          </cell>
          <cell r="AQ35">
            <v>644.71</v>
          </cell>
          <cell r="AR35">
            <v>16</v>
          </cell>
          <cell r="AS35">
            <v>587.25</v>
          </cell>
          <cell r="AT35">
            <v>1247.96</v>
          </cell>
          <cell r="AU35">
            <v>101012.62862216831</v>
          </cell>
          <cell r="AV35">
            <v>0.51661110933042731</v>
          </cell>
          <cell r="AW35">
            <v>670.97450879835901</v>
          </cell>
        </row>
        <row r="36">
          <cell r="B36" t="str">
            <v>7131</v>
          </cell>
          <cell r="C36">
            <v>0</v>
          </cell>
          <cell r="D36" t="str">
            <v>Fitter</v>
          </cell>
          <cell r="E36" t="str">
            <v>3755</v>
          </cell>
          <cell r="F36" t="str">
            <v>WEEKS, Andrew H</v>
          </cell>
          <cell r="G36" t="str">
            <v>Wages Staff</v>
          </cell>
          <cell r="H36" t="str">
            <v xml:space="preserve">Management Group </v>
          </cell>
          <cell r="I36">
            <v>1</v>
          </cell>
          <cell r="J36">
            <v>80726.12000000001</v>
          </cell>
          <cell r="K36">
            <v>7709.07</v>
          </cell>
          <cell r="L36">
            <v>437.0256</v>
          </cell>
          <cell r="M36">
            <v>0</v>
          </cell>
          <cell r="N36">
            <v>0</v>
          </cell>
          <cell r="O36">
            <v>890.01000000000022</v>
          </cell>
          <cell r="P36">
            <v>0</v>
          </cell>
          <cell r="Q36">
            <v>0</v>
          </cell>
          <cell r="R36">
            <v>3065.42</v>
          </cell>
          <cell r="S36">
            <v>1642.73</v>
          </cell>
          <cell r="T36">
            <v>5981.420000000001</v>
          </cell>
          <cell r="U36">
            <v>14850.780000000002</v>
          </cell>
          <cell r="V36">
            <v>2210.16</v>
          </cell>
          <cell r="W36">
            <v>1850.7299999999996</v>
          </cell>
          <cell r="X36">
            <v>9895.14</v>
          </cell>
          <cell r="Y36">
            <v>3134.0842048459308</v>
          </cell>
          <cell r="Z36">
            <v>132392.6898048459</v>
          </cell>
          <cell r="AA36">
            <v>30598.890000000003</v>
          </cell>
          <cell r="AB36">
            <v>261</v>
          </cell>
          <cell r="AC36">
            <v>20</v>
          </cell>
          <cell r="AD36">
            <v>12</v>
          </cell>
          <cell r="AE36">
            <v>26</v>
          </cell>
          <cell r="AF36">
            <v>12</v>
          </cell>
          <cell r="AG36">
            <v>1528</v>
          </cell>
          <cell r="AH36">
            <v>0.85</v>
          </cell>
          <cell r="AI36">
            <v>1298.8</v>
          </cell>
          <cell r="AJ36">
            <v>101.93462411829836</v>
          </cell>
          <cell r="AK36">
            <v>37.715810923770391</v>
          </cell>
          <cell r="AL36">
            <v>0.37</v>
          </cell>
          <cell r="AM36">
            <v>139.65043504206875</v>
          </cell>
          <cell r="AN36">
            <v>0</v>
          </cell>
          <cell r="AO36">
            <v>0</v>
          </cell>
          <cell r="AP36">
            <v>139.65043504206875</v>
          </cell>
          <cell r="AQ36">
            <v>1043.5</v>
          </cell>
          <cell r="AR36">
            <v>12</v>
          </cell>
          <cell r="AS36">
            <v>349.5</v>
          </cell>
          <cell r="AT36">
            <v>1405</v>
          </cell>
          <cell r="AU36">
            <v>134710.26859897416</v>
          </cell>
          <cell r="AV36">
            <v>0.74270462633451961</v>
          </cell>
          <cell r="AW36">
            <v>964.62476868327406</v>
          </cell>
        </row>
        <row r="37">
          <cell r="B37" t="str">
            <v>7115</v>
          </cell>
          <cell r="C37">
            <v>0</v>
          </cell>
          <cell r="D37" t="str">
            <v>Fitter</v>
          </cell>
          <cell r="E37" t="str">
            <v>3756</v>
          </cell>
          <cell r="F37" t="str">
            <v>HARDY, David G</v>
          </cell>
          <cell r="G37" t="str">
            <v>Wages Staff</v>
          </cell>
          <cell r="H37" t="str">
            <v xml:space="preserve">Management Group </v>
          </cell>
          <cell r="I37">
            <v>1</v>
          </cell>
          <cell r="J37">
            <v>80726.12000000001</v>
          </cell>
          <cell r="K37">
            <v>7709.07</v>
          </cell>
          <cell r="L37">
            <v>230.69129999999998</v>
          </cell>
          <cell r="M37">
            <v>0</v>
          </cell>
          <cell r="N37">
            <v>0</v>
          </cell>
          <cell r="O37">
            <v>890.01000000000022</v>
          </cell>
          <cell r="P37">
            <v>0</v>
          </cell>
          <cell r="Q37">
            <v>0</v>
          </cell>
          <cell r="R37">
            <v>3065.42</v>
          </cell>
          <cell r="S37">
            <v>1642.73</v>
          </cell>
          <cell r="T37">
            <v>5981.420000000001</v>
          </cell>
          <cell r="U37">
            <v>14850.780000000002</v>
          </cell>
          <cell r="V37">
            <v>2210.16</v>
          </cell>
          <cell r="W37">
            <v>1850.7299999999996</v>
          </cell>
          <cell r="X37">
            <v>9895.14</v>
          </cell>
          <cell r="Y37">
            <v>3134.0842048459308</v>
          </cell>
          <cell r="Z37">
            <v>132186.35550484591</v>
          </cell>
          <cell r="AA37">
            <v>30598.890000000003</v>
          </cell>
          <cell r="AB37">
            <v>261</v>
          </cell>
          <cell r="AC37">
            <v>20</v>
          </cell>
          <cell r="AD37">
            <v>12</v>
          </cell>
          <cell r="AE37">
            <v>26</v>
          </cell>
          <cell r="AF37">
            <v>12</v>
          </cell>
          <cell r="AG37">
            <v>1528</v>
          </cell>
          <cell r="AH37">
            <v>0.85</v>
          </cell>
          <cell r="AI37">
            <v>1298.8</v>
          </cell>
          <cell r="AJ37">
            <v>101.775758781064</v>
          </cell>
          <cell r="AK37">
            <v>37.657030748993677</v>
          </cell>
          <cell r="AL37">
            <v>0.37</v>
          </cell>
          <cell r="AM37">
            <v>139.43278953005768</v>
          </cell>
          <cell r="AN37">
            <v>0</v>
          </cell>
          <cell r="AO37">
            <v>0</v>
          </cell>
          <cell r="AP37">
            <v>139.43278953005768</v>
          </cell>
          <cell r="AQ37">
            <v>815.81999999999994</v>
          </cell>
          <cell r="AR37">
            <v>15.5</v>
          </cell>
          <cell r="AS37">
            <v>336</v>
          </cell>
          <cell r="AT37">
            <v>1167.32</v>
          </cell>
          <cell r="AU37">
            <v>126564.41540512441</v>
          </cell>
          <cell r="AV37">
            <v>0.69888291128396662</v>
          </cell>
          <cell r="AW37">
            <v>907.70912517561578</v>
          </cell>
        </row>
        <row r="38">
          <cell r="B38" t="str">
            <v>7130</v>
          </cell>
          <cell r="C38">
            <v>0</v>
          </cell>
          <cell r="D38" t="str">
            <v>Fitter</v>
          </cell>
          <cell r="E38" t="str">
            <v>3757</v>
          </cell>
          <cell r="F38" t="str">
            <v>TANDY, James A</v>
          </cell>
          <cell r="G38" t="str">
            <v>Wages Staff</v>
          </cell>
          <cell r="H38" t="str">
            <v xml:space="preserve">Management Group </v>
          </cell>
          <cell r="I38">
            <v>1</v>
          </cell>
          <cell r="J38">
            <v>80726.12000000001</v>
          </cell>
          <cell r="K38">
            <v>7709.07</v>
          </cell>
          <cell r="L38">
            <v>134.71559999999999</v>
          </cell>
          <cell r="M38">
            <v>0</v>
          </cell>
          <cell r="N38">
            <v>0</v>
          </cell>
          <cell r="O38">
            <v>890.01000000000022</v>
          </cell>
          <cell r="P38">
            <v>0</v>
          </cell>
          <cell r="Q38">
            <v>0</v>
          </cell>
          <cell r="R38">
            <v>3065.42</v>
          </cell>
          <cell r="S38">
            <v>1642.73</v>
          </cell>
          <cell r="T38">
            <v>5981.420000000001</v>
          </cell>
          <cell r="U38">
            <v>14850.780000000002</v>
          </cell>
          <cell r="V38">
            <v>2210.16</v>
          </cell>
          <cell r="W38">
            <v>1850.7299999999996</v>
          </cell>
          <cell r="X38">
            <v>9895.14</v>
          </cell>
          <cell r="Y38">
            <v>2937.9505296611496</v>
          </cell>
          <cell r="Z38">
            <v>131894.24612966113</v>
          </cell>
          <cell r="AA38">
            <v>30598.890000000003</v>
          </cell>
          <cell r="AB38">
            <v>261</v>
          </cell>
          <cell r="AC38">
            <v>20</v>
          </cell>
          <cell r="AD38">
            <v>12</v>
          </cell>
          <cell r="AE38">
            <v>26</v>
          </cell>
          <cell r="AF38">
            <v>12</v>
          </cell>
          <cell r="AG38">
            <v>1528</v>
          </cell>
          <cell r="AH38">
            <v>0.85</v>
          </cell>
          <cell r="AI38">
            <v>1298.8</v>
          </cell>
          <cell r="AJ38">
            <v>101.55085165511329</v>
          </cell>
          <cell r="AK38">
            <v>37.57381511239192</v>
          </cell>
          <cell r="AL38">
            <v>0.37</v>
          </cell>
          <cell r="AM38">
            <v>139.1246667675052</v>
          </cell>
          <cell r="AN38">
            <v>0</v>
          </cell>
          <cell r="AO38">
            <v>0</v>
          </cell>
          <cell r="AP38">
            <v>139.1246667675052</v>
          </cell>
          <cell r="AQ38">
            <v>994.5</v>
          </cell>
          <cell r="AR38">
            <v>7</v>
          </cell>
          <cell r="AS38">
            <v>342.9</v>
          </cell>
          <cell r="AT38">
            <v>1344.4</v>
          </cell>
          <cell r="AU38">
            <v>133666.53827212792</v>
          </cell>
          <cell r="AV38">
            <v>0.73973519785778041</v>
          </cell>
          <cell r="AW38">
            <v>960.76807497768516</v>
          </cell>
        </row>
        <row r="39">
          <cell r="B39" t="str">
            <v>7123</v>
          </cell>
          <cell r="C39">
            <v>0</v>
          </cell>
          <cell r="D39" t="str">
            <v>Fitter</v>
          </cell>
          <cell r="E39" t="str">
            <v>3760</v>
          </cell>
          <cell r="F39" t="str">
            <v>NICHOLSON, Peter J</v>
          </cell>
          <cell r="G39" t="str">
            <v>Wages Staff</v>
          </cell>
          <cell r="H39" t="str">
            <v xml:space="preserve">Management Group </v>
          </cell>
          <cell r="I39">
            <v>1</v>
          </cell>
          <cell r="J39">
            <v>80726.12000000001</v>
          </cell>
          <cell r="K39">
            <v>7709.07</v>
          </cell>
          <cell r="L39">
            <v>461.65350000000001</v>
          </cell>
          <cell r="M39">
            <v>0</v>
          </cell>
          <cell r="N39">
            <v>0</v>
          </cell>
          <cell r="O39">
            <v>890.01000000000022</v>
          </cell>
          <cell r="P39">
            <v>0</v>
          </cell>
          <cell r="Q39">
            <v>0</v>
          </cell>
          <cell r="R39">
            <v>3065.42</v>
          </cell>
          <cell r="S39">
            <v>1642.73</v>
          </cell>
          <cell r="T39">
            <v>5981.420000000001</v>
          </cell>
          <cell r="U39">
            <v>14850.780000000002</v>
          </cell>
          <cell r="V39">
            <v>2210.16</v>
          </cell>
          <cell r="W39">
            <v>1850.7299999999996</v>
          </cell>
          <cell r="X39">
            <v>9895.14</v>
          </cell>
          <cell r="Y39">
            <v>3134.0842048459308</v>
          </cell>
          <cell r="Z39">
            <v>132417.31770484592</v>
          </cell>
          <cell r="AA39">
            <v>30598.890000000003</v>
          </cell>
          <cell r="AB39">
            <v>261</v>
          </cell>
          <cell r="AC39">
            <v>20</v>
          </cell>
          <cell r="AD39">
            <v>12</v>
          </cell>
          <cell r="AE39">
            <v>26</v>
          </cell>
          <cell r="AF39">
            <v>12</v>
          </cell>
          <cell r="AG39">
            <v>1528</v>
          </cell>
          <cell r="AH39">
            <v>0.85</v>
          </cell>
          <cell r="AI39">
            <v>1298.8</v>
          </cell>
          <cell r="AJ39">
            <v>101.95358616018319</v>
          </cell>
          <cell r="AK39">
            <v>37.722826879267778</v>
          </cell>
          <cell r="AL39">
            <v>0.37</v>
          </cell>
          <cell r="AM39">
            <v>139.67641303945098</v>
          </cell>
          <cell r="AN39">
            <v>0</v>
          </cell>
          <cell r="AO39">
            <v>0</v>
          </cell>
          <cell r="AP39">
            <v>139.67641303945098</v>
          </cell>
          <cell r="AQ39">
            <v>843</v>
          </cell>
          <cell r="AR39">
            <v>30.5</v>
          </cell>
          <cell r="AS39">
            <v>491.5</v>
          </cell>
          <cell r="AT39">
            <v>1365</v>
          </cell>
          <cell r="AU39">
            <v>112036.69186117481</v>
          </cell>
          <cell r="AV39">
            <v>0.61758241758241761</v>
          </cell>
          <cell r="AW39">
            <v>802.116043956044</v>
          </cell>
        </row>
        <row r="40">
          <cell r="B40" t="str">
            <v>7142</v>
          </cell>
          <cell r="C40">
            <v>0</v>
          </cell>
          <cell r="D40" t="str">
            <v>Site Lead</v>
          </cell>
          <cell r="E40" t="str">
            <v>3761</v>
          </cell>
          <cell r="F40" t="str">
            <v>ROBERSON, Mitchell A</v>
          </cell>
          <cell r="G40" t="str">
            <v>Wages Staff</v>
          </cell>
          <cell r="H40" t="str">
            <v xml:space="preserve">Management Group </v>
          </cell>
          <cell r="I40">
            <v>1</v>
          </cell>
          <cell r="J40">
            <v>80726.12000000001</v>
          </cell>
          <cell r="K40">
            <v>7709.07</v>
          </cell>
          <cell r="L40">
            <v>721.2663</v>
          </cell>
          <cell r="M40">
            <v>0</v>
          </cell>
          <cell r="N40">
            <v>0</v>
          </cell>
          <cell r="O40">
            <v>890.01000000000022</v>
          </cell>
          <cell r="P40">
            <v>0</v>
          </cell>
          <cell r="Q40">
            <v>0</v>
          </cell>
          <cell r="R40">
            <v>3065.42</v>
          </cell>
          <cell r="S40">
            <v>8090.52</v>
          </cell>
          <cell r="T40">
            <v>5981.420000000001</v>
          </cell>
          <cell r="U40">
            <v>15817.91</v>
          </cell>
          <cell r="V40">
            <v>2323.6000000000004</v>
          </cell>
          <cell r="W40">
            <v>1942.8099999999997</v>
          </cell>
          <cell r="X40">
            <v>10403.1</v>
          </cell>
          <cell r="Y40">
            <v>3184.0134063024707</v>
          </cell>
          <cell r="Z40">
            <v>140855.25970630246</v>
          </cell>
          <cell r="AA40">
            <v>30598.890000000003</v>
          </cell>
          <cell r="AB40">
            <v>261</v>
          </cell>
          <cell r="AC40">
            <v>20</v>
          </cell>
          <cell r="AD40">
            <v>12</v>
          </cell>
          <cell r="AE40">
            <v>26</v>
          </cell>
          <cell r="AF40">
            <v>12</v>
          </cell>
          <cell r="AG40">
            <v>1528</v>
          </cell>
          <cell r="AH40">
            <v>0.85</v>
          </cell>
          <cell r="AI40">
            <v>1298.8</v>
          </cell>
          <cell r="AJ40">
            <v>108.45030775046386</v>
          </cell>
          <cell r="AK40">
            <v>40.12661386767163</v>
          </cell>
          <cell r="AL40">
            <v>0.37</v>
          </cell>
          <cell r="AM40">
            <v>148.57692161813549</v>
          </cell>
          <cell r="AN40">
            <v>0</v>
          </cell>
          <cell r="AO40">
            <v>0</v>
          </cell>
          <cell r="AP40">
            <v>148.57692161813549</v>
          </cell>
          <cell r="AQ40">
            <v>850</v>
          </cell>
          <cell r="AR40">
            <v>193.5</v>
          </cell>
          <cell r="AS40">
            <v>72</v>
          </cell>
          <cell r="AT40">
            <v>1115.5</v>
          </cell>
          <cell r="AU40">
            <v>147042.53691437849</v>
          </cell>
          <cell r="AV40">
            <v>0.76199013895114298</v>
          </cell>
          <cell r="AW40">
            <v>989.67279246974442</v>
          </cell>
        </row>
        <row r="41">
          <cell r="B41" t="str">
            <v>7190</v>
          </cell>
          <cell r="C41">
            <v>0</v>
          </cell>
          <cell r="D41" t="str">
            <v>Site Lead</v>
          </cell>
          <cell r="E41" t="str">
            <v>4050</v>
          </cell>
          <cell r="F41" t="str">
            <v>WILLIS, Kolby J</v>
          </cell>
          <cell r="G41" t="str">
            <v>Wages Staff</v>
          </cell>
          <cell r="H41" t="str">
            <v xml:space="preserve">Management Group </v>
          </cell>
          <cell r="I41">
            <v>1</v>
          </cell>
          <cell r="J41">
            <v>104793.90999999999</v>
          </cell>
          <cell r="K41">
            <v>10007.459999999999</v>
          </cell>
          <cell r="L41">
            <v>282.55529999999999</v>
          </cell>
          <cell r="M41">
            <v>0</v>
          </cell>
          <cell r="N41">
            <v>0</v>
          </cell>
          <cell r="O41">
            <v>890.01000000000022</v>
          </cell>
          <cell r="P41">
            <v>0</v>
          </cell>
          <cell r="Q41">
            <v>0</v>
          </cell>
          <cell r="R41">
            <v>2724.84</v>
          </cell>
          <cell r="S41">
            <v>8090.52</v>
          </cell>
          <cell r="T41">
            <v>5981.420000000001</v>
          </cell>
          <cell r="U41">
            <v>25796.880000000005</v>
          </cell>
          <cell r="V41">
            <v>3009.45</v>
          </cell>
          <cell r="W41">
            <v>2440.4700000000003</v>
          </cell>
          <cell r="X41">
            <v>13473.669999999998</v>
          </cell>
          <cell r="Y41">
            <v>3372.4194452413385</v>
          </cell>
          <cell r="Z41">
            <v>180863.60474524135</v>
          </cell>
          <cell r="AA41">
            <v>39721.71</v>
          </cell>
          <cell r="AB41">
            <v>261</v>
          </cell>
          <cell r="AC41">
            <v>20</v>
          </cell>
          <cell r="AD41">
            <v>12</v>
          </cell>
          <cell r="AE41">
            <v>26</v>
          </cell>
          <cell r="AF41">
            <v>12</v>
          </cell>
          <cell r="AG41">
            <v>1528</v>
          </cell>
          <cell r="AH41">
            <v>0.85</v>
          </cell>
          <cell r="AI41">
            <v>1298.8</v>
          </cell>
          <cell r="AJ41">
            <v>139.25439232001952</v>
          </cell>
          <cell r="AK41">
            <v>51.524125158407223</v>
          </cell>
          <cell r="AL41">
            <v>0.37</v>
          </cell>
          <cell r="AM41">
            <v>190.77851747842675</v>
          </cell>
          <cell r="AN41">
            <v>0</v>
          </cell>
          <cell r="AO41">
            <v>0</v>
          </cell>
          <cell r="AP41">
            <v>190.77851747842675</v>
          </cell>
          <cell r="AQ41">
            <v>716.5</v>
          </cell>
          <cell r="AR41">
            <v>4</v>
          </cell>
          <cell r="AS41">
            <v>522</v>
          </cell>
          <cell r="AT41">
            <v>1242.5</v>
          </cell>
          <cell r="AU41">
            <v>142886.61467682305</v>
          </cell>
          <cell r="AV41">
            <v>0.57665995975855133</v>
          </cell>
          <cell r="AW41">
            <v>748.96595573440641</v>
          </cell>
        </row>
        <row r="42">
          <cell r="B42" t="str">
            <v>7678</v>
          </cell>
          <cell r="C42">
            <v>0</v>
          </cell>
          <cell r="D42" t="str">
            <v>Connection and Installation Of</v>
          </cell>
          <cell r="E42" t="str">
            <v>4052</v>
          </cell>
          <cell r="F42" t="str">
            <v>WRENFORD, Dale J</v>
          </cell>
          <cell r="G42" t="str">
            <v>Wages Staff</v>
          </cell>
          <cell r="H42" t="str">
            <v xml:space="preserve">Management Group </v>
          </cell>
          <cell r="I42">
            <v>1</v>
          </cell>
          <cell r="J42">
            <v>107791.71</v>
          </cell>
          <cell r="K42">
            <v>10293.719999999999</v>
          </cell>
          <cell r="L42">
            <v>577.06799999999998</v>
          </cell>
          <cell r="M42">
            <v>0</v>
          </cell>
          <cell r="N42">
            <v>0</v>
          </cell>
          <cell r="O42">
            <v>890.01000000000022</v>
          </cell>
          <cell r="P42">
            <v>0</v>
          </cell>
          <cell r="Q42">
            <v>0</v>
          </cell>
          <cell r="R42">
            <v>3065.42</v>
          </cell>
          <cell r="S42">
            <v>1642.73</v>
          </cell>
          <cell r="T42">
            <v>5981.420000000001</v>
          </cell>
          <cell r="U42">
            <v>25230.51</v>
          </cell>
          <cell r="V42">
            <v>2974.4100000000003</v>
          </cell>
          <cell r="W42">
            <v>2415.8199999999997</v>
          </cell>
          <cell r="X42">
            <v>13316.78</v>
          </cell>
          <cell r="Y42">
            <v>5486.5464013341843</v>
          </cell>
          <cell r="Z42">
            <v>179666.14440133417</v>
          </cell>
          <cell r="AA42">
            <v>40857.980000000003</v>
          </cell>
          <cell r="AB42">
            <v>261</v>
          </cell>
          <cell r="AC42">
            <v>20</v>
          </cell>
          <cell r="AD42">
            <v>12</v>
          </cell>
          <cell r="AE42">
            <v>26</v>
          </cell>
          <cell r="AF42">
            <v>12</v>
          </cell>
          <cell r="AG42">
            <v>1528</v>
          </cell>
          <cell r="AH42">
            <v>0.85</v>
          </cell>
          <cell r="AI42">
            <v>1298.8</v>
          </cell>
          <cell r="AJ42">
            <v>138.33241792526499</v>
          </cell>
          <cell r="AK42">
            <v>51.182994632348048</v>
          </cell>
          <cell r="AL42">
            <v>0.37</v>
          </cell>
          <cell r="AM42">
            <v>189.51541255761305</v>
          </cell>
          <cell r="AN42">
            <v>0</v>
          </cell>
          <cell r="AO42">
            <v>0</v>
          </cell>
          <cell r="AP42">
            <v>189.51541255761305</v>
          </cell>
          <cell r="AQ42">
            <v>478.45000000000005</v>
          </cell>
          <cell r="AR42">
            <v>7</v>
          </cell>
          <cell r="AS42">
            <v>795.49999999999989</v>
          </cell>
          <cell r="AT42">
            <v>1280.9499999999998</v>
          </cell>
          <cell r="AU42">
            <v>91937.183731356534</v>
          </cell>
          <cell r="AV42">
            <v>0.373511846676295</v>
          </cell>
          <cell r="AW42">
            <v>485.11718646317195</v>
          </cell>
        </row>
        <row r="43">
          <cell r="B43" t="str">
            <v>7188</v>
          </cell>
          <cell r="C43">
            <v>0</v>
          </cell>
          <cell r="D43" t="str">
            <v>Site Lead Protection and Contr</v>
          </cell>
          <cell r="E43" t="str">
            <v>5099</v>
          </cell>
          <cell r="F43" t="str">
            <v>BREWER, Peter J</v>
          </cell>
          <cell r="G43" t="str">
            <v>Wages Staff</v>
          </cell>
          <cell r="H43" t="str">
            <v xml:space="preserve">Management Group </v>
          </cell>
          <cell r="I43">
            <v>1</v>
          </cell>
          <cell r="J43">
            <v>101865.56</v>
          </cell>
          <cell r="K43">
            <v>9727.83</v>
          </cell>
          <cell r="L43">
            <v>677.31839999999988</v>
          </cell>
          <cell r="M43">
            <v>0</v>
          </cell>
          <cell r="N43">
            <v>0</v>
          </cell>
          <cell r="O43">
            <v>890.01000000000022</v>
          </cell>
          <cell r="P43">
            <v>0</v>
          </cell>
          <cell r="Q43">
            <v>0</v>
          </cell>
          <cell r="R43">
            <v>2724.84</v>
          </cell>
          <cell r="S43">
            <v>8090.52</v>
          </cell>
          <cell r="T43">
            <v>5981.420000000001</v>
          </cell>
          <cell r="U43">
            <v>25168.950000000004</v>
          </cell>
          <cell r="V43">
            <v>2934.3399999999997</v>
          </cell>
          <cell r="W43">
            <v>2379.2800000000002</v>
          </cell>
          <cell r="X43">
            <v>13137.410000000003</v>
          </cell>
          <cell r="Y43">
            <v>5333.4890651650203</v>
          </cell>
          <cell r="Z43">
            <v>178910.96746516501</v>
          </cell>
          <cell r="AA43">
            <v>38611.71</v>
          </cell>
          <cell r="AB43">
            <v>261</v>
          </cell>
          <cell r="AC43">
            <v>20</v>
          </cell>
          <cell r="AD43">
            <v>12</v>
          </cell>
          <cell r="AE43">
            <v>26</v>
          </cell>
          <cell r="AF43">
            <v>12</v>
          </cell>
          <cell r="AG43">
            <v>1528</v>
          </cell>
          <cell r="AH43">
            <v>0.73</v>
          </cell>
          <cell r="AI43">
            <v>1115.44</v>
          </cell>
          <cell r="AJ43">
            <v>160.39497190809456</v>
          </cell>
          <cell r="AK43">
            <v>59.346139605994985</v>
          </cell>
          <cell r="AL43">
            <v>0.37</v>
          </cell>
          <cell r="AM43">
            <v>219.74111151408954</v>
          </cell>
          <cell r="AN43">
            <v>0</v>
          </cell>
          <cell r="AO43">
            <v>0</v>
          </cell>
          <cell r="AP43">
            <v>219.74111151408954</v>
          </cell>
          <cell r="AQ43">
            <v>837.52</v>
          </cell>
          <cell r="AR43">
            <v>0</v>
          </cell>
          <cell r="AS43">
            <v>413</v>
          </cell>
          <cell r="AT43">
            <v>1250.52</v>
          </cell>
          <cell r="AU43">
            <v>164158.00903292411</v>
          </cell>
          <cell r="AV43">
            <v>0.66973738924607362</v>
          </cell>
          <cell r="AW43">
            <v>747.05187346064042</v>
          </cell>
        </row>
        <row r="44">
          <cell r="B44" t="str">
            <v>7139</v>
          </cell>
          <cell r="C44">
            <v>0</v>
          </cell>
          <cell r="D44" t="str">
            <v>Site Lead</v>
          </cell>
          <cell r="E44" t="str">
            <v>5413</v>
          </cell>
          <cell r="F44" t="str">
            <v>DUBBERT, Mark D</v>
          </cell>
          <cell r="G44" t="str">
            <v>Wages Staff</v>
          </cell>
          <cell r="H44" t="str">
            <v xml:space="preserve">Management Group </v>
          </cell>
          <cell r="I44">
            <v>1</v>
          </cell>
          <cell r="J44">
            <v>87401.699999999983</v>
          </cell>
          <cell r="K44">
            <v>7257.8999999999987</v>
          </cell>
          <cell r="L44">
            <v>638.30189999999993</v>
          </cell>
          <cell r="M44">
            <v>0</v>
          </cell>
          <cell r="N44">
            <v>0</v>
          </cell>
          <cell r="O44">
            <v>890.01000000000022</v>
          </cell>
          <cell r="P44">
            <v>0</v>
          </cell>
          <cell r="Q44">
            <v>0</v>
          </cell>
          <cell r="R44">
            <v>0</v>
          </cell>
          <cell r="S44">
            <v>8090.52</v>
          </cell>
          <cell r="T44">
            <v>5981.420000000001</v>
          </cell>
          <cell r="U44">
            <v>21527.91</v>
          </cell>
          <cell r="V44">
            <v>2513.4300000000007</v>
          </cell>
          <cell r="W44">
            <v>2038.4099999999996</v>
          </cell>
          <cell r="X44">
            <v>11252.750000000002</v>
          </cell>
          <cell r="Y44">
            <v>4132.5632581352547</v>
          </cell>
          <cell r="Z44">
            <v>151724.91515813523</v>
          </cell>
          <cell r="AA44">
            <v>33129.21</v>
          </cell>
          <cell r="AB44">
            <v>261</v>
          </cell>
          <cell r="AC44">
            <v>20</v>
          </cell>
          <cell r="AD44">
            <v>12</v>
          </cell>
          <cell r="AE44">
            <v>26</v>
          </cell>
          <cell r="AF44">
            <v>12</v>
          </cell>
          <cell r="AG44">
            <v>1528</v>
          </cell>
          <cell r="AH44">
            <v>0.85</v>
          </cell>
          <cell r="AI44">
            <v>1298.8</v>
          </cell>
          <cell r="AJ44">
            <v>116.81930640447739</v>
          </cell>
          <cell r="AK44">
            <v>43.223143369656633</v>
          </cell>
          <cell r="AL44">
            <v>0.37</v>
          </cell>
          <cell r="AM44">
            <v>160.04244977413401</v>
          </cell>
          <cell r="AN44">
            <v>0</v>
          </cell>
          <cell r="AO44">
            <v>0</v>
          </cell>
          <cell r="AP44">
            <v>160.04244977413401</v>
          </cell>
          <cell r="AQ44">
            <v>1164.5</v>
          </cell>
          <cell r="AR44">
            <v>0</v>
          </cell>
          <cell r="AS44">
            <v>284</v>
          </cell>
          <cell r="AT44">
            <v>1448.5</v>
          </cell>
          <cell r="AU44">
            <v>167108.47032879421</v>
          </cell>
          <cell r="AV44">
            <v>0.8039351052813255</v>
          </cell>
          <cell r="AW44">
            <v>1044.1509147393856</v>
          </cell>
        </row>
        <row r="45">
          <cell r="B45" t="str">
            <v>7189</v>
          </cell>
          <cell r="C45">
            <v>0</v>
          </cell>
          <cell r="D45" t="str">
            <v>Site Lead</v>
          </cell>
          <cell r="E45" t="str">
            <v>548-39899</v>
          </cell>
          <cell r="F45" t="str">
            <v>HUNTER, Robert J</v>
          </cell>
          <cell r="G45" t="str">
            <v>Wages Staff</v>
          </cell>
          <cell r="H45" t="str">
            <v xml:space="preserve">Management Group </v>
          </cell>
          <cell r="I45">
            <v>1</v>
          </cell>
          <cell r="J45">
            <v>101865.56</v>
          </cell>
          <cell r="K45">
            <v>9727.83</v>
          </cell>
          <cell r="L45">
            <v>684.1902</v>
          </cell>
          <cell r="M45">
            <v>0</v>
          </cell>
          <cell r="N45">
            <v>0</v>
          </cell>
          <cell r="O45">
            <v>890.01000000000022</v>
          </cell>
          <cell r="P45">
            <v>0</v>
          </cell>
          <cell r="Q45">
            <v>0</v>
          </cell>
          <cell r="R45">
            <v>2724.84</v>
          </cell>
          <cell r="S45">
            <v>8090.52</v>
          </cell>
          <cell r="T45">
            <v>5981.420000000001</v>
          </cell>
          <cell r="U45">
            <v>20211.450000000004</v>
          </cell>
          <cell r="V45">
            <v>2858.5099999999998</v>
          </cell>
          <cell r="W45">
            <v>2379.2800000000002</v>
          </cell>
          <cell r="X45">
            <v>12797.77</v>
          </cell>
          <cell r="Y45">
            <v>5981.1488942652068</v>
          </cell>
          <cell r="Z45">
            <v>174192.52909426519</v>
          </cell>
          <cell r="AA45">
            <v>38611.71</v>
          </cell>
          <cell r="AB45">
            <v>261</v>
          </cell>
          <cell r="AC45">
            <v>20</v>
          </cell>
          <cell r="AD45">
            <v>12</v>
          </cell>
          <cell r="AE45">
            <v>26</v>
          </cell>
          <cell r="AF45">
            <v>12</v>
          </cell>
          <cell r="AG45">
            <v>1528</v>
          </cell>
          <cell r="AH45">
            <v>0.73</v>
          </cell>
          <cell r="AI45">
            <v>1115.44</v>
          </cell>
          <cell r="AJ45">
            <v>156.16485789846624</v>
          </cell>
          <cell r="AK45">
            <v>57.780997422432506</v>
          </cell>
          <cell r="AL45">
            <v>0.37</v>
          </cell>
          <cell r="AM45">
            <v>213.94585532089874</v>
          </cell>
          <cell r="AN45">
            <v>0</v>
          </cell>
          <cell r="AO45">
            <v>0</v>
          </cell>
          <cell r="AP45">
            <v>213.94585532089874</v>
          </cell>
          <cell r="AQ45">
            <v>1045.5</v>
          </cell>
          <cell r="AR45">
            <v>0</v>
          </cell>
          <cell r="AS45">
            <v>336</v>
          </cell>
          <cell r="AT45">
            <v>1381.5</v>
          </cell>
          <cell r="AU45">
            <v>180602.28458938425</v>
          </cell>
          <cell r="AV45">
            <v>0.75678610206297503</v>
          </cell>
          <cell r="AW45">
            <v>844.14948968512488</v>
          </cell>
        </row>
        <row r="46">
          <cell r="B46" t="str">
            <v>7117</v>
          </cell>
          <cell r="C46">
            <v>0</v>
          </cell>
          <cell r="D46" t="str">
            <v>Protection and Control Technic</v>
          </cell>
          <cell r="E46" t="str">
            <v>6330</v>
          </cell>
          <cell r="F46" t="str">
            <v>POTTER, David T</v>
          </cell>
          <cell r="G46" t="str">
            <v>Wages Staff</v>
          </cell>
          <cell r="H46" t="str">
            <v xml:space="preserve">Management Group </v>
          </cell>
          <cell r="I46">
            <v>0.79999999999999993</v>
          </cell>
          <cell r="J46">
            <v>83740.03</v>
          </cell>
          <cell r="K46">
            <v>7996.92</v>
          </cell>
          <cell r="L46">
            <v>480.91499999999996</v>
          </cell>
          <cell r="M46">
            <v>0</v>
          </cell>
          <cell r="N46">
            <v>0</v>
          </cell>
          <cell r="O46">
            <v>712.02</v>
          </cell>
          <cell r="P46">
            <v>0</v>
          </cell>
          <cell r="Q46">
            <v>0</v>
          </cell>
          <cell r="R46">
            <v>9809.4200000000019</v>
          </cell>
          <cell r="S46">
            <v>0</v>
          </cell>
          <cell r="T46">
            <v>3680.8999999999996</v>
          </cell>
          <cell r="U46">
            <v>15733.76</v>
          </cell>
          <cell r="V46">
            <v>2331.21</v>
          </cell>
          <cell r="W46">
            <v>1951.1200000000001</v>
          </cell>
          <cell r="X46">
            <v>10437.15</v>
          </cell>
          <cell r="Y46">
            <v>3290.3493430316412</v>
          </cell>
          <cell r="Z46">
            <v>140163.79434303162</v>
          </cell>
          <cell r="AA46">
            <v>31741.300000000003</v>
          </cell>
          <cell r="AB46">
            <v>261</v>
          </cell>
          <cell r="AC46">
            <v>20</v>
          </cell>
          <cell r="AD46">
            <v>12</v>
          </cell>
          <cell r="AE46">
            <v>26</v>
          </cell>
          <cell r="AF46">
            <v>12</v>
          </cell>
          <cell r="AG46">
            <v>1222.3999999999999</v>
          </cell>
          <cell r="AH46">
            <v>0.85</v>
          </cell>
          <cell r="AI46">
            <v>1039.04</v>
          </cell>
          <cell r="AJ46">
            <v>134.89739985277913</v>
          </cell>
          <cell r="AK46">
            <v>49.912037945528276</v>
          </cell>
          <cell r="AL46">
            <v>0.37</v>
          </cell>
          <cell r="AM46">
            <v>184.80943779830741</v>
          </cell>
          <cell r="AN46">
            <v>0</v>
          </cell>
          <cell r="AO46">
            <v>0</v>
          </cell>
          <cell r="AP46">
            <v>184.80943779830741</v>
          </cell>
          <cell r="AQ46">
            <v>8.85</v>
          </cell>
          <cell r="AR46">
            <v>0</v>
          </cell>
          <cell r="AS46">
            <v>514.08000000000004</v>
          </cell>
          <cell r="AT46">
            <v>522.93000000000006</v>
          </cell>
          <cell r="AU46">
            <v>3249.7961954986072</v>
          </cell>
          <cell r="AV46">
            <v>1.6923871263840283E-2</v>
          </cell>
          <cell r="AW46">
            <v>17.584579197980606</v>
          </cell>
        </row>
        <row r="47">
          <cell r="B47" t="str">
            <v>7128</v>
          </cell>
          <cell r="C47">
            <v>0</v>
          </cell>
          <cell r="D47" t="str">
            <v>Fitter</v>
          </cell>
          <cell r="E47" t="str">
            <v>6518</v>
          </cell>
          <cell r="F47" t="str">
            <v>SCHEELE, Peter D</v>
          </cell>
          <cell r="G47" t="str">
            <v>Wages Staff</v>
          </cell>
          <cell r="H47" t="str">
            <v xml:space="preserve">Management Group </v>
          </cell>
          <cell r="I47">
            <v>1</v>
          </cell>
          <cell r="J47">
            <v>80726.12000000001</v>
          </cell>
          <cell r="K47">
            <v>6703.54</v>
          </cell>
          <cell r="L47">
            <v>469.2636</v>
          </cell>
          <cell r="M47">
            <v>0</v>
          </cell>
          <cell r="N47">
            <v>0</v>
          </cell>
          <cell r="O47">
            <v>890.01000000000022</v>
          </cell>
          <cell r="P47">
            <v>0</v>
          </cell>
          <cell r="Q47">
            <v>0</v>
          </cell>
          <cell r="R47">
            <v>0</v>
          </cell>
          <cell r="S47">
            <v>1642.73</v>
          </cell>
          <cell r="T47">
            <v>5981.420000000001</v>
          </cell>
          <cell r="U47">
            <v>18819.79</v>
          </cell>
          <cell r="V47">
            <v>2223.96</v>
          </cell>
          <cell r="W47">
            <v>1806.9599999999998</v>
          </cell>
          <cell r="X47">
            <v>9957.0299999999988</v>
          </cell>
          <cell r="Y47">
            <v>4410.4053847965988</v>
          </cell>
          <cell r="Z47">
            <v>133631.22898479662</v>
          </cell>
          <cell r="AA47">
            <v>30598.890000000003</v>
          </cell>
          <cell r="AB47">
            <v>261</v>
          </cell>
          <cell r="AC47">
            <v>20</v>
          </cell>
          <cell r="AD47">
            <v>12</v>
          </cell>
          <cell r="AE47">
            <v>26</v>
          </cell>
          <cell r="AF47">
            <v>12</v>
          </cell>
          <cell r="AG47">
            <v>1528</v>
          </cell>
          <cell r="AH47">
            <v>0.85</v>
          </cell>
          <cell r="AI47">
            <v>1298.8</v>
          </cell>
          <cell r="AJ47">
            <v>102.88822681305561</v>
          </cell>
          <cell r="AK47">
            <v>38.068643920830574</v>
          </cell>
          <cell r="AL47">
            <v>0.37</v>
          </cell>
          <cell r="AM47">
            <v>140.95687073388618</v>
          </cell>
          <cell r="AN47">
            <v>0</v>
          </cell>
          <cell r="AO47">
            <v>0</v>
          </cell>
          <cell r="AP47">
            <v>140.95687073388618</v>
          </cell>
          <cell r="AQ47">
            <v>471.5</v>
          </cell>
          <cell r="AR47">
            <v>14</v>
          </cell>
          <cell r="AS47">
            <v>388</v>
          </cell>
          <cell r="AT47">
            <v>873.5</v>
          </cell>
          <cell r="AU47">
            <v>98820.561555666049</v>
          </cell>
          <cell r="AV47">
            <v>0.53978248425872921</v>
          </cell>
          <cell r="AW47">
            <v>701.06949055523751</v>
          </cell>
        </row>
        <row r="48">
          <cell r="B48" t="str">
            <v>7134</v>
          </cell>
          <cell r="C48">
            <v>0</v>
          </cell>
          <cell r="D48" t="str">
            <v>Protection and Control Technic</v>
          </cell>
          <cell r="E48" t="str">
            <v>6902</v>
          </cell>
          <cell r="F48" t="str">
            <v>WOO, Lucius</v>
          </cell>
          <cell r="G48" t="str">
            <v>Wages Staff</v>
          </cell>
          <cell r="H48" t="str">
            <v xml:space="preserve">Management Group </v>
          </cell>
          <cell r="I48">
            <v>1</v>
          </cell>
          <cell r="J48">
            <v>83658.210000000006</v>
          </cell>
          <cell r="K48">
            <v>7989.09</v>
          </cell>
          <cell r="L48">
            <v>356.08109999999999</v>
          </cell>
          <cell r="M48">
            <v>0</v>
          </cell>
          <cell r="N48">
            <v>0</v>
          </cell>
          <cell r="O48">
            <v>890.01000000000022</v>
          </cell>
          <cell r="P48">
            <v>0</v>
          </cell>
          <cell r="Q48">
            <v>0</v>
          </cell>
          <cell r="R48">
            <v>2724.84</v>
          </cell>
          <cell r="S48">
            <v>1642.73</v>
          </cell>
          <cell r="T48">
            <v>5981.420000000001</v>
          </cell>
          <cell r="U48">
            <v>19988.060000000001</v>
          </cell>
          <cell r="V48">
            <v>2349.12</v>
          </cell>
          <cell r="W48">
            <v>1907.0899999999997</v>
          </cell>
          <cell r="X48">
            <v>10517.36</v>
          </cell>
          <cell r="Y48">
            <v>3904.4843036261154</v>
          </cell>
          <cell r="Z48">
            <v>141908.49540362609</v>
          </cell>
          <cell r="AA48">
            <v>31710.29</v>
          </cell>
          <cell r="AB48">
            <v>261</v>
          </cell>
          <cell r="AC48">
            <v>20</v>
          </cell>
          <cell r="AD48">
            <v>12</v>
          </cell>
          <cell r="AE48">
            <v>26</v>
          </cell>
          <cell r="AF48">
            <v>12</v>
          </cell>
          <cell r="AG48">
            <v>1528</v>
          </cell>
          <cell r="AH48">
            <v>0.85</v>
          </cell>
          <cell r="AI48">
            <v>1298.8</v>
          </cell>
          <cell r="AJ48">
            <v>109.26123760673399</v>
          </cell>
          <cell r="AK48">
            <v>40.426657914491571</v>
          </cell>
          <cell r="AL48">
            <v>0.37</v>
          </cell>
          <cell r="AM48">
            <v>149.68789552122556</v>
          </cell>
          <cell r="AN48">
            <v>0</v>
          </cell>
          <cell r="AO48">
            <v>0</v>
          </cell>
          <cell r="AP48">
            <v>149.68789552122556</v>
          </cell>
          <cell r="AQ48">
            <v>269</v>
          </cell>
          <cell r="AR48">
            <v>5</v>
          </cell>
          <cell r="AS48">
            <v>633</v>
          </cell>
          <cell r="AT48">
            <v>907</v>
          </cell>
          <cell r="AU48">
            <v>57659.90938379088</v>
          </cell>
          <cell r="AV48">
            <v>0.2965821389195149</v>
          </cell>
          <cell r="AW48">
            <v>385.20088202866594</v>
          </cell>
        </row>
        <row r="49">
          <cell r="B49" t="str">
            <v>7496</v>
          </cell>
          <cell r="C49">
            <v>0</v>
          </cell>
          <cell r="D49" t="str">
            <v>Site Lead Substations</v>
          </cell>
          <cell r="E49" t="str">
            <v>9328</v>
          </cell>
          <cell r="F49" t="str">
            <v>COREY, Benjamin</v>
          </cell>
          <cell r="G49" t="str">
            <v>Wages Staff</v>
          </cell>
          <cell r="H49" t="str">
            <v xml:space="preserve">Management Group </v>
          </cell>
          <cell r="I49">
            <v>1</v>
          </cell>
          <cell r="J49">
            <v>79285.279999999999</v>
          </cell>
          <cell r="K49">
            <v>7571.49</v>
          </cell>
          <cell r="L49">
            <v>382.50569999999999</v>
          </cell>
          <cell r="M49">
            <v>0</v>
          </cell>
          <cell r="N49">
            <v>0</v>
          </cell>
          <cell r="O49">
            <v>890.01000000000022</v>
          </cell>
          <cell r="P49">
            <v>0</v>
          </cell>
          <cell r="Q49">
            <v>0</v>
          </cell>
          <cell r="R49">
            <v>3065.42</v>
          </cell>
          <cell r="S49">
            <v>8090.52</v>
          </cell>
          <cell r="T49">
            <v>5981.420000000001</v>
          </cell>
          <cell r="U49">
            <v>15583.849999999997</v>
          </cell>
          <cell r="V49">
            <v>2287.79</v>
          </cell>
          <cell r="W49">
            <v>1912.7699999999998</v>
          </cell>
          <cell r="X49">
            <v>10242.730000000001</v>
          </cell>
          <cell r="Y49">
            <v>2713.2596649958414</v>
          </cell>
          <cell r="Z49">
            <v>138007.04536499581</v>
          </cell>
          <cell r="AA49">
            <v>30052.7</v>
          </cell>
          <cell r="AB49">
            <v>261</v>
          </cell>
          <cell r="AC49">
            <v>20</v>
          </cell>
          <cell r="AD49">
            <v>12</v>
          </cell>
          <cell r="AE49">
            <v>26</v>
          </cell>
          <cell r="AF49">
            <v>12</v>
          </cell>
          <cell r="AG49">
            <v>1528</v>
          </cell>
          <cell r="AH49">
            <v>0.85</v>
          </cell>
          <cell r="AI49">
            <v>1298.8</v>
          </cell>
          <cell r="AJ49">
            <v>106.25734937249446</v>
          </cell>
          <cell r="AK49">
            <v>39.315219267822947</v>
          </cell>
          <cell r="AL49">
            <v>0.37</v>
          </cell>
          <cell r="AM49">
            <v>145.5725686403174</v>
          </cell>
          <cell r="AN49">
            <v>0</v>
          </cell>
          <cell r="AO49">
            <v>0</v>
          </cell>
          <cell r="AP49">
            <v>145.5725686403174</v>
          </cell>
          <cell r="AQ49">
            <v>700.5</v>
          </cell>
          <cell r="AR49">
            <v>10</v>
          </cell>
          <cell r="AS49">
            <v>561.5</v>
          </cell>
          <cell r="AT49">
            <v>1272</v>
          </cell>
          <cell r="AU49">
            <v>104122.0843798003</v>
          </cell>
          <cell r="AV49">
            <v>0.5507075471698113</v>
          </cell>
          <cell r="AW49">
            <v>715.25896226415091</v>
          </cell>
        </row>
        <row r="50">
          <cell r="B50" t="str">
            <v>7111</v>
          </cell>
          <cell r="C50">
            <v>0</v>
          </cell>
          <cell r="D50" t="str">
            <v>Protection and Control Technic</v>
          </cell>
          <cell r="E50" t="str">
            <v>9626</v>
          </cell>
          <cell r="F50" t="str">
            <v>CREEK, Matthew D</v>
          </cell>
          <cell r="G50" t="str">
            <v>Wages Staff</v>
          </cell>
          <cell r="H50" t="str">
            <v xml:space="preserve">Management Group </v>
          </cell>
          <cell r="I50">
            <v>1</v>
          </cell>
          <cell r="J50">
            <v>76570.87999999999</v>
          </cell>
          <cell r="K50">
            <v>7312.28</v>
          </cell>
          <cell r="L50">
            <v>211.46549999999999</v>
          </cell>
          <cell r="M50">
            <v>0</v>
          </cell>
          <cell r="N50">
            <v>0</v>
          </cell>
          <cell r="O50">
            <v>890.01000000000022</v>
          </cell>
          <cell r="P50">
            <v>0</v>
          </cell>
          <cell r="Q50">
            <v>0</v>
          </cell>
          <cell r="R50">
            <v>2724.84</v>
          </cell>
          <cell r="S50">
            <v>1642.73</v>
          </cell>
          <cell r="T50">
            <v>5981.420000000001</v>
          </cell>
          <cell r="U50">
            <v>14124.62</v>
          </cell>
          <cell r="V50">
            <v>2100.9300000000003</v>
          </cell>
          <cell r="W50">
            <v>1759.1399999999999</v>
          </cell>
          <cell r="X50">
            <v>9405.9300000000021</v>
          </cell>
          <cell r="Y50">
            <v>2784.4757001197777</v>
          </cell>
          <cell r="Z50">
            <v>125508.72120011976</v>
          </cell>
          <cell r="AA50">
            <v>29023.83</v>
          </cell>
          <cell r="AB50">
            <v>261</v>
          </cell>
          <cell r="AC50">
            <v>20</v>
          </cell>
          <cell r="AD50">
            <v>12</v>
          </cell>
          <cell r="AE50">
            <v>26</v>
          </cell>
          <cell r="AF50">
            <v>12</v>
          </cell>
          <cell r="AG50">
            <v>1528</v>
          </cell>
          <cell r="AH50">
            <v>0.85</v>
          </cell>
          <cell r="AI50">
            <v>1298.8</v>
          </cell>
          <cell r="AJ50">
            <v>96.634371111887717</v>
          </cell>
          <cell r="AK50">
            <v>35.754717311398451</v>
          </cell>
          <cell r="AL50">
            <v>0.37</v>
          </cell>
          <cell r="AM50">
            <v>132.38908842328618</v>
          </cell>
          <cell r="AN50">
            <v>0</v>
          </cell>
          <cell r="AO50">
            <v>0</v>
          </cell>
          <cell r="AP50">
            <v>132.38908842328618</v>
          </cell>
          <cell r="AQ50">
            <v>644.5</v>
          </cell>
          <cell r="AR50">
            <v>4</v>
          </cell>
          <cell r="AS50">
            <v>640</v>
          </cell>
          <cell r="AT50">
            <v>1288.5</v>
          </cell>
          <cell r="AU50">
            <v>86006.835866871363</v>
          </cell>
          <cell r="AV50">
            <v>0.50019402405898328</v>
          </cell>
          <cell r="AW50">
            <v>649.6519984478075</v>
          </cell>
        </row>
        <row r="51">
          <cell r="B51" t="str">
            <v>7108</v>
          </cell>
          <cell r="C51">
            <v>0</v>
          </cell>
          <cell r="D51" t="str">
            <v>Protection and Control Technic</v>
          </cell>
          <cell r="E51" t="str">
            <v>9695</v>
          </cell>
          <cell r="F51" t="str">
            <v>BARBARY, Daniel A J</v>
          </cell>
          <cell r="G51" t="str">
            <v>Wages Staff</v>
          </cell>
          <cell r="H51" t="str">
            <v xml:space="preserve">Management Group </v>
          </cell>
          <cell r="I51">
            <v>1</v>
          </cell>
          <cell r="J51">
            <v>73376.17</v>
          </cell>
          <cell r="K51">
            <v>6093.19</v>
          </cell>
          <cell r="L51">
            <v>116.0355</v>
          </cell>
          <cell r="M51">
            <v>0</v>
          </cell>
          <cell r="N51">
            <v>0</v>
          </cell>
          <cell r="O51">
            <v>890.01000000000022</v>
          </cell>
          <cell r="P51">
            <v>0</v>
          </cell>
          <cell r="Q51">
            <v>0</v>
          </cell>
          <cell r="R51">
            <v>0</v>
          </cell>
          <cell r="S51">
            <v>1642.73</v>
          </cell>
          <cell r="T51">
            <v>5981.420000000001</v>
          </cell>
          <cell r="U51">
            <v>13196.960000000001</v>
          </cell>
          <cell r="V51">
            <v>1973.52</v>
          </cell>
          <cell r="W51">
            <v>1653.5300000000002</v>
          </cell>
          <cell r="X51">
            <v>8835.7699999999986</v>
          </cell>
          <cell r="Y51">
            <v>2646.6351831901538</v>
          </cell>
          <cell r="Z51">
            <v>116405.97068319016</v>
          </cell>
          <cell r="AA51">
            <v>27812.910000000003</v>
          </cell>
          <cell r="AB51">
            <v>261</v>
          </cell>
          <cell r="AC51">
            <v>20</v>
          </cell>
          <cell r="AD51">
            <v>12</v>
          </cell>
          <cell r="AE51">
            <v>26</v>
          </cell>
          <cell r="AF51">
            <v>12</v>
          </cell>
          <cell r="AG51">
            <v>1528</v>
          </cell>
          <cell r="AH51">
            <v>0.85</v>
          </cell>
          <cell r="AI51">
            <v>1298.8</v>
          </cell>
          <cell r="AJ51">
            <v>89.625785866330588</v>
          </cell>
          <cell r="AK51">
            <v>33.161540770542317</v>
          </cell>
          <cell r="AL51">
            <v>0.37</v>
          </cell>
          <cell r="AM51">
            <v>122.7873266368729</v>
          </cell>
          <cell r="AN51">
            <v>0</v>
          </cell>
          <cell r="AO51">
            <v>0</v>
          </cell>
          <cell r="AP51">
            <v>122.7873266368729</v>
          </cell>
          <cell r="AQ51">
            <v>533.5</v>
          </cell>
          <cell r="AR51">
            <v>4</v>
          </cell>
          <cell r="AS51">
            <v>671</v>
          </cell>
          <cell r="AT51">
            <v>1208.5</v>
          </cell>
          <cell r="AU51">
            <v>70401.772397592285</v>
          </cell>
          <cell r="AV51">
            <v>0.44145635084815887</v>
          </cell>
          <cell r="AW51">
            <v>573.36350848158872</v>
          </cell>
        </row>
        <row r="52">
          <cell r="B52" t="str">
            <v>6849</v>
          </cell>
          <cell r="C52">
            <v>0</v>
          </cell>
          <cell r="D52" t="str">
            <v>SCADA Technician</v>
          </cell>
          <cell r="E52" t="str">
            <v>9862</v>
          </cell>
          <cell r="F52" t="str">
            <v>OVIEDO, Carlos A</v>
          </cell>
          <cell r="G52" t="str">
            <v>Wages Staff</v>
          </cell>
          <cell r="H52" t="str">
            <v xml:space="preserve">Management Group </v>
          </cell>
          <cell r="I52">
            <v>1</v>
          </cell>
          <cell r="J52">
            <v>91438.050000000017</v>
          </cell>
          <cell r="K52">
            <v>8732.0199999999986</v>
          </cell>
          <cell r="L52">
            <v>664.07069999999999</v>
          </cell>
          <cell r="M52">
            <v>0</v>
          </cell>
          <cell r="N52">
            <v>0</v>
          </cell>
          <cell r="O52">
            <v>890.01000000000022</v>
          </cell>
          <cell r="P52">
            <v>0</v>
          </cell>
          <cell r="Q52">
            <v>0</v>
          </cell>
          <cell r="R52">
            <v>12261.779999999997</v>
          </cell>
          <cell r="S52">
            <v>0</v>
          </cell>
          <cell r="T52">
            <v>5751.38</v>
          </cell>
          <cell r="U52">
            <v>17689.420000000002</v>
          </cell>
          <cell r="V52">
            <v>2605.2599999999993</v>
          </cell>
          <cell r="W52">
            <v>2178.9899999999998</v>
          </cell>
          <cell r="X52">
            <v>11664.09</v>
          </cell>
          <cell r="Y52">
            <v>4155.4347031670841</v>
          </cell>
          <cell r="Z52">
            <v>158030.5054031671</v>
          </cell>
          <cell r="AA52">
            <v>34659.18</v>
          </cell>
          <cell r="AB52">
            <v>261</v>
          </cell>
          <cell r="AC52">
            <v>20</v>
          </cell>
          <cell r="AD52">
            <v>12</v>
          </cell>
          <cell r="AE52">
            <v>26</v>
          </cell>
          <cell r="AF52">
            <v>12</v>
          </cell>
          <cell r="AG52">
            <v>1528</v>
          </cell>
          <cell r="AH52">
            <v>0.85</v>
          </cell>
          <cell r="AI52">
            <v>1298.8</v>
          </cell>
          <cell r="AJ52">
            <v>121.6742419180529</v>
          </cell>
          <cell r="AK52">
            <v>45.019469509679574</v>
          </cell>
          <cell r="AL52">
            <v>0.37</v>
          </cell>
          <cell r="AM52">
            <v>166.69371142773247</v>
          </cell>
          <cell r="AN52">
            <v>0</v>
          </cell>
          <cell r="AO52">
            <v>0</v>
          </cell>
          <cell r="AP52">
            <v>166.69371142773247</v>
          </cell>
          <cell r="AQ52">
            <v>1355.53</v>
          </cell>
          <cell r="AR52">
            <v>0</v>
          </cell>
          <cell r="AS52">
            <v>153.99999999999997</v>
          </cell>
          <cell r="AT52">
            <v>1509.53</v>
          </cell>
          <cell r="AU52">
            <v>194414.60232995864</v>
          </cell>
          <cell r="AV52">
            <v>0.89798149092763968</v>
          </cell>
          <cell r="AW52">
            <v>1166.2983604168185</v>
          </cell>
        </row>
        <row r="53">
          <cell r="B53" t="str">
            <v>7207</v>
          </cell>
          <cell r="C53">
            <v>0</v>
          </cell>
          <cell r="D53" t="str">
            <v>Fitter</v>
          </cell>
          <cell r="E53" t="str">
            <v>9863</v>
          </cell>
          <cell r="F53" t="str">
            <v>EVANS, Rhiarn L</v>
          </cell>
          <cell r="G53" t="str">
            <v>Wages Staff</v>
          </cell>
          <cell r="H53" t="str">
            <v xml:space="preserve">Management Group </v>
          </cell>
          <cell r="I53">
            <v>1</v>
          </cell>
          <cell r="J53">
            <v>70920.5</v>
          </cell>
          <cell r="K53">
            <v>5889.27</v>
          </cell>
          <cell r="L53">
            <v>141.91229999999999</v>
          </cell>
          <cell r="M53">
            <v>0</v>
          </cell>
          <cell r="N53">
            <v>0</v>
          </cell>
          <cell r="O53">
            <v>890.01000000000022</v>
          </cell>
          <cell r="P53">
            <v>0</v>
          </cell>
          <cell r="Q53">
            <v>0</v>
          </cell>
          <cell r="R53">
            <v>0</v>
          </cell>
          <cell r="S53">
            <v>1642.73</v>
          </cell>
          <cell r="T53">
            <v>5981.420000000001</v>
          </cell>
          <cell r="U53">
            <v>12798.04</v>
          </cell>
          <cell r="V53">
            <v>1912.53</v>
          </cell>
          <cell r="W53">
            <v>1602.27</v>
          </cell>
          <cell r="X53">
            <v>8562.49</v>
          </cell>
          <cell r="Y53">
            <v>3149.5429696194969</v>
          </cell>
          <cell r="Z53">
            <v>113490.7152696195</v>
          </cell>
          <cell r="AA53">
            <v>26882.079999999994</v>
          </cell>
          <cell r="AB53">
            <v>261</v>
          </cell>
          <cell r="AC53">
            <v>20</v>
          </cell>
          <cell r="AD53">
            <v>12</v>
          </cell>
          <cell r="AE53">
            <v>26</v>
          </cell>
          <cell r="AF53">
            <v>12</v>
          </cell>
          <cell r="AG53">
            <v>1528</v>
          </cell>
          <cell r="AH53">
            <v>0.85</v>
          </cell>
          <cell r="AI53">
            <v>1298.8</v>
          </cell>
          <cell r="AJ53">
            <v>87.381209785663302</v>
          </cell>
          <cell r="AK53">
            <v>32.331047620695422</v>
          </cell>
          <cell r="AL53">
            <v>0.37</v>
          </cell>
          <cell r="AM53">
            <v>119.71225740635873</v>
          </cell>
          <cell r="AN53">
            <v>0</v>
          </cell>
          <cell r="AO53">
            <v>0</v>
          </cell>
          <cell r="AP53">
            <v>119.71225740635873</v>
          </cell>
          <cell r="AQ53">
            <v>756</v>
          </cell>
          <cell r="AR53">
            <v>18</v>
          </cell>
          <cell r="AS53">
            <v>503.5</v>
          </cell>
          <cell r="AT53">
            <v>1277.5</v>
          </cell>
          <cell r="AU53">
            <v>92011.431404344665</v>
          </cell>
          <cell r="AV53">
            <v>0.59178082191780823</v>
          </cell>
          <cell r="AW53">
            <v>768.60493150684931</v>
          </cell>
        </row>
        <row r="54">
          <cell r="B54" t="str">
            <v>7133</v>
          </cell>
          <cell r="C54">
            <v>0</v>
          </cell>
          <cell r="D54" t="str">
            <v>Protection and Control Technic</v>
          </cell>
          <cell r="E54" t="str">
            <v>9916</v>
          </cell>
          <cell r="F54" t="str">
            <v>WINTER, Danny J</v>
          </cell>
          <cell r="G54" t="str">
            <v>Wages Staff</v>
          </cell>
          <cell r="H54" t="str">
            <v xml:space="preserve">Management Group </v>
          </cell>
          <cell r="I54">
            <v>1</v>
          </cell>
          <cell r="J54">
            <v>76570.87999999999</v>
          </cell>
          <cell r="K54">
            <v>7312.28</v>
          </cell>
          <cell r="L54">
            <v>219.56099999999998</v>
          </cell>
          <cell r="M54">
            <v>0</v>
          </cell>
          <cell r="N54">
            <v>0</v>
          </cell>
          <cell r="O54">
            <v>890.01000000000022</v>
          </cell>
          <cell r="P54">
            <v>0</v>
          </cell>
          <cell r="Q54">
            <v>0</v>
          </cell>
          <cell r="R54">
            <v>2724.84</v>
          </cell>
          <cell r="S54">
            <v>1642.73</v>
          </cell>
          <cell r="T54">
            <v>5981.420000000001</v>
          </cell>
          <cell r="U54">
            <v>14124.62</v>
          </cell>
          <cell r="V54">
            <v>2100.9300000000003</v>
          </cell>
          <cell r="W54">
            <v>1759.1399999999999</v>
          </cell>
          <cell r="X54">
            <v>9405.9300000000021</v>
          </cell>
          <cell r="Y54">
            <v>3349.831003312951</v>
          </cell>
          <cell r="Z54">
            <v>126082.17200331294</v>
          </cell>
          <cell r="AA54">
            <v>29023.83</v>
          </cell>
          <cell r="AB54">
            <v>261</v>
          </cell>
          <cell r="AC54">
            <v>20</v>
          </cell>
          <cell r="AD54">
            <v>12</v>
          </cell>
          <cell r="AE54">
            <v>26</v>
          </cell>
          <cell r="AF54">
            <v>12</v>
          </cell>
          <cell r="AG54">
            <v>1528</v>
          </cell>
          <cell r="AH54">
            <v>0.85</v>
          </cell>
          <cell r="AI54">
            <v>1298.8</v>
          </cell>
          <cell r="AJ54">
            <v>97.075894674555698</v>
          </cell>
          <cell r="AK54">
            <v>35.918081029585608</v>
          </cell>
          <cell r="AL54">
            <v>0.37</v>
          </cell>
          <cell r="AM54">
            <v>132.99397570414129</v>
          </cell>
          <cell r="AN54">
            <v>0</v>
          </cell>
          <cell r="AO54">
            <v>0</v>
          </cell>
          <cell r="AP54">
            <v>132.99397570414129</v>
          </cell>
          <cell r="AQ54">
            <v>228</v>
          </cell>
          <cell r="AR54">
            <v>0</v>
          </cell>
          <cell r="AS54">
            <v>690.5</v>
          </cell>
          <cell r="AT54">
            <v>918.5</v>
          </cell>
          <cell r="AU54">
            <v>42877.547356510418</v>
          </cell>
          <cell r="AV54">
            <v>0.24823081110506259</v>
          </cell>
          <cell r="AW54">
            <v>322.40217746325527</v>
          </cell>
        </row>
        <row r="55">
          <cell r="B55" t="str">
            <v>7114</v>
          </cell>
          <cell r="C55">
            <v>0</v>
          </cell>
          <cell r="D55" t="str">
            <v>Fitter</v>
          </cell>
          <cell r="E55" t="str">
            <v>9976</v>
          </cell>
          <cell r="F55" t="str">
            <v>FARTHING, Scott C</v>
          </cell>
          <cell r="G55" t="str">
            <v>Wages Staff</v>
          </cell>
          <cell r="H55" t="str">
            <v xml:space="preserve">Management Group </v>
          </cell>
          <cell r="I55">
            <v>1</v>
          </cell>
          <cell r="J55">
            <v>82224.01999999999</v>
          </cell>
          <cell r="K55">
            <v>7852.0899999999983</v>
          </cell>
          <cell r="L55">
            <v>124.05930000000001</v>
          </cell>
          <cell r="M55">
            <v>0</v>
          </cell>
          <cell r="N55">
            <v>0</v>
          </cell>
          <cell r="O55">
            <v>890.01000000000022</v>
          </cell>
          <cell r="P55">
            <v>0</v>
          </cell>
          <cell r="Q55">
            <v>0</v>
          </cell>
          <cell r="R55">
            <v>3065.42</v>
          </cell>
          <cell r="S55">
            <v>0</v>
          </cell>
          <cell r="T55">
            <v>5981.420000000001</v>
          </cell>
          <cell r="U55">
            <v>14847.69</v>
          </cell>
          <cell r="V55">
            <v>2218.5</v>
          </cell>
          <cell r="W55">
            <v>1858.5600000000002</v>
          </cell>
          <cell r="X55">
            <v>9932.43</v>
          </cell>
          <cell r="Y55">
            <v>4443.307518863985</v>
          </cell>
          <cell r="Z55">
            <v>133437.50681886397</v>
          </cell>
          <cell r="AA55">
            <v>31166.689999999995</v>
          </cell>
          <cell r="AB55">
            <v>261</v>
          </cell>
          <cell r="AC55">
            <v>20</v>
          </cell>
          <cell r="AD55">
            <v>12</v>
          </cell>
          <cell r="AE55">
            <v>26</v>
          </cell>
          <cell r="AF55">
            <v>12</v>
          </cell>
          <cell r="AG55">
            <v>1528</v>
          </cell>
          <cell r="AH55">
            <v>0.73</v>
          </cell>
          <cell r="AI55">
            <v>1115.44</v>
          </cell>
          <cell r="AJ55">
            <v>119.62768666971238</v>
          </cell>
          <cell r="AK55">
            <v>44.262244067793581</v>
          </cell>
          <cell r="AL55">
            <v>0.37</v>
          </cell>
          <cell r="AM55">
            <v>163.88993073750595</v>
          </cell>
          <cell r="AN55">
            <v>0</v>
          </cell>
          <cell r="AO55">
            <v>0</v>
          </cell>
          <cell r="AP55">
            <v>163.88993073750595</v>
          </cell>
          <cell r="AQ55">
            <v>1009.5</v>
          </cell>
          <cell r="AR55">
            <v>25.5</v>
          </cell>
          <cell r="AS55">
            <v>434.25</v>
          </cell>
          <cell r="AT55">
            <v>1469.25</v>
          </cell>
          <cell r="AU55">
            <v>125605.63109960263</v>
          </cell>
          <cell r="AV55">
            <v>0.68708524757529355</v>
          </cell>
          <cell r="AW55">
            <v>766.40236855538546</v>
          </cell>
        </row>
        <row r="56">
          <cell r="B56" t="str">
            <v>7135</v>
          </cell>
          <cell r="C56">
            <v>0</v>
          </cell>
          <cell r="D56" t="str">
            <v>Program Delivery Lead Protecti</v>
          </cell>
          <cell r="E56" t="str">
            <v>326-73832</v>
          </cell>
          <cell r="F56" t="str">
            <v>ROESLER, Michael</v>
          </cell>
          <cell r="G56" t="str">
            <v>Wages Staff</v>
          </cell>
          <cell r="H56" t="str">
            <v xml:space="preserve">Management Group </v>
          </cell>
          <cell r="I56">
            <v>1</v>
          </cell>
          <cell r="J56">
            <v>127174.57999999999</v>
          </cell>
          <cell r="K56">
            <v>10560.66</v>
          </cell>
          <cell r="L56">
            <v>708.75149999999996</v>
          </cell>
          <cell r="M56">
            <v>12081.929999999998</v>
          </cell>
          <cell r="N56">
            <v>0</v>
          </cell>
          <cell r="O56">
            <v>890.01000000000022</v>
          </cell>
          <cell r="P56">
            <v>0</v>
          </cell>
          <cell r="Q56">
            <v>0</v>
          </cell>
          <cell r="R56">
            <v>0</v>
          </cell>
          <cell r="S56">
            <v>0</v>
          </cell>
          <cell r="T56">
            <v>5981.420000000001</v>
          </cell>
          <cell r="U56">
            <v>28454.58</v>
          </cell>
          <cell r="V56">
            <v>3570.1200000000003</v>
          </cell>
          <cell r="W56">
            <v>2925.8099999999995</v>
          </cell>
          <cell r="X56">
            <v>15983.879999999997</v>
          </cell>
          <cell r="Y56">
            <v>5283.378056487978</v>
          </cell>
          <cell r="Z56">
            <v>213615.11955648797</v>
          </cell>
          <cell r="AA56">
            <v>48204.959999999999</v>
          </cell>
          <cell r="AB56">
            <v>261</v>
          </cell>
          <cell r="AC56">
            <v>20</v>
          </cell>
          <cell r="AD56">
            <v>12</v>
          </cell>
          <cell r="AE56">
            <v>26</v>
          </cell>
          <cell r="AF56">
            <v>12</v>
          </cell>
          <cell r="AG56">
            <v>1528</v>
          </cell>
          <cell r="AH56">
            <v>0.85</v>
          </cell>
          <cell r="AI56">
            <v>1298.8</v>
          </cell>
          <cell r="AJ56">
            <v>164.47114225168463</v>
          </cell>
          <cell r="AK56">
            <v>60.85432263312331</v>
          </cell>
          <cell r="AL56">
            <v>0.37</v>
          </cell>
          <cell r="AM56">
            <v>225.32546488480793</v>
          </cell>
          <cell r="AN56">
            <v>0</v>
          </cell>
          <cell r="AO56">
            <v>0</v>
          </cell>
          <cell r="AP56">
            <v>225.32546488480793</v>
          </cell>
          <cell r="AQ56">
            <v>419</v>
          </cell>
          <cell r="AR56">
            <v>0</v>
          </cell>
          <cell r="AS56">
            <v>950</v>
          </cell>
          <cell r="AT56">
            <v>1369</v>
          </cell>
          <cell r="AU56">
            <v>89570.114739964061</v>
          </cell>
          <cell r="AV56">
            <v>0.30606281957633308</v>
          </cell>
          <cell r="AW56">
            <v>397.5143900657414</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row>
        <row r="62">
          <cell r="B62" t="str">
            <v>Total</v>
          </cell>
          <cell r="C62">
            <v>0</v>
          </cell>
          <cell r="D62">
            <v>0</v>
          </cell>
          <cell r="E62">
            <v>0</v>
          </cell>
          <cell r="F62">
            <v>0</v>
          </cell>
          <cell r="G62">
            <v>0</v>
          </cell>
          <cell r="H62">
            <v>0</v>
          </cell>
          <cell r="I62">
            <v>34.799999999999997</v>
          </cell>
          <cell r="J62">
            <v>3009109.51</v>
          </cell>
          <cell r="K62">
            <v>274313.03999999998</v>
          </cell>
          <cell r="L62">
            <v>12948.681900000003</v>
          </cell>
          <cell r="M62">
            <v>27796.979999999996</v>
          </cell>
          <cell r="N62">
            <v>0</v>
          </cell>
          <cell r="O62">
            <v>30972.36000000003</v>
          </cell>
          <cell r="P62">
            <v>0</v>
          </cell>
          <cell r="Q62">
            <v>15000.029999999999</v>
          </cell>
          <cell r="R62">
            <v>84060.959999999963</v>
          </cell>
          <cell r="S62">
            <v>99098.36</v>
          </cell>
          <cell r="T62">
            <v>186516.72000000009</v>
          </cell>
          <cell r="U62">
            <v>593601.66999999981</v>
          </cell>
          <cell r="V62">
            <v>83178.03</v>
          </cell>
          <cell r="W62">
            <v>69156.199999999983</v>
          </cell>
          <cell r="X62">
            <v>372397.96000000008</v>
          </cell>
          <cell r="Y62">
            <v>121555.89408245016</v>
          </cell>
          <cell r="Z62">
            <v>4979706.3959824489</v>
          </cell>
          <cell r="AA62">
            <v>1140589.7599999998</v>
          </cell>
          <cell r="AB62">
            <v>0</v>
          </cell>
          <cell r="AC62">
            <v>0</v>
          </cell>
          <cell r="AD62">
            <v>0</v>
          </cell>
          <cell r="AE62">
            <v>0</v>
          </cell>
          <cell r="AF62">
            <v>0</v>
          </cell>
          <cell r="AG62">
            <v>51646.400000000001</v>
          </cell>
          <cell r="AH62">
            <v>0</v>
          </cell>
          <cell r="AI62">
            <v>42402.000000000007</v>
          </cell>
          <cell r="AJ62">
            <v>111.53250542647604</v>
          </cell>
          <cell r="AK62">
            <v>0</v>
          </cell>
          <cell r="AL62">
            <v>0</v>
          </cell>
          <cell r="AM62">
            <v>0</v>
          </cell>
          <cell r="AN62">
            <v>0</v>
          </cell>
          <cell r="AO62">
            <v>0</v>
          </cell>
          <cell r="AP62">
            <v>0</v>
          </cell>
          <cell r="AQ62">
            <v>22793.839999999997</v>
          </cell>
          <cell r="AR62">
            <v>566.5</v>
          </cell>
          <cell r="AS62">
            <v>17254.45</v>
          </cell>
          <cell r="AT62">
            <v>40614.79</v>
          </cell>
          <cell r="AU62">
            <v>3580548.8776611201</v>
          </cell>
          <cell r="AV62">
            <v>0.5612201860455267</v>
          </cell>
        </row>
        <row r="63">
          <cell r="B63" t="str">
            <v>Total (Chargeable)</v>
          </cell>
          <cell r="C63">
            <v>0</v>
          </cell>
          <cell r="D63">
            <v>0</v>
          </cell>
          <cell r="E63">
            <v>0</v>
          </cell>
          <cell r="F63">
            <v>0</v>
          </cell>
          <cell r="G63">
            <v>0</v>
          </cell>
          <cell r="H63">
            <v>0</v>
          </cell>
          <cell r="I63">
            <v>33.799999999999997</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4729201.2950934377</v>
          </cell>
          <cell r="AA63">
            <v>1085587.2</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row>
        <row r="64">
          <cell r="B64">
            <v>0</v>
          </cell>
          <cell r="C64">
            <v>0</v>
          </cell>
          <cell r="D64" t="str">
            <v>Overtime</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E64" t="str">
            <v>Productive Hrs for the year</v>
          </cell>
          <cell r="AF64">
            <v>0</v>
          </cell>
          <cell r="AG64">
            <v>0</v>
          </cell>
          <cell r="AH64">
            <v>0</v>
          </cell>
          <cell r="AI64">
            <v>42402.000000000007</v>
          </cell>
          <cell r="AJ64">
            <v>111.53250542647604</v>
          </cell>
          <cell r="AK64">
            <v>0</v>
          </cell>
          <cell r="AL64">
            <v>0</v>
          </cell>
          <cell r="AM64">
            <v>0</v>
          </cell>
          <cell r="AN64">
            <v>0</v>
          </cell>
          <cell r="AO64">
            <v>0</v>
          </cell>
          <cell r="AP64">
            <v>0</v>
          </cell>
          <cell r="AQ64">
            <v>0</v>
          </cell>
          <cell r="AR64">
            <v>0</v>
          </cell>
          <cell r="AS64">
            <v>0</v>
          </cell>
          <cell r="AT64">
            <v>0</v>
          </cell>
          <cell r="AU64">
            <v>0</v>
          </cell>
        </row>
        <row r="65">
          <cell r="B65">
            <v>0</v>
          </cell>
          <cell r="C65">
            <v>0</v>
          </cell>
          <cell r="D65" t="str">
            <v xml:space="preserve">Overtime Hours </v>
          </cell>
          <cell r="E65">
            <v>0</v>
          </cell>
          <cell r="F65">
            <v>8064.3440494579881</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t="str">
            <v>Payroll (including APC's)</v>
          </cell>
          <cell r="X65">
            <v>0</v>
          </cell>
          <cell r="Y65">
            <v>0</v>
          </cell>
          <cell r="Z65" t="str">
            <v>Proof</v>
          </cell>
          <cell r="AA65">
            <v>0</v>
          </cell>
          <cell r="AB65">
            <v>0</v>
          </cell>
          <cell r="AC65">
            <v>0</v>
          </cell>
          <cell r="AD65">
            <v>0</v>
          </cell>
          <cell r="AE65" t="str">
            <v xml:space="preserve">Estimated  Monthly Productive Hrs </v>
          </cell>
          <cell r="AF65">
            <v>0</v>
          </cell>
          <cell r="AG65">
            <v>0</v>
          </cell>
          <cell r="AH65">
            <v>0</v>
          </cell>
          <cell r="AI65">
            <v>3533.5000000000005</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Base Rate</v>
          </cell>
          <cell r="E66">
            <v>0</v>
          </cell>
          <cell r="F66">
            <v>111.53250542647604</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t="str">
            <v>62010 - Payroll (including APC's)</v>
          </cell>
          <cell r="X66">
            <v>0</v>
          </cell>
          <cell r="Y66">
            <v>6120296.1559824506</v>
          </cell>
          <cell r="Z66">
            <v>0</v>
          </cell>
          <cell r="AA66">
            <v>0</v>
          </cell>
          <cell r="AB66">
            <v>0</v>
          </cell>
          <cell r="AC66">
            <v>0</v>
          </cell>
          <cell r="AD66">
            <v>0</v>
          </cell>
          <cell r="AE66" t="str">
            <v>Overtime Hrs for the year</v>
          </cell>
          <cell r="AF66">
            <v>0</v>
          </cell>
          <cell r="AG66">
            <v>0</v>
          </cell>
          <cell r="AH66">
            <v>0</v>
          </cell>
          <cell r="AI66">
            <v>8064.3440494579881</v>
          </cell>
          <cell r="AJ66">
            <v>0</v>
          </cell>
          <cell r="AK66" t="str">
            <v xml:space="preserve">Cost Centre Overhead </v>
          </cell>
          <cell r="AL66">
            <v>0</v>
          </cell>
          <cell r="AM66">
            <v>0</v>
          </cell>
          <cell r="AN66">
            <v>0</v>
          </cell>
          <cell r="AO66">
            <v>1825116.895254968</v>
          </cell>
          <cell r="AP66">
            <v>0</v>
          </cell>
          <cell r="AQ66">
            <v>0</v>
          </cell>
          <cell r="AR66">
            <v>0</v>
          </cell>
          <cell r="AS66">
            <v>0</v>
          </cell>
          <cell r="AT66">
            <v>0</v>
          </cell>
          <cell r="AU66">
            <v>0</v>
          </cell>
          <cell r="AW66">
            <v>0</v>
          </cell>
        </row>
        <row r="67">
          <cell r="B67">
            <v>0</v>
          </cell>
          <cell r="C67">
            <v>0</v>
          </cell>
          <cell r="D67">
            <v>0</v>
          </cell>
          <cell r="E67">
            <v>0</v>
          </cell>
          <cell r="F67">
            <v>899436.49645714276</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t="str">
            <v>62040 - Overtime</v>
          </cell>
          <cell r="X67">
            <v>0</v>
          </cell>
          <cell r="Y67">
            <v>-1140589.76</v>
          </cell>
          <cell r="Z67">
            <v>0</v>
          </cell>
          <cell r="AA67">
            <v>0</v>
          </cell>
          <cell r="AB67">
            <v>0</v>
          </cell>
          <cell r="AC67">
            <v>0</v>
          </cell>
          <cell r="AD67">
            <v>0</v>
          </cell>
          <cell r="AE67" t="str">
            <v>Total Hrs for the year</v>
          </cell>
          <cell r="AF67">
            <v>0</v>
          </cell>
          <cell r="AG67">
            <v>0</v>
          </cell>
          <cell r="AH67">
            <v>0</v>
          </cell>
          <cell r="AI67">
            <v>50466.344049457999</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Multiplier for O/T recovery penalty</v>
          </cell>
          <cell r="E68">
            <v>0</v>
          </cell>
          <cell r="F68">
            <v>1.4</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4979706.3959824508</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Total Allocated</v>
          </cell>
          <cell r="E69">
            <v>0</v>
          </cell>
          <cell r="F69">
            <v>1259211.0950399998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t="str">
            <v>Staff Numbers - FTE</v>
          </cell>
          <cell r="AJ69">
            <v>0</v>
          </cell>
          <cell r="AK69">
            <v>34.799999999999997</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Budget Overtime</v>
          </cell>
          <cell r="E71">
            <v>0</v>
          </cell>
          <cell r="F71">
            <v>1140589.7599999998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APCS</v>
          </cell>
          <cell r="E72">
            <v>0</v>
          </cell>
          <cell r="F72">
            <v>0.104</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Total Budget Overtime</v>
          </cell>
          <cell r="E73">
            <v>0</v>
          </cell>
          <cell r="F73">
            <v>1259211.0950399998</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t="str">
            <v>Cost Centre Overheads as a % of Chargeable Payroll</v>
          </cell>
          <cell r="AI73">
            <v>0</v>
          </cell>
          <cell r="AJ73">
            <v>0</v>
          </cell>
          <cell r="AK73">
            <v>0</v>
          </cell>
          <cell r="AL73">
            <v>0</v>
          </cell>
          <cell r="AM73">
            <v>0.30477475102784291</v>
          </cell>
          <cell r="AN73">
            <v>0</v>
          </cell>
          <cell r="AO73">
            <v>0</v>
          </cell>
          <cell r="AP73">
            <v>0</v>
          </cell>
          <cell r="AQ73">
            <v>0</v>
          </cell>
          <cell r="AR73">
            <v>0</v>
          </cell>
          <cell r="AS73">
            <v>0</v>
          </cell>
          <cell r="AT73">
            <v>0</v>
          </cell>
          <cell r="AU73">
            <v>0</v>
          </cell>
          <cell r="AW73">
            <v>0</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39100 - Network Internal Allocation</v>
          </cell>
          <cell r="E76" t="str">
            <v>90000 - Cost Centre Expenses</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row r="77">
          <cell r="B77">
            <v>0</v>
          </cell>
          <cell r="C77">
            <v>0</v>
          </cell>
          <cell r="D77" t="str">
            <v>62110 - Staff Training and Development</v>
          </cell>
          <cell r="E77">
            <v>0</v>
          </cell>
          <cell r="F77">
            <v>94387.552059231864</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t="str">
            <v>Average OPA Rate</v>
          </cell>
          <cell r="AM77">
            <v>0</v>
          </cell>
          <cell r="AN77">
            <v>0</v>
          </cell>
          <cell r="AO77">
            <v>111.53250542647604</v>
          </cell>
          <cell r="AP77">
            <v>0</v>
          </cell>
          <cell r="AQ77">
            <v>0</v>
          </cell>
          <cell r="AR77">
            <v>0</v>
          </cell>
          <cell r="AS77">
            <v>0</v>
          </cell>
          <cell r="AT77">
            <v>0</v>
          </cell>
          <cell r="AU77">
            <v>0</v>
          </cell>
          <cell r="AW77">
            <v>0</v>
          </cell>
        </row>
        <row r="78">
          <cell r="B78">
            <v>0</v>
          </cell>
          <cell r="C78">
            <v>0</v>
          </cell>
          <cell r="D78" t="str">
            <v>62210 - Other Employment Costs</v>
          </cell>
          <cell r="E78">
            <v>0</v>
          </cell>
          <cell r="F78">
            <v>41622.080000000009</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row r="79">
          <cell r="B79">
            <v>0</v>
          </cell>
          <cell r="C79">
            <v>0</v>
          </cell>
          <cell r="D79" t="str">
            <v>62300 - Contractors &amp; Consultants</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t="str">
            <v>Average Fully Burdened Charge-Out-Rate</v>
          </cell>
          <cell r="AK79">
            <v>0</v>
          </cell>
          <cell r="AL79">
            <v>0</v>
          </cell>
          <cell r="AM79">
            <v>0</v>
          </cell>
          <cell r="AN79">
            <v>0</v>
          </cell>
          <cell r="AO79">
            <v>0</v>
          </cell>
          <cell r="AP79">
            <v>0</v>
          </cell>
          <cell r="AQ79">
            <v>0</v>
          </cell>
          <cell r="AR79">
            <v>0</v>
          </cell>
          <cell r="AS79">
            <v>0</v>
          </cell>
          <cell r="AT79">
            <v>0</v>
          </cell>
          <cell r="AU79">
            <v>0</v>
          </cell>
          <cell r="AW79">
            <v>0</v>
          </cell>
        </row>
        <row r="80">
          <cell r="B80">
            <v>0</v>
          </cell>
          <cell r="C80">
            <v>0</v>
          </cell>
          <cell r="D80" t="str">
            <v>62400 - Selling Expenses</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W80">
            <v>0</v>
          </cell>
        </row>
        <row r="81">
          <cell r="B81">
            <v>0</v>
          </cell>
          <cell r="C81">
            <v>0</v>
          </cell>
          <cell r="D81" t="str">
            <v>62500 - Travel Expenses</v>
          </cell>
          <cell r="E81">
            <v>0</v>
          </cell>
          <cell r="F81">
            <v>4831.0967144840351</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t="str">
            <v>Average Rate settings for OPA System</v>
          </cell>
          <cell r="AK81">
            <v>0</v>
          </cell>
          <cell r="AL81">
            <v>0</v>
          </cell>
          <cell r="AM81">
            <v>0</v>
          </cell>
          <cell r="AN81">
            <v>0</v>
          </cell>
          <cell r="AO81">
            <v>0</v>
          </cell>
          <cell r="AP81">
            <v>0</v>
          </cell>
          <cell r="AQ81">
            <v>0</v>
          </cell>
          <cell r="AR81">
            <v>0</v>
          </cell>
          <cell r="AS81">
            <v>0</v>
          </cell>
          <cell r="AT81">
            <v>0</v>
          </cell>
          <cell r="AU81">
            <v>0</v>
          </cell>
          <cell r="AW81">
            <v>0</v>
          </cell>
        </row>
        <row r="82">
          <cell r="B82">
            <v>0</v>
          </cell>
          <cell r="C82">
            <v>0</v>
          </cell>
          <cell r="D82" t="str">
            <v>62600 - General &amp; Administration</v>
          </cell>
          <cell r="E82">
            <v>0</v>
          </cell>
          <cell r="F82">
            <v>317378.85769496579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t="str">
            <v>Hourly Rate OPA Rate per hour</v>
          </cell>
          <cell r="AK82">
            <v>0</v>
          </cell>
          <cell r="AL82">
            <v>0</v>
          </cell>
          <cell r="AM82">
            <v>0</v>
          </cell>
          <cell r="AN82">
            <v>0</v>
          </cell>
          <cell r="AO82">
            <v>0</v>
          </cell>
          <cell r="AP82">
            <v>111.53250542647604</v>
          </cell>
          <cell r="AQ82">
            <v>0</v>
          </cell>
          <cell r="AR82">
            <v>0</v>
          </cell>
          <cell r="AS82">
            <v>0</v>
          </cell>
          <cell r="AT82">
            <v>0</v>
          </cell>
          <cell r="AU82">
            <v>0</v>
          </cell>
          <cell r="AW82">
            <v>0</v>
          </cell>
        </row>
        <row r="83">
          <cell r="B83">
            <v>0</v>
          </cell>
          <cell r="C83">
            <v>0</v>
          </cell>
          <cell r="D83" t="str">
            <v>65000 - Depreciation &amp; Amortisation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t="str">
            <v>Cost Centre Overhead Rate</v>
          </cell>
          <cell r="AK83">
            <v>0</v>
          </cell>
          <cell r="AL83">
            <v>0</v>
          </cell>
          <cell r="AM83">
            <v>0</v>
          </cell>
          <cell r="AN83">
            <v>0</v>
          </cell>
          <cell r="AO83">
            <v>0</v>
          </cell>
          <cell r="AP83">
            <v>0.37</v>
          </cell>
          <cell r="AQ83">
            <v>0</v>
          </cell>
          <cell r="AR83">
            <v>0</v>
          </cell>
          <cell r="AS83">
            <v>0</v>
          </cell>
          <cell r="AT83">
            <v>0</v>
          </cell>
          <cell r="AU83">
            <v>0</v>
          </cell>
          <cell r="AW83">
            <v>0</v>
          </cell>
        </row>
        <row r="84">
          <cell r="B84">
            <v>0</v>
          </cell>
          <cell r="C84">
            <v>0</v>
          </cell>
          <cell r="D84" t="str">
            <v>63800 - Interest Expense</v>
          </cell>
          <cell r="F84">
            <v>20427.240000000002</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t="str">
            <v>Corporate Overhead Rate for non-contestable works</v>
          </cell>
          <cell r="AK84">
            <v>0</v>
          </cell>
          <cell r="AL84">
            <v>0</v>
          </cell>
          <cell r="AM84">
            <v>0</v>
          </cell>
          <cell r="AN84">
            <v>0</v>
          </cell>
          <cell r="AO84">
            <v>0</v>
          </cell>
          <cell r="AP84">
            <v>0</v>
          </cell>
          <cell r="AQ84">
            <v>0</v>
          </cell>
          <cell r="AR84">
            <v>0</v>
          </cell>
          <cell r="AS84">
            <v>0</v>
          </cell>
          <cell r="AT84">
            <v>0</v>
          </cell>
          <cell r="AU84">
            <v>0</v>
          </cell>
          <cell r="AW84">
            <v>0</v>
          </cell>
        </row>
        <row r="85">
          <cell r="B85">
            <v>0</v>
          </cell>
          <cell r="C85">
            <v>0</v>
          </cell>
          <cell r="D85" t="str">
            <v>63400 - Service Contracts</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t="str">
            <v>Corporate Overhead Rate for contestable works</v>
          </cell>
          <cell r="AK85">
            <v>0</v>
          </cell>
          <cell r="AL85">
            <v>0</v>
          </cell>
          <cell r="AM85">
            <v>0</v>
          </cell>
          <cell r="AN85">
            <v>0</v>
          </cell>
          <cell r="AO85">
            <v>0</v>
          </cell>
          <cell r="AP85">
            <v>0</v>
          </cell>
          <cell r="AQ85">
            <v>0</v>
          </cell>
          <cell r="AR85">
            <v>0</v>
          </cell>
          <cell r="AS85">
            <v>0</v>
          </cell>
          <cell r="AT85">
            <v>0</v>
          </cell>
          <cell r="AU85">
            <v>0</v>
          </cell>
          <cell r="AW85">
            <v>0</v>
          </cell>
        </row>
        <row r="86">
          <cell r="B86">
            <v>0</v>
          </cell>
          <cell r="C86">
            <v>0</v>
          </cell>
          <cell r="D86" t="str">
            <v>63600 - Lease Expenses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t="str">
            <v>Overtime Penalty Rate to be applied to base OT hours</v>
          </cell>
          <cell r="AK86">
            <v>0</v>
          </cell>
          <cell r="AL86">
            <v>0</v>
          </cell>
          <cell r="AM86">
            <v>0</v>
          </cell>
          <cell r="AN86">
            <v>0</v>
          </cell>
          <cell r="AO86">
            <v>0</v>
          </cell>
          <cell r="AP86">
            <v>0.4</v>
          </cell>
          <cell r="AQ86">
            <v>0</v>
          </cell>
          <cell r="AR86">
            <v>0</v>
          </cell>
          <cell r="AS86">
            <v>0</v>
          </cell>
          <cell r="AT86">
            <v>0</v>
          </cell>
          <cell r="AU86">
            <v>0</v>
          </cell>
          <cell r="AW86">
            <v>0</v>
          </cell>
        </row>
        <row r="87">
          <cell r="B87" t="str">
            <v>83491 - Network Overhead Recovery</v>
          </cell>
          <cell r="C87">
            <v>0</v>
          </cell>
          <cell r="D87" t="str">
            <v>83400 - Inter-Company Expenses</v>
          </cell>
          <cell r="E87">
            <v>0</v>
          </cell>
          <cell r="F87">
            <v>1116392.2078972745</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W87">
            <v>0</v>
          </cell>
        </row>
        <row r="88">
          <cell r="B88">
            <v>0</v>
          </cell>
          <cell r="C88">
            <v>0</v>
          </cell>
          <cell r="D88" t="str">
            <v>Less</v>
          </cell>
          <cell r="E88">
            <v>0</v>
          </cell>
          <cell r="F88">
            <v>1595039.0343659562</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W88">
            <v>0</v>
          </cell>
        </row>
        <row r="89">
          <cell r="B89">
            <v>0</v>
          </cell>
          <cell r="C89">
            <v>0</v>
          </cell>
          <cell r="D89" t="str">
            <v>62300 - Contractors &amp; Consultants</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W89">
            <v>0</v>
          </cell>
        </row>
        <row r="90">
          <cell r="B90">
            <v>0</v>
          </cell>
          <cell r="C90">
            <v>0</v>
          </cell>
          <cell r="D90" t="str">
            <v>65000 - Depreciation &amp; Amortisation</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1">
          <cell r="B91">
            <v>0</v>
          </cell>
          <cell r="C91">
            <v>0</v>
          </cell>
          <cell r="D91" t="str">
            <v>63800 - Interest Expense</v>
          </cell>
          <cell r="E91">
            <v>0</v>
          </cell>
          <cell r="F91">
            <v>20427.240000000002</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W91">
            <v>0</v>
          </cell>
        </row>
        <row r="92">
          <cell r="B92">
            <v>0</v>
          </cell>
          <cell r="C92">
            <v>0</v>
          </cell>
          <cell r="D92" t="str">
            <v>63713 - Lease Expenses - Plant</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W92">
            <v>0</v>
          </cell>
        </row>
        <row r="93">
          <cell r="B93">
            <v>0</v>
          </cell>
          <cell r="C93">
            <v>0</v>
          </cell>
          <cell r="D93" t="str">
            <v>Total Overheads to be Recovered</v>
          </cell>
          <cell r="E93">
            <v>0</v>
          </cell>
          <cell r="F93">
            <v>1574611.7943659562</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W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W94">
            <v>0</v>
          </cell>
        </row>
      </sheetData>
      <sheetData sheetId="30">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3255 - Network Overhead Assets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7168</v>
          </cell>
          <cell r="C21">
            <v>0</v>
          </cell>
          <cell r="D21" t="str">
            <v>Section Manager</v>
          </cell>
          <cell r="E21" t="str">
            <v>6558</v>
          </cell>
          <cell r="F21" t="str">
            <v>SPENCE, Robert I</v>
          </cell>
          <cell r="G21" t="str">
            <v>Salaried Staff</v>
          </cell>
          <cell r="H21" t="str">
            <v xml:space="preserve">Management Group </v>
          </cell>
          <cell r="I21">
            <v>1</v>
          </cell>
          <cell r="J21">
            <v>164834.23999999996</v>
          </cell>
          <cell r="K21">
            <v>15741.149999999998</v>
          </cell>
          <cell r="L21">
            <v>792.22799999999995</v>
          </cell>
          <cell r="M21">
            <v>0</v>
          </cell>
          <cell r="N21">
            <v>0</v>
          </cell>
          <cell r="O21">
            <v>890.01000000000022</v>
          </cell>
          <cell r="P21">
            <v>0</v>
          </cell>
          <cell r="Q21">
            <v>0</v>
          </cell>
          <cell r="R21">
            <v>3065.42</v>
          </cell>
          <cell r="S21">
            <v>2016.2500000000002</v>
          </cell>
          <cell r="T21">
            <v>0</v>
          </cell>
          <cell r="U21">
            <v>27672.769999999997</v>
          </cell>
          <cell r="V21">
            <v>3928.8500000000004</v>
          </cell>
          <cell r="W21">
            <v>3271.7299999999996</v>
          </cell>
          <cell r="X21">
            <v>17589.849999999999</v>
          </cell>
          <cell r="Y21">
            <v>7178.6567178424884</v>
          </cell>
          <cell r="Z21">
            <v>246981.15471784247</v>
          </cell>
          <cell r="AA21">
            <v>44628.389999999992</v>
          </cell>
          <cell r="AB21">
            <v>261</v>
          </cell>
          <cell r="AC21">
            <v>20</v>
          </cell>
          <cell r="AD21">
            <v>12</v>
          </cell>
          <cell r="AE21">
            <v>0</v>
          </cell>
          <cell r="AF21">
            <v>12</v>
          </cell>
          <cell r="AG21">
            <v>1594.9499999999998</v>
          </cell>
          <cell r="AH21">
            <v>0.85</v>
          </cell>
          <cell r="AI21">
            <v>1355.7074999999998</v>
          </cell>
          <cell r="AJ21">
            <v>182.17879204610324</v>
          </cell>
          <cell r="AK21">
            <v>67.406153057058205</v>
          </cell>
          <cell r="AL21">
            <v>0.37</v>
          </cell>
          <cell r="AM21">
            <v>249.58494510316143</v>
          </cell>
          <cell r="AN21">
            <v>0</v>
          </cell>
          <cell r="AO21">
            <v>0</v>
          </cell>
          <cell r="AP21">
            <v>249.58494510316143</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B26" t="str">
            <v>7158</v>
          </cell>
          <cell r="C26">
            <v>0</v>
          </cell>
          <cell r="D26" t="str">
            <v>Lineworker</v>
          </cell>
          <cell r="E26" t="str">
            <v>10082</v>
          </cell>
          <cell r="F26" t="str">
            <v>WILLIAMS, Benjamin M</v>
          </cell>
          <cell r="G26" t="str">
            <v>Wages Staff</v>
          </cell>
          <cell r="H26" t="str">
            <v xml:space="preserve">Management Group </v>
          </cell>
          <cell r="I26">
            <v>1</v>
          </cell>
          <cell r="J26">
            <v>68796.84</v>
          </cell>
          <cell r="K26">
            <v>5712.93</v>
          </cell>
          <cell r="L26">
            <v>226.40339999999998</v>
          </cell>
          <cell r="M26">
            <v>0</v>
          </cell>
          <cell r="N26">
            <v>0</v>
          </cell>
          <cell r="O26">
            <v>890.01000000000022</v>
          </cell>
          <cell r="P26">
            <v>0</v>
          </cell>
          <cell r="Q26">
            <v>0</v>
          </cell>
          <cell r="R26">
            <v>0</v>
          </cell>
          <cell r="S26">
            <v>0</v>
          </cell>
          <cell r="T26">
            <v>5981.420000000001</v>
          </cell>
          <cell r="U26">
            <v>12206.61</v>
          </cell>
          <cell r="V26">
            <v>1716.82</v>
          </cell>
          <cell r="W26">
            <v>1428.0299999999997</v>
          </cell>
          <cell r="X26">
            <v>7686.4500000000007</v>
          </cell>
          <cell r="Y26">
            <v>3597.1851521831632</v>
          </cell>
          <cell r="Z26">
            <v>108242.69855218314</v>
          </cell>
          <cell r="AA26">
            <v>18626.53</v>
          </cell>
          <cell r="AB26">
            <v>261</v>
          </cell>
          <cell r="AC26">
            <v>20</v>
          </cell>
          <cell r="AD26">
            <v>12</v>
          </cell>
          <cell r="AE26">
            <v>26</v>
          </cell>
          <cell r="AF26">
            <v>12</v>
          </cell>
          <cell r="AG26">
            <v>1528</v>
          </cell>
          <cell r="AH26">
            <v>0.85</v>
          </cell>
          <cell r="AI26">
            <v>1298.8</v>
          </cell>
          <cell r="AJ26">
            <v>83.340544003836726</v>
          </cell>
          <cell r="AK26">
            <v>30.836001281419588</v>
          </cell>
          <cell r="AL26">
            <v>0.37</v>
          </cell>
          <cell r="AM26">
            <v>114.17654528525631</v>
          </cell>
          <cell r="AN26">
            <v>0</v>
          </cell>
          <cell r="AO26">
            <v>0</v>
          </cell>
          <cell r="AP26">
            <v>114.17654528525631</v>
          </cell>
          <cell r="AQ26">
            <v>1118.0999999999999</v>
          </cell>
          <cell r="AR26">
            <v>0</v>
          </cell>
          <cell r="AS26">
            <v>155.41</v>
          </cell>
          <cell r="AT26">
            <v>1273.51</v>
          </cell>
          <cell r="AU26">
            <v>130195.94735348638</v>
          </cell>
          <cell r="AV26">
            <v>0.87796719303342718</v>
          </cell>
          <cell r="AW26">
            <v>0</v>
          </cell>
        </row>
        <row r="27">
          <cell r="B27" t="str">
            <v>7303</v>
          </cell>
          <cell r="C27">
            <v>0</v>
          </cell>
          <cell r="D27" t="str">
            <v>Trades Assistant</v>
          </cell>
          <cell r="E27" t="str">
            <v>10106</v>
          </cell>
          <cell r="F27" t="str">
            <v>VALTER, Michael</v>
          </cell>
          <cell r="G27" t="str">
            <v>Wages Staff</v>
          </cell>
          <cell r="H27" t="str">
            <v xml:space="preserve">Management Group </v>
          </cell>
          <cell r="I27">
            <v>1</v>
          </cell>
          <cell r="J27">
            <v>60518.729999999996</v>
          </cell>
          <cell r="K27">
            <v>5025.53</v>
          </cell>
          <cell r="L27">
            <v>153.88499999999999</v>
          </cell>
          <cell r="M27">
            <v>0</v>
          </cell>
          <cell r="N27">
            <v>0</v>
          </cell>
          <cell r="O27">
            <v>890.01000000000022</v>
          </cell>
          <cell r="P27">
            <v>0</v>
          </cell>
          <cell r="Q27">
            <v>0</v>
          </cell>
          <cell r="R27">
            <v>0</v>
          </cell>
          <cell r="S27">
            <v>0</v>
          </cell>
          <cell r="T27">
            <v>3623.2599999999998</v>
          </cell>
          <cell r="U27">
            <v>10508.1</v>
          </cell>
          <cell r="V27">
            <v>1483.3</v>
          </cell>
          <cell r="W27">
            <v>1234.3799999999999</v>
          </cell>
          <cell r="X27">
            <v>6640.9</v>
          </cell>
          <cell r="Y27">
            <v>3094.5376581078181</v>
          </cell>
          <cell r="Z27">
            <v>93172.632658107803</v>
          </cell>
          <cell r="AA27">
            <v>16385.240000000002</v>
          </cell>
          <cell r="AB27">
            <v>261</v>
          </cell>
          <cell r="AC27">
            <v>20</v>
          </cell>
          <cell r="AD27">
            <v>12</v>
          </cell>
          <cell r="AE27">
            <v>26</v>
          </cell>
          <cell r="AF27">
            <v>12</v>
          </cell>
          <cell r="AG27">
            <v>1528</v>
          </cell>
          <cell r="AH27">
            <v>0.85</v>
          </cell>
          <cell r="AI27">
            <v>1298.8</v>
          </cell>
          <cell r="AJ27">
            <v>71.737475098635514</v>
          </cell>
          <cell r="AK27">
            <v>26.542865786495138</v>
          </cell>
          <cell r="AL27">
            <v>0.37</v>
          </cell>
          <cell r="AM27">
            <v>98.280340885130656</v>
          </cell>
          <cell r="AN27">
            <v>0</v>
          </cell>
          <cell r="AO27">
            <v>0</v>
          </cell>
          <cell r="AP27">
            <v>98.280340885130656</v>
          </cell>
          <cell r="AQ27">
            <v>8</v>
          </cell>
          <cell r="AR27">
            <v>0</v>
          </cell>
          <cell r="AS27">
            <v>1190.5</v>
          </cell>
          <cell r="AT27">
            <v>1198.5</v>
          </cell>
          <cell r="AU27">
            <v>852.04176381548734</v>
          </cell>
          <cell r="AV27">
            <v>6.6750104297037963E-3</v>
          </cell>
          <cell r="AW27">
            <v>0</v>
          </cell>
        </row>
        <row r="28">
          <cell r="B28" t="str">
            <v>7166</v>
          </cell>
          <cell r="C28">
            <v>0</v>
          </cell>
          <cell r="D28" t="str">
            <v>Trades Assistant</v>
          </cell>
          <cell r="E28" t="str">
            <v>10122</v>
          </cell>
          <cell r="F28" t="str">
            <v>PEGG, Michael</v>
          </cell>
          <cell r="G28" t="str">
            <v>Wages Staff</v>
          </cell>
          <cell r="H28" t="str">
            <v xml:space="preserve">Management Group </v>
          </cell>
          <cell r="I28">
            <v>1</v>
          </cell>
          <cell r="J28">
            <v>60518.729999999996</v>
          </cell>
          <cell r="K28">
            <v>5779.34</v>
          </cell>
          <cell r="L28">
            <v>93.72059999999999</v>
          </cell>
          <cell r="M28">
            <v>0</v>
          </cell>
          <cell r="N28">
            <v>0</v>
          </cell>
          <cell r="O28">
            <v>890.01000000000022</v>
          </cell>
          <cell r="P28">
            <v>0</v>
          </cell>
          <cell r="Q28">
            <v>0</v>
          </cell>
          <cell r="R28">
            <v>3503.3700000000003</v>
          </cell>
          <cell r="S28">
            <v>0</v>
          </cell>
          <cell r="T28">
            <v>3623.2599999999998</v>
          </cell>
          <cell r="U28">
            <v>11033.629999999997</v>
          </cell>
          <cell r="V28">
            <v>1544.9200000000003</v>
          </cell>
          <cell r="W28">
            <v>1284.3600000000001</v>
          </cell>
          <cell r="X28">
            <v>6916.8599999999979</v>
          </cell>
          <cell r="Y28">
            <v>3079.3520693964119</v>
          </cell>
          <cell r="Z28">
            <v>98267.552669396377</v>
          </cell>
          <cell r="AA28">
            <v>16385.240000000002</v>
          </cell>
          <cell r="AB28">
            <v>261</v>
          </cell>
          <cell r="AC28">
            <v>20</v>
          </cell>
          <cell r="AD28">
            <v>12</v>
          </cell>
          <cell r="AE28">
            <v>26</v>
          </cell>
          <cell r="AF28">
            <v>12</v>
          </cell>
          <cell r="AG28">
            <v>1528</v>
          </cell>
          <cell r="AH28">
            <v>0.85</v>
          </cell>
          <cell r="AI28">
            <v>1298.8</v>
          </cell>
          <cell r="AJ28">
            <v>75.66026537526669</v>
          </cell>
          <cell r="AK28">
            <v>27.994298188848674</v>
          </cell>
          <cell r="AL28">
            <v>0.37</v>
          </cell>
          <cell r="AM28">
            <v>103.65456356411536</v>
          </cell>
          <cell r="AN28">
            <v>0</v>
          </cell>
          <cell r="AO28">
            <v>0</v>
          </cell>
          <cell r="AP28">
            <v>103.65456356411536</v>
          </cell>
          <cell r="AQ28">
            <v>0</v>
          </cell>
          <cell r="AR28">
            <v>0</v>
          </cell>
          <cell r="AS28">
            <v>1184</v>
          </cell>
          <cell r="AT28">
            <v>1184</v>
          </cell>
          <cell r="AU28">
            <v>0</v>
          </cell>
          <cell r="AV28">
            <v>0</v>
          </cell>
          <cell r="AW28">
            <v>0</v>
          </cell>
        </row>
        <row r="29">
          <cell r="B29" t="str">
            <v>7152</v>
          </cell>
          <cell r="C29">
            <v>0</v>
          </cell>
          <cell r="D29" t="str">
            <v>Trades Assistant</v>
          </cell>
          <cell r="E29" t="str">
            <v>10544</v>
          </cell>
          <cell r="F29" t="str">
            <v>DAVIS, Paul R B</v>
          </cell>
          <cell r="G29" t="str">
            <v>Wages Staff</v>
          </cell>
          <cell r="H29" t="str">
            <v xml:space="preserve">Management Group </v>
          </cell>
          <cell r="I29">
            <v>1</v>
          </cell>
          <cell r="J29">
            <v>64705.279999999999</v>
          </cell>
          <cell r="K29">
            <v>5373.1699999999992</v>
          </cell>
          <cell r="L29">
            <v>173.07660000000001</v>
          </cell>
          <cell r="M29">
            <v>0</v>
          </cell>
          <cell r="N29">
            <v>0</v>
          </cell>
          <cell r="O29">
            <v>890.01000000000022</v>
          </cell>
          <cell r="P29">
            <v>0</v>
          </cell>
          <cell r="Q29">
            <v>0</v>
          </cell>
          <cell r="R29">
            <v>0</v>
          </cell>
          <cell r="S29">
            <v>0</v>
          </cell>
          <cell r="T29">
            <v>3623.2599999999998</v>
          </cell>
          <cell r="U29">
            <v>11188.25</v>
          </cell>
          <cell r="V29">
            <v>1580.4299999999998</v>
          </cell>
          <cell r="W29">
            <v>1315.3200000000002</v>
          </cell>
          <cell r="X29">
            <v>7075.7099999999991</v>
          </cell>
          <cell r="Y29">
            <v>3171.011074935961</v>
          </cell>
          <cell r="Z29">
            <v>99095.517674935953</v>
          </cell>
          <cell r="AA29">
            <v>17518.78</v>
          </cell>
          <cell r="AB29">
            <v>261</v>
          </cell>
          <cell r="AC29">
            <v>20</v>
          </cell>
          <cell r="AD29">
            <v>12</v>
          </cell>
          <cell r="AE29">
            <v>26</v>
          </cell>
          <cell r="AF29">
            <v>12</v>
          </cell>
          <cell r="AG29">
            <v>1528</v>
          </cell>
          <cell r="AH29">
            <v>0.85</v>
          </cell>
          <cell r="AI29">
            <v>1298.8</v>
          </cell>
          <cell r="AJ29">
            <v>76.29774998070215</v>
          </cell>
          <cell r="AK29">
            <v>28.230167492859795</v>
          </cell>
          <cell r="AL29">
            <v>0.37</v>
          </cell>
          <cell r="AM29">
            <v>104.52791747356194</v>
          </cell>
          <cell r="AN29">
            <v>0</v>
          </cell>
          <cell r="AO29">
            <v>0</v>
          </cell>
          <cell r="AP29">
            <v>104.52791747356194</v>
          </cell>
          <cell r="AQ29">
            <v>859.98</v>
          </cell>
          <cell r="AR29">
            <v>3</v>
          </cell>
          <cell r="AS29">
            <v>249</v>
          </cell>
          <cell r="AT29">
            <v>1111.98</v>
          </cell>
          <cell r="AU29">
            <v>104994.35575048583</v>
          </cell>
          <cell r="AV29">
            <v>0.77337721901473044</v>
          </cell>
          <cell r="AW29">
            <v>0</v>
          </cell>
        </row>
        <row r="30">
          <cell r="B30" t="str">
            <v>7288</v>
          </cell>
          <cell r="C30">
            <v>0</v>
          </cell>
          <cell r="D30" t="str">
            <v>Vegetation Inspector</v>
          </cell>
          <cell r="E30" t="str">
            <v>10571</v>
          </cell>
          <cell r="F30" t="str">
            <v>HALL, Tessa J</v>
          </cell>
          <cell r="G30" t="str">
            <v>Wages Staff</v>
          </cell>
          <cell r="H30" t="str">
            <v xml:space="preserve">Management Group </v>
          </cell>
          <cell r="I30">
            <v>1</v>
          </cell>
          <cell r="J30">
            <v>60518.729999999996</v>
          </cell>
          <cell r="K30">
            <v>5025.53</v>
          </cell>
          <cell r="L30">
            <v>124.53689999999999</v>
          </cell>
          <cell r="M30">
            <v>0</v>
          </cell>
          <cell r="N30">
            <v>0</v>
          </cell>
          <cell r="O30">
            <v>890.01000000000022</v>
          </cell>
          <cell r="P30">
            <v>0</v>
          </cell>
          <cell r="Q30">
            <v>0</v>
          </cell>
          <cell r="R30">
            <v>0</v>
          </cell>
          <cell r="S30">
            <v>0</v>
          </cell>
          <cell r="T30">
            <v>3623.2599999999998</v>
          </cell>
          <cell r="U30">
            <v>10508.1</v>
          </cell>
          <cell r="V30">
            <v>1483.3</v>
          </cell>
          <cell r="W30">
            <v>1234.3799999999999</v>
          </cell>
          <cell r="X30">
            <v>6640.9</v>
          </cell>
          <cell r="Y30">
            <v>2921.563425072618</v>
          </cell>
          <cell r="Z30">
            <v>92970.310325072613</v>
          </cell>
          <cell r="AA30">
            <v>16385.240000000002</v>
          </cell>
          <cell r="AB30">
            <v>261</v>
          </cell>
          <cell r="AC30">
            <v>20</v>
          </cell>
          <cell r="AD30">
            <v>12</v>
          </cell>
          <cell r="AE30">
            <v>26</v>
          </cell>
          <cell r="AF30">
            <v>12</v>
          </cell>
          <cell r="AG30">
            <v>1528</v>
          </cell>
          <cell r="AH30">
            <v>0.85</v>
          </cell>
          <cell r="AI30">
            <v>1298.8</v>
          </cell>
          <cell r="AJ30">
            <v>71.581698741201578</v>
          </cell>
          <cell r="AK30">
            <v>26.485228534244584</v>
          </cell>
          <cell r="AL30">
            <v>0.37</v>
          </cell>
          <cell r="AM30">
            <v>98.066927275446162</v>
          </cell>
          <cell r="AN30">
            <v>0</v>
          </cell>
          <cell r="AO30">
            <v>0</v>
          </cell>
          <cell r="AP30">
            <v>98.066927275446162</v>
          </cell>
          <cell r="AQ30">
            <v>24.5</v>
          </cell>
          <cell r="AR30">
            <v>0</v>
          </cell>
          <cell r="AS30">
            <v>1223.5</v>
          </cell>
          <cell r="AT30">
            <v>1248</v>
          </cell>
          <cell r="AU30">
            <v>2500.439476010466</v>
          </cell>
          <cell r="AV30">
            <v>1.9631410256410256E-2</v>
          </cell>
          <cell r="AW30">
            <v>0</v>
          </cell>
        </row>
        <row r="31">
          <cell r="B31" t="str">
            <v>7186</v>
          </cell>
          <cell r="C31">
            <v>0</v>
          </cell>
          <cell r="D31" t="str">
            <v>Site Lead</v>
          </cell>
          <cell r="E31" t="str">
            <v>10585</v>
          </cell>
          <cell r="F31" t="str">
            <v>HUXLEY, William A</v>
          </cell>
          <cell r="G31" t="str">
            <v>Wages Staff</v>
          </cell>
          <cell r="H31" t="str">
            <v xml:space="preserve">Management Group </v>
          </cell>
          <cell r="I31">
            <v>1</v>
          </cell>
          <cell r="J31">
            <v>76570.87999999999</v>
          </cell>
          <cell r="K31">
            <v>6358.47</v>
          </cell>
          <cell r="L31">
            <v>271.71929999999998</v>
          </cell>
          <cell r="M31">
            <v>0</v>
          </cell>
          <cell r="N31">
            <v>0</v>
          </cell>
          <cell r="O31">
            <v>890.01000000000022</v>
          </cell>
          <cell r="P31">
            <v>0</v>
          </cell>
          <cell r="Q31">
            <v>0</v>
          </cell>
          <cell r="R31">
            <v>0</v>
          </cell>
          <cell r="S31">
            <v>6447.7899999999991</v>
          </cell>
          <cell r="T31">
            <v>3623.2599999999998</v>
          </cell>
          <cell r="U31">
            <v>14082.96</v>
          </cell>
          <cell r="V31">
            <v>1969.12</v>
          </cell>
          <cell r="W31">
            <v>1636.7100000000003</v>
          </cell>
          <cell r="X31">
            <v>8815.9800000000014</v>
          </cell>
          <cell r="Y31">
            <v>3785.4582619017237</v>
          </cell>
          <cell r="Z31">
            <v>124452.35756190168</v>
          </cell>
          <cell r="AA31">
            <v>20731.350000000002</v>
          </cell>
          <cell r="AB31">
            <v>261</v>
          </cell>
          <cell r="AC31">
            <v>20</v>
          </cell>
          <cell r="AD31">
            <v>12</v>
          </cell>
          <cell r="AE31">
            <v>26</v>
          </cell>
          <cell r="AF31">
            <v>12</v>
          </cell>
          <cell r="AG31">
            <v>1528</v>
          </cell>
          <cell r="AH31">
            <v>0.85</v>
          </cell>
          <cell r="AI31">
            <v>1298.8</v>
          </cell>
          <cell r="AJ31">
            <v>95.821032924162054</v>
          </cell>
          <cell r="AK31">
            <v>35.453782181939957</v>
          </cell>
          <cell r="AL31">
            <v>0.37</v>
          </cell>
          <cell r="AM31">
            <v>131.27481510610201</v>
          </cell>
          <cell r="AN31">
            <v>0</v>
          </cell>
          <cell r="AO31">
            <v>0</v>
          </cell>
          <cell r="AP31">
            <v>131.27481510610201</v>
          </cell>
          <cell r="AQ31">
            <v>27</v>
          </cell>
          <cell r="AR31">
            <v>0</v>
          </cell>
          <cell r="AS31">
            <v>1417.5</v>
          </cell>
          <cell r="AT31">
            <v>1444.5</v>
          </cell>
          <cell r="AU31">
            <v>3186.9108385010331</v>
          </cell>
          <cell r="AV31">
            <v>1.8691588785046728E-2</v>
          </cell>
          <cell r="AW31">
            <v>0</v>
          </cell>
        </row>
        <row r="32">
          <cell r="B32" t="str">
            <v>7538</v>
          </cell>
          <cell r="C32">
            <v>0</v>
          </cell>
          <cell r="D32" t="str">
            <v>Lineworker</v>
          </cell>
          <cell r="E32" t="str">
            <v>N3255-1718-04</v>
          </cell>
          <cell r="F32" t="str">
            <v>Vacant Position</v>
          </cell>
          <cell r="G32" t="str">
            <v>Wages Staff</v>
          </cell>
          <cell r="H32" t="str">
            <v xml:space="preserve">Management Group </v>
          </cell>
          <cell r="I32">
            <v>1</v>
          </cell>
          <cell r="J32">
            <v>68796.84</v>
          </cell>
          <cell r="K32">
            <v>5712.93</v>
          </cell>
          <cell r="L32">
            <v>104.6331</v>
          </cell>
          <cell r="M32">
            <v>0</v>
          </cell>
          <cell r="N32">
            <v>0</v>
          </cell>
          <cell r="O32">
            <v>890.01000000000022</v>
          </cell>
          <cell r="P32">
            <v>0</v>
          </cell>
          <cell r="Q32">
            <v>0</v>
          </cell>
          <cell r="R32">
            <v>0</v>
          </cell>
          <cell r="S32">
            <v>0</v>
          </cell>
          <cell r="T32">
            <v>0</v>
          </cell>
          <cell r="U32">
            <v>11309.400000000001</v>
          </cell>
          <cell r="V32">
            <v>1611.58</v>
          </cell>
          <cell r="W32">
            <v>1342.6299999999999</v>
          </cell>
          <cell r="X32">
            <v>7215.25</v>
          </cell>
          <cell r="Y32">
            <v>3120.0701704038356</v>
          </cell>
          <cell r="Z32">
            <v>100103.34327040384</v>
          </cell>
          <cell r="AA32">
            <v>18626.53</v>
          </cell>
          <cell r="AB32">
            <v>261</v>
          </cell>
          <cell r="AC32">
            <v>20</v>
          </cell>
          <cell r="AD32">
            <v>12</v>
          </cell>
          <cell r="AE32">
            <v>26</v>
          </cell>
          <cell r="AF32">
            <v>12</v>
          </cell>
          <cell r="AG32">
            <v>1528</v>
          </cell>
          <cell r="AH32">
            <v>0.85</v>
          </cell>
          <cell r="AI32">
            <v>1298.8</v>
          </cell>
          <cell r="AJ32">
            <v>77.073716715740559</v>
          </cell>
          <cell r="AK32">
            <v>28.517275184824008</v>
          </cell>
          <cell r="AL32">
            <v>0.37</v>
          </cell>
          <cell r="AM32">
            <v>105.59099190056457</v>
          </cell>
          <cell r="AN32">
            <v>0</v>
          </cell>
          <cell r="AO32">
            <v>0</v>
          </cell>
          <cell r="AP32">
            <v>105.59099190056457</v>
          </cell>
          <cell r="AQ32">
            <v>0</v>
          </cell>
          <cell r="AR32">
            <v>0</v>
          </cell>
          <cell r="AS32">
            <v>0</v>
          </cell>
          <cell r="AT32">
            <v>0</v>
          </cell>
          <cell r="AU32">
            <v>0</v>
          </cell>
          <cell r="AV32">
            <v>0</v>
          </cell>
          <cell r="AW32">
            <v>0</v>
          </cell>
        </row>
        <row r="33">
          <cell r="B33" t="str">
            <v>7230</v>
          </cell>
          <cell r="C33">
            <v>0</v>
          </cell>
          <cell r="D33" t="str">
            <v>Dual Trade Lineworker / Fitter</v>
          </cell>
          <cell r="E33" t="str">
            <v>10684</v>
          </cell>
          <cell r="F33" t="str">
            <v>SWEETING, David A</v>
          </cell>
          <cell r="G33" t="str">
            <v>Wages Staff</v>
          </cell>
          <cell r="H33" t="str">
            <v xml:space="preserve">Management Group </v>
          </cell>
          <cell r="I33">
            <v>1</v>
          </cell>
          <cell r="J33">
            <v>82224.01999999999</v>
          </cell>
          <cell r="K33">
            <v>6827.9099999999989</v>
          </cell>
          <cell r="L33">
            <v>199.26779999999999</v>
          </cell>
          <cell r="M33">
            <v>0</v>
          </cell>
          <cell r="N33">
            <v>0</v>
          </cell>
          <cell r="O33">
            <v>890.01000000000022</v>
          </cell>
          <cell r="P33">
            <v>0</v>
          </cell>
          <cell r="Q33">
            <v>0</v>
          </cell>
          <cell r="R33">
            <v>0</v>
          </cell>
          <cell r="S33">
            <v>0</v>
          </cell>
          <cell r="T33">
            <v>5981.420000000001</v>
          </cell>
          <cell r="U33">
            <v>14387.87</v>
          </cell>
          <cell r="V33">
            <v>2028.3300000000002</v>
          </cell>
          <cell r="W33">
            <v>1687.6299999999999</v>
          </cell>
          <cell r="X33">
            <v>9080.99</v>
          </cell>
          <cell r="Y33">
            <v>3788.5006627873991</v>
          </cell>
          <cell r="Z33">
            <v>127095.94846278739</v>
          </cell>
          <cell r="AA33">
            <v>22261.899999999998</v>
          </cell>
          <cell r="AB33">
            <v>261</v>
          </cell>
          <cell r="AC33">
            <v>20</v>
          </cell>
          <cell r="AD33">
            <v>12</v>
          </cell>
          <cell r="AE33">
            <v>26</v>
          </cell>
          <cell r="AF33">
            <v>12</v>
          </cell>
          <cell r="AG33">
            <v>1528</v>
          </cell>
          <cell r="AH33">
            <v>0.85</v>
          </cell>
          <cell r="AI33">
            <v>1298.8</v>
          </cell>
          <cell r="AJ33">
            <v>97.856443226661071</v>
          </cell>
          <cell r="AK33">
            <v>36.206883993864594</v>
          </cell>
          <cell r="AL33">
            <v>0.37</v>
          </cell>
          <cell r="AM33">
            <v>134.06332722052565</v>
          </cell>
          <cell r="AN33">
            <v>0</v>
          </cell>
          <cell r="AO33">
            <v>0</v>
          </cell>
          <cell r="AP33">
            <v>134.06332722052565</v>
          </cell>
          <cell r="AQ33">
            <v>1230.51</v>
          </cell>
          <cell r="AR33">
            <v>0</v>
          </cell>
          <cell r="AS33">
            <v>118.5</v>
          </cell>
          <cell r="AT33">
            <v>1349.01</v>
          </cell>
          <cell r="AU33">
            <v>158826.2390151548</v>
          </cell>
          <cell r="AV33">
            <v>0.91215780461227125</v>
          </cell>
          <cell r="AW33">
            <v>0</v>
          </cell>
        </row>
        <row r="34">
          <cell r="B34" t="str">
            <v>7197</v>
          </cell>
          <cell r="C34">
            <v>0</v>
          </cell>
          <cell r="D34" t="str">
            <v>Site Lead</v>
          </cell>
          <cell r="E34" t="str">
            <v>1104</v>
          </cell>
          <cell r="F34" t="str">
            <v>HASLER, Mark</v>
          </cell>
          <cell r="G34" t="str">
            <v>Wages Staff</v>
          </cell>
          <cell r="H34" t="str">
            <v xml:space="preserve">Management Group </v>
          </cell>
          <cell r="I34">
            <v>1</v>
          </cell>
          <cell r="J34">
            <v>87401.699999999983</v>
          </cell>
          <cell r="K34">
            <v>8346.5400000000009</v>
          </cell>
          <cell r="L34">
            <v>358.97879999999998</v>
          </cell>
          <cell r="M34">
            <v>0</v>
          </cell>
          <cell r="N34">
            <v>0</v>
          </cell>
          <cell r="O34">
            <v>890.01000000000022</v>
          </cell>
          <cell r="P34">
            <v>0</v>
          </cell>
          <cell r="Q34">
            <v>0</v>
          </cell>
          <cell r="R34">
            <v>2724.84</v>
          </cell>
          <cell r="S34">
            <v>6447.7899999999991</v>
          </cell>
          <cell r="T34">
            <v>5981.420000000001</v>
          </cell>
          <cell r="U34">
            <v>16604.82</v>
          </cell>
          <cell r="V34">
            <v>2309.85</v>
          </cell>
          <cell r="W34">
            <v>1918.7099999999998</v>
          </cell>
          <cell r="X34">
            <v>10341.280000000001</v>
          </cell>
          <cell r="Y34">
            <v>3608.2943049216774</v>
          </cell>
          <cell r="Z34">
            <v>146934.23310492164</v>
          </cell>
          <cell r="AA34">
            <v>23663.760000000002</v>
          </cell>
          <cell r="AB34">
            <v>261</v>
          </cell>
          <cell r="AC34">
            <v>20</v>
          </cell>
          <cell r="AD34">
            <v>12</v>
          </cell>
          <cell r="AE34">
            <v>26</v>
          </cell>
          <cell r="AF34">
            <v>12</v>
          </cell>
          <cell r="AG34">
            <v>1528</v>
          </cell>
          <cell r="AH34">
            <v>0.85</v>
          </cell>
          <cell r="AI34">
            <v>1298.8</v>
          </cell>
          <cell r="AJ34">
            <v>113.13076155291165</v>
          </cell>
          <cell r="AK34">
            <v>41.85838177457731</v>
          </cell>
          <cell r="AL34">
            <v>0.37</v>
          </cell>
          <cell r="AM34">
            <v>154.98914332748896</v>
          </cell>
          <cell r="AN34">
            <v>0</v>
          </cell>
          <cell r="AO34">
            <v>0</v>
          </cell>
          <cell r="AP34">
            <v>154.98914332748896</v>
          </cell>
          <cell r="AQ34">
            <v>984.5</v>
          </cell>
          <cell r="AR34">
            <v>2</v>
          </cell>
          <cell r="AS34">
            <v>36</v>
          </cell>
          <cell r="AT34">
            <v>1022.5</v>
          </cell>
          <cell r="AU34">
            <v>193818.82729952043</v>
          </cell>
          <cell r="AV34">
            <v>0.96283618581907093</v>
          </cell>
          <cell r="AW34">
            <v>0</v>
          </cell>
        </row>
        <row r="35">
          <cell r="B35" t="str">
            <v>7178</v>
          </cell>
          <cell r="C35">
            <v>0</v>
          </cell>
          <cell r="D35" t="str">
            <v>Program Delivery Lead Inspecti</v>
          </cell>
          <cell r="E35" t="str">
            <v>1192</v>
          </cell>
          <cell r="F35" t="str">
            <v>HALPIN, Luke</v>
          </cell>
          <cell r="G35" t="str">
            <v>Wages Staff</v>
          </cell>
          <cell r="H35" t="str">
            <v xml:space="preserve">Management Group </v>
          </cell>
          <cell r="I35">
            <v>1</v>
          </cell>
          <cell r="J35">
            <v>123726.99000000002</v>
          </cell>
          <cell r="K35">
            <v>11815.470000000003</v>
          </cell>
          <cell r="L35">
            <v>339.69629999999995</v>
          </cell>
          <cell r="M35">
            <v>10049.61</v>
          </cell>
          <cell r="N35">
            <v>0</v>
          </cell>
          <cell r="O35">
            <v>890.01000000000022</v>
          </cell>
          <cell r="P35">
            <v>0</v>
          </cell>
          <cell r="Q35">
            <v>0</v>
          </cell>
          <cell r="R35">
            <v>3065.42</v>
          </cell>
          <cell r="S35">
            <v>0</v>
          </cell>
          <cell r="T35">
            <v>0</v>
          </cell>
          <cell r="U35">
            <v>22199.96</v>
          </cell>
          <cell r="V35">
            <v>3116.58</v>
          </cell>
          <cell r="W35">
            <v>2591.85</v>
          </cell>
          <cell r="X35">
            <v>13953.330000000002</v>
          </cell>
          <cell r="Y35">
            <v>5378.528322229904</v>
          </cell>
          <cell r="Z35">
            <v>197127.44462222996</v>
          </cell>
          <cell r="AA35">
            <v>33498.720000000008</v>
          </cell>
          <cell r="AB35">
            <v>261</v>
          </cell>
          <cell r="AC35">
            <v>20</v>
          </cell>
          <cell r="AD35">
            <v>12</v>
          </cell>
          <cell r="AE35">
            <v>26</v>
          </cell>
          <cell r="AF35">
            <v>12</v>
          </cell>
          <cell r="AG35">
            <v>1528</v>
          </cell>
          <cell r="AH35">
            <v>0.85</v>
          </cell>
          <cell r="AI35">
            <v>1298.8</v>
          </cell>
          <cell r="AJ35">
            <v>151.77659733771941</v>
          </cell>
          <cell r="AK35">
            <v>56.157341014956181</v>
          </cell>
          <cell r="AL35">
            <v>0.37</v>
          </cell>
          <cell r="AM35">
            <v>207.9339383526756</v>
          </cell>
          <cell r="AN35">
            <v>0</v>
          </cell>
          <cell r="AO35">
            <v>0</v>
          </cell>
          <cell r="AP35">
            <v>207.9339383526756</v>
          </cell>
          <cell r="AQ35">
            <v>818.30000000000007</v>
          </cell>
          <cell r="AR35">
            <v>0</v>
          </cell>
          <cell r="AS35">
            <v>442.59999999999997</v>
          </cell>
          <cell r="AT35">
            <v>1260.9000000000001</v>
          </cell>
          <cell r="AU35">
            <v>175266.76300268693</v>
          </cell>
          <cell r="AV35">
            <v>0.64898088666825282</v>
          </cell>
          <cell r="AW35">
            <v>0</v>
          </cell>
        </row>
        <row r="36">
          <cell r="B36" t="str">
            <v>7181</v>
          </cell>
          <cell r="C36">
            <v>0</v>
          </cell>
          <cell r="D36" t="str">
            <v>Site Lead Reactive</v>
          </cell>
          <cell r="E36" t="str">
            <v>1420</v>
          </cell>
          <cell r="F36" t="str">
            <v>TAYLOR, Timothy J</v>
          </cell>
          <cell r="G36" t="str">
            <v>Wages Staff</v>
          </cell>
          <cell r="H36" t="str">
            <v xml:space="preserve">Management Group </v>
          </cell>
          <cell r="I36">
            <v>1</v>
          </cell>
          <cell r="J36">
            <v>80726.12000000001</v>
          </cell>
          <cell r="K36">
            <v>7709.07</v>
          </cell>
          <cell r="L36">
            <v>525.35009999999988</v>
          </cell>
          <cell r="M36">
            <v>0</v>
          </cell>
          <cell r="N36">
            <v>0</v>
          </cell>
          <cell r="O36">
            <v>890.01000000000022</v>
          </cell>
          <cell r="P36">
            <v>0</v>
          </cell>
          <cell r="Q36">
            <v>0</v>
          </cell>
          <cell r="R36">
            <v>2724.84</v>
          </cell>
          <cell r="S36">
            <v>6447.7899999999991</v>
          </cell>
          <cell r="T36">
            <v>5981.420000000001</v>
          </cell>
          <cell r="U36">
            <v>15520.39</v>
          </cell>
          <cell r="V36">
            <v>2154.94</v>
          </cell>
          <cell r="W36">
            <v>1789.6599999999999</v>
          </cell>
          <cell r="X36">
            <v>9647.9600000000009</v>
          </cell>
          <cell r="Y36">
            <v>3260.699437535055</v>
          </cell>
          <cell r="Z36">
            <v>137378.24953753504</v>
          </cell>
          <cell r="AA36">
            <v>21856.379999999997</v>
          </cell>
          <cell r="AB36">
            <v>261</v>
          </cell>
          <cell r="AC36">
            <v>20</v>
          </cell>
          <cell r="AD36">
            <v>12</v>
          </cell>
          <cell r="AE36">
            <v>26</v>
          </cell>
          <cell r="AF36">
            <v>12</v>
          </cell>
          <cell r="AG36">
            <v>1528</v>
          </cell>
          <cell r="AH36">
            <v>0.95</v>
          </cell>
          <cell r="AI36">
            <v>1451.6</v>
          </cell>
          <cell r="AJ36">
            <v>94.639190918665648</v>
          </cell>
          <cell r="AK36">
            <v>35.01650063990629</v>
          </cell>
          <cell r="AL36">
            <v>0.37</v>
          </cell>
          <cell r="AM36">
            <v>129.65569155857193</v>
          </cell>
          <cell r="AN36">
            <v>0</v>
          </cell>
          <cell r="AO36">
            <v>0</v>
          </cell>
          <cell r="AP36">
            <v>129.65569155857193</v>
          </cell>
          <cell r="AQ36">
            <v>327.17</v>
          </cell>
          <cell r="AR36">
            <v>10.5</v>
          </cell>
          <cell r="AS36">
            <v>665.32999999999993</v>
          </cell>
          <cell r="AT36">
            <v>1003</v>
          </cell>
          <cell r="AU36">
            <v>61391.90169953899</v>
          </cell>
          <cell r="AV36">
            <v>0.3261914257228315</v>
          </cell>
          <cell r="AW36">
            <v>0</v>
          </cell>
        </row>
        <row r="37">
          <cell r="B37" t="str">
            <v>7304</v>
          </cell>
          <cell r="C37">
            <v>0</v>
          </cell>
          <cell r="D37" t="str">
            <v>Plant and Transport Operator</v>
          </cell>
          <cell r="E37" t="str">
            <v>1721</v>
          </cell>
          <cell r="F37" t="str">
            <v>WILLIAMS, Symon G</v>
          </cell>
          <cell r="G37" t="str">
            <v>Wages Staff</v>
          </cell>
          <cell r="H37" t="str">
            <v xml:space="preserve">Management Group </v>
          </cell>
          <cell r="I37">
            <v>1</v>
          </cell>
          <cell r="J37">
            <v>64705.279999999999</v>
          </cell>
          <cell r="K37">
            <v>6179.15</v>
          </cell>
          <cell r="L37">
            <v>116.2809</v>
          </cell>
          <cell r="M37">
            <v>0</v>
          </cell>
          <cell r="N37">
            <v>0</v>
          </cell>
          <cell r="O37">
            <v>890.01000000000022</v>
          </cell>
          <cell r="P37">
            <v>0</v>
          </cell>
          <cell r="Q37">
            <v>0</v>
          </cell>
          <cell r="R37">
            <v>4904.7000000000007</v>
          </cell>
          <cell r="S37">
            <v>0</v>
          </cell>
          <cell r="T37">
            <v>3623.2599999999998</v>
          </cell>
          <cell r="U37">
            <v>11923.930000000002</v>
          </cell>
          <cell r="V37">
            <v>1666.7299999999998</v>
          </cell>
          <cell r="W37">
            <v>1385.33</v>
          </cell>
          <cell r="X37">
            <v>7462.1099999999988</v>
          </cell>
          <cell r="Y37">
            <v>2405.3254774110756</v>
          </cell>
          <cell r="Z37">
            <v>105262.10637741105</v>
          </cell>
          <cell r="AA37">
            <v>17518.78</v>
          </cell>
          <cell r="AB37">
            <v>261</v>
          </cell>
          <cell r="AC37">
            <v>20</v>
          </cell>
          <cell r="AD37">
            <v>12</v>
          </cell>
          <cell r="AE37">
            <v>26</v>
          </cell>
          <cell r="AF37">
            <v>12</v>
          </cell>
          <cell r="AG37">
            <v>1528</v>
          </cell>
          <cell r="AH37">
            <v>0.85</v>
          </cell>
          <cell r="AI37">
            <v>1298.8</v>
          </cell>
          <cell r="AJ37">
            <v>81.045662440261054</v>
          </cell>
          <cell r="AK37">
            <v>29.98689510289659</v>
          </cell>
          <cell r="AL37">
            <v>0.37</v>
          </cell>
          <cell r="AM37">
            <v>111.03255754315765</v>
          </cell>
          <cell r="AN37">
            <v>0</v>
          </cell>
          <cell r="AO37">
            <v>0</v>
          </cell>
          <cell r="AP37">
            <v>111.03255754315765</v>
          </cell>
          <cell r="AQ37">
            <v>704.51</v>
          </cell>
          <cell r="AR37">
            <v>6</v>
          </cell>
          <cell r="AS37">
            <v>253</v>
          </cell>
          <cell r="AT37">
            <v>963.51</v>
          </cell>
          <cell r="AU37">
            <v>105444.40949508705</v>
          </cell>
          <cell r="AV37">
            <v>0.73119116563398412</v>
          </cell>
          <cell r="AW37">
            <v>0</v>
          </cell>
        </row>
        <row r="38">
          <cell r="B38" t="str">
            <v>7193</v>
          </cell>
          <cell r="C38">
            <v>0</v>
          </cell>
          <cell r="D38" t="str">
            <v>Site Lead Overhead Asset</v>
          </cell>
          <cell r="E38" t="str">
            <v>1866</v>
          </cell>
          <cell r="F38" t="str">
            <v>HUGHES, Michael A</v>
          </cell>
          <cell r="G38" t="str">
            <v>Wages Staff</v>
          </cell>
          <cell r="H38" t="str">
            <v xml:space="preserve">Management Group </v>
          </cell>
          <cell r="I38">
            <v>1</v>
          </cell>
          <cell r="J38">
            <v>80726.12000000001</v>
          </cell>
          <cell r="K38">
            <v>7709.07</v>
          </cell>
          <cell r="L38">
            <v>452.13600000000002</v>
          </cell>
          <cell r="M38">
            <v>0</v>
          </cell>
          <cell r="N38">
            <v>0</v>
          </cell>
          <cell r="O38">
            <v>890.01000000000022</v>
          </cell>
          <cell r="P38">
            <v>0</v>
          </cell>
          <cell r="Q38">
            <v>0</v>
          </cell>
          <cell r="R38">
            <v>2724.84</v>
          </cell>
          <cell r="S38">
            <v>6447.7899999999991</v>
          </cell>
          <cell r="T38">
            <v>5981.420000000001</v>
          </cell>
          <cell r="U38">
            <v>15520.39</v>
          </cell>
          <cell r="V38">
            <v>2154.94</v>
          </cell>
          <cell r="W38">
            <v>1789.6599999999999</v>
          </cell>
          <cell r="X38">
            <v>9647.9600000000009</v>
          </cell>
          <cell r="Y38">
            <v>3828.8508136057062</v>
          </cell>
          <cell r="Z38">
            <v>137873.18681360569</v>
          </cell>
          <cell r="AA38">
            <v>21856.379999999997</v>
          </cell>
          <cell r="AB38">
            <v>261</v>
          </cell>
          <cell r="AC38">
            <v>20</v>
          </cell>
          <cell r="AD38">
            <v>12</v>
          </cell>
          <cell r="AE38">
            <v>26</v>
          </cell>
          <cell r="AF38">
            <v>12</v>
          </cell>
          <cell r="AG38">
            <v>1528</v>
          </cell>
          <cell r="AH38">
            <v>0.85</v>
          </cell>
          <cell r="AI38">
            <v>1298.8</v>
          </cell>
          <cell r="AJ38">
            <v>106.15428612073121</v>
          </cell>
          <cell r="AK38">
            <v>39.277085864670546</v>
          </cell>
          <cell r="AL38">
            <v>0.37</v>
          </cell>
          <cell r="AM38">
            <v>145.43137198540177</v>
          </cell>
          <cell r="AN38">
            <v>0</v>
          </cell>
          <cell r="AO38">
            <v>0</v>
          </cell>
          <cell r="AP38">
            <v>145.43137198540177</v>
          </cell>
          <cell r="AQ38">
            <v>1121.67</v>
          </cell>
          <cell r="AR38">
            <v>0</v>
          </cell>
          <cell r="AS38">
            <v>132.84</v>
          </cell>
          <cell r="AT38">
            <v>1254.51</v>
          </cell>
          <cell r="AU38">
            <v>168885.10885597361</v>
          </cell>
          <cell r="AV38">
            <v>0.8941100509362222</v>
          </cell>
          <cell r="AW38">
            <v>0</v>
          </cell>
        </row>
        <row r="39">
          <cell r="B39" t="str">
            <v>7184</v>
          </cell>
          <cell r="C39">
            <v>0</v>
          </cell>
          <cell r="D39" t="str">
            <v>Site Lead</v>
          </cell>
          <cell r="E39" t="str">
            <v>1895</v>
          </cell>
          <cell r="F39" t="str">
            <v>WYNN, Richard J</v>
          </cell>
          <cell r="G39" t="str">
            <v>Wages Staff</v>
          </cell>
          <cell r="H39" t="str">
            <v xml:space="preserve">Management Group </v>
          </cell>
          <cell r="I39">
            <v>1</v>
          </cell>
          <cell r="J39">
            <v>80726.12000000001</v>
          </cell>
          <cell r="K39">
            <v>7709.07</v>
          </cell>
          <cell r="L39">
            <v>212.33699999999999</v>
          </cell>
          <cell r="M39">
            <v>0</v>
          </cell>
          <cell r="N39">
            <v>0</v>
          </cell>
          <cell r="O39">
            <v>890.01000000000022</v>
          </cell>
          <cell r="P39">
            <v>0</v>
          </cell>
          <cell r="Q39">
            <v>0</v>
          </cell>
          <cell r="R39">
            <v>2724.84</v>
          </cell>
          <cell r="S39">
            <v>6447.7899999999991</v>
          </cell>
          <cell r="T39">
            <v>5981.420000000001</v>
          </cell>
          <cell r="U39">
            <v>15520.39</v>
          </cell>
          <cell r="V39">
            <v>2154.94</v>
          </cell>
          <cell r="W39">
            <v>1789.6599999999999</v>
          </cell>
          <cell r="X39">
            <v>9647.9600000000009</v>
          </cell>
          <cell r="Y39">
            <v>3126.4403919291108</v>
          </cell>
          <cell r="Z39">
            <v>136930.9773919291</v>
          </cell>
          <cell r="AA39">
            <v>21856.379999999997</v>
          </cell>
          <cell r="AB39">
            <v>261</v>
          </cell>
          <cell r="AC39">
            <v>20</v>
          </cell>
          <cell r="AD39">
            <v>12</v>
          </cell>
          <cell r="AE39">
            <v>26</v>
          </cell>
          <cell r="AF39">
            <v>12</v>
          </cell>
          <cell r="AG39">
            <v>1528</v>
          </cell>
          <cell r="AH39">
            <v>0.85</v>
          </cell>
          <cell r="AI39">
            <v>1298.8</v>
          </cell>
          <cell r="AJ39">
            <v>105.42883999994542</v>
          </cell>
          <cell r="AK39">
            <v>39.008670799979804</v>
          </cell>
          <cell r="AL39">
            <v>0.37</v>
          </cell>
          <cell r="AM39">
            <v>144.43751079992524</v>
          </cell>
          <cell r="AN39">
            <v>0</v>
          </cell>
          <cell r="AO39">
            <v>0</v>
          </cell>
          <cell r="AP39">
            <v>144.43751079992524</v>
          </cell>
          <cell r="AQ39">
            <v>572.99</v>
          </cell>
          <cell r="AR39">
            <v>10.67</v>
          </cell>
          <cell r="AS39">
            <v>279.32</v>
          </cell>
          <cell r="AT39">
            <v>862.98</v>
          </cell>
          <cell r="AU39">
            <v>124557.1283321143</v>
          </cell>
          <cell r="AV39">
            <v>0.6639667199703353</v>
          </cell>
          <cell r="AW39">
            <v>0</v>
          </cell>
        </row>
        <row r="40">
          <cell r="B40" t="str">
            <v>7029</v>
          </cell>
          <cell r="C40">
            <v>0</v>
          </cell>
          <cell r="D40" t="str">
            <v>Full System Switcher</v>
          </cell>
          <cell r="E40" t="str">
            <v>2035</v>
          </cell>
          <cell r="F40" t="str">
            <v>MILLS, Andrew W</v>
          </cell>
          <cell r="G40" t="str">
            <v>Wages Staff</v>
          </cell>
          <cell r="H40" t="str">
            <v xml:space="preserve">Management Group </v>
          </cell>
          <cell r="I40">
            <v>1</v>
          </cell>
          <cell r="J40">
            <v>91496.959999999992</v>
          </cell>
          <cell r="K40">
            <v>8737.68</v>
          </cell>
          <cell r="L40">
            <v>677.45339999999999</v>
          </cell>
          <cell r="M40">
            <v>0</v>
          </cell>
          <cell r="N40">
            <v>0</v>
          </cell>
          <cell r="O40">
            <v>890.01000000000022</v>
          </cell>
          <cell r="P40">
            <v>0</v>
          </cell>
          <cell r="Q40">
            <v>0</v>
          </cell>
          <cell r="R40">
            <v>2724.84</v>
          </cell>
          <cell r="S40">
            <v>6447.7899999999991</v>
          </cell>
          <cell r="T40">
            <v>5981.420000000001</v>
          </cell>
          <cell r="U40">
            <v>17270.13</v>
          </cell>
          <cell r="V40">
            <v>2404.7999999999997</v>
          </cell>
          <cell r="W40">
            <v>1997.86</v>
          </cell>
          <cell r="X40">
            <v>10766.61</v>
          </cell>
          <cell r="Y40">
            <v>4032.2375876995211</v>
          </cell>
          <cell r="Z40">
            <v>153427.79098769944</v>
          </cell>
          <cell r="AA40">
            <v>24772.550000000003</v>
          </cell>
          <cell r="AB40">
            <v>261</v>
          </cell>
          <cell r="AC40">
            <v>20</v>
          </cell>
          <cell r="AD40">
            <v>12</v>
          </cell>
          <cell r="AE40">
            <v>26</v>
          </cell>
          <cell r="AF40">
            <v>12</v>
          </cell>
          <cell r="AG40">
            <v>1528</v>
          </cell>
          <cell r="AH40">
            <v>0.85</v>
          </cell>
          <cell r="AI40">
            <v>1298.8</v>
          </cell>
          <cell r="AJ40">
            <v>118.13042114852128</v>
          </cell>
          <cell r="AK40">
            <v>43.708255824952872</v>
          </cell>
          <cell r="AL40">
            <v>0.37</v>
          </cell>
          <cell r="AM40">
            <v>161.83867697347415</v>
          </cell>
          <cell r="AN40">
            <v>0</v>
          </cell>
          <cell r="AO40">
            <v>0</v>
          </cell>
          <cell r="AP40">
            <v>161.83867697347415</v>
          </cell>
          <cell r="AQ40">
            <v>548.5</v>
          </cell>
          <cell r="AR40">
            <v>3</v>
          </cell>
          <cell r="AS40">
            <v>679</v>
          </cell>
          <cell r="AT40">
            <v>1230.5</v>
          </cell>
          <cell r="AU40">
            <v>93695.689881147337</v>
          </cell>
          <cell r="AV40">
            <v>0.44575375863470135</v>
          </cell>
          <cell r="AW40">
            <v>0</v>
          </cell>
        </row>
        <row r="41">
          <cell r="B41" t="str">
            <v>7163</v>
          </cell>
          <cell r="C41">
            <v>0</v>
          </cell>
          <cell r="D41" t="str">
            <v>Lineworker</v>
          </cell>
          <cell r="E41" t="str">
            <v>2037</v>
          </cell>
          <cell r="F41" t="str">
            <v>MCQUALTER, Toby C</v>
          </cell>
          <cell r="G41" t="str">
            <v>Wages Staff</v>
          </cell>
          <cell r="H41" t="str">
            <v xml:space="preserve">Management Group </v>
          </cell>
          <cell r="I41">
            <v>1</v>
          </cell>
          <cell r="J41">
            <v>70920.5</v>
          </cell>
          <cell r="K41">
            <v>5889.27</v>
          </cell>
          <cell r="L41">
            <v>244.63229999999999</v>
          </cell>
          <cell r="M41">
            <v>0</v>
          </cell>
          <cell r="N41">
            <v>0</v>
          </cell>
          <cell r="O41">
            <v>890.01000000000022</v>
          </cell>
          <cell r="P41">
            <v>0</v>
          </cell>
          <cell r="Q41">
            <v>0</v>
          </cell>
          <cell r="R41">
            <v>0</v>
          </cell>
          <cell r="S41">
            <v>0</v>
          </cell>
          <cell r="T41">
            <v>5981.420000000001</v>
          </cell>
          <cell r="U41">
            <v>12551.609999999999</v>
          </cell>
          <cell r="V41">
            <v>1766.1</v>
          </cell>
          <cell r="W41">
            <v>1469.09</v>
          </cell>
          <cell r="X41">
            <v>7907.0199999999986</v>
          </cell>
          <cell r="Y41">
            <v>3082.015811010544</v>
          </cell>
          <cell r="Z41">
            <v>110701.66811101054</v>
          </cell>
          <cell r="AA41">
            <v>19201.530000000002</v>
          </cell>
          <cell r="AB41">
            <v>261</v>
          </cell>
          <cell r="AC41">
            <v>20</v>
          </cell>
          <cell r="AD41">
            <v>12</v>
          </cell>
          <cell r="AE41">
            <v>26</v>
          </cell>
          <cell r="AF41">
            <v>12</v>
          </cell>
          <cell r="AG41">
            <v>1528</v>
          </cell>
          <cell r="AH41">
            <v>0.85</v>
          </cell>
          <cell r="AI41">
            <v>1298.8</v>
          </cell>
          <cell r="AJ41">
            <v>85.23380667617073</v>
          </cell>
          <cell r="AK41">
            <v>31.536508470183168</v>
          </cell>
          <cell r="AL41">
            <v>0.37</v>
          </cell>
          <cell r="AM41">
            <v>116.77031514635389</v>
          </cell>
          <cell r="AN41">
            <v>0</v>
          </cell>
          <cell r="AO41">
            <v>0</v>
          </cell>
          <cell r="AP41">
            <v>116.77031514635389</v>
          </cell>
          <cell r="AQ41">
            <v>300.5</v>
          </cell>
          <cell r="AR41">
            <v>0</v>
          </cell>
          <cell r="AS41">
            <v>220.5</v>
          </cell>
          <cell r="AT41">
            <v>521</v>
          </cell>
          <cell r="AU41">
            <v>87474.503332593813</v>
          </cell>
          <cell r="AV41">
            <v>0.57677543186180424</v>
          </cell>
          <cell r="AW41">
            <v>0</v>
          </cell>
        </row>
        <row r="42">
          <cell r="B42" t="str">
            <v>7605</v>
          </cell>
          <cell r="C42">
            <v>0</v>
          </cell>
          <cell r="D42" t="str">
            <v>Lineworker / Switcher</v>
          </cell>
          <cell r="E42" t="str">
            <v>2116</v>
          </cell>
          <cell r="F42" t="str">
            <v>STEWART, Geoffrey W</v>
          </cell>
          <cell r="G42" t="str">
            <v>Wages Staff</v>
          </cell>
          <cell r="H42" t="str">
            <v xml:space="preserve">Management Group </v>
          </cell>
          <cell r="I42">
            <v>1</v>
          </cell>
          <cell r="J42">
            <v>91496.959999999992</v>
          </cell>
          <cell r="K42">
            <v>8737.68</v>
          </cell>
          <cell r="L42">
            <v>314.39159999999998</v>
          </cell>
          <cell r="M42">
            <v>0</v>
          </cell>
          <cell r="N42">
            <v>0</v>
          </cell>
          <cell r="O42">
            <v>890.01000000000022</v>
          </cell>
          <cell r="P42">
            <v>0</v>
          </cell>
          <cell r="Q42">
            <v>0</v>
          </cell>
          <cell r="R42">
            <v>2724.84</v>
          </cell>
          <cell r="S42">
            <v>0</v>
          </cell>
          <cell r="T42">
            <v>5981.420000000001</v>
          </cell>
          <cell r="U42">
            <v>16302.980000000001</v>
          </cell>
          <cell r="V42">
            <v>2291.3399999999997</v>
          </cell>
          <cell r="W42">
            <v>1905.7799999999997</v>
          </cell>
          <cell r="X42">
            <v>10258.700000000001</v>
          </cell>
          <cell r="Y42">
            <v>3267.8908098256907</v>
          </cell>
          <cell r="Z42">
            <v>144171.99240982565</v>
          </cell>
          <cell r="AA42">
            <v>24772.550000000003</v>
          </cell>
          <cell r="AB42">
            <v>261</v>
          </cell>
          <cell r="AC42">
            <v>20</v>
          </cell>
          <cell r="AD42">
            <v>12</v>
          </cell>
          <cell r="AE42">
            <v>26</v>
          </cell>
          <cell r="AF42">
            <v>12</v>
          </cell>
          <cell r="AG42">
            <v>1528</v>
          </cell>
          <cell r="AH42">
            <v>0.85</v>
          </cell>
          <cell r="AI42">
            <v>1298.8</v>
          </cell>
          <cell r="AJ42">
            <v>111.00399785172903</v>
          </cell>
          <cell r="AK42">
            <v>41.071479205139738</v>
          </cell>
          <cell r="AL42">
            <v>0.37</v>
          </cell>
          <cell r="AM42">
            <v>152.07547705686875</v>
          </cell>
          <cell r="AN42">
            <v>0</v>
          </cell>
          <cell r="AO42">
            <v>0</v>
          </cell>
          <cell r="AP42">
            <v>152.07547705686875</v>
          </cell>
          <cell r="AQ42">
            <v>895.25</v>
          </cell>
          <cell r="AR42">
            <v>0</v>
          </cell>
          <cell r="AS42">
            <v>56</v>
          </cell>
          <cell r="AT42">
            <v>951.25</v>
          </cell>
          <cell r="AU42">
            <v>185887.90265514646</v>
          </cell>
          <cell r="AV42">
            <v>0.94113009198423125</v>
          </cell>
          <cell r="AW42">
            <v>0</v>
          </cell>
        </row>
        <row r="43">
          <cell r="B43" t="str">
            <v>7154</v>
          </cell>
          <cell r="C43">
            <v>0</v>
          </cell>
          <cell r="D43" t="str">
            <v>Lineworker</v>
          </cell>
          <cell r="E43" t="str">
            <v>2123</v>
          </cell>
          <cell r="F43" t="str">
            <v>GENERO, Mario</v>
          </cell>
          <cell r="G43" t="str">
            <v>Wages Staff</v>
          </cell>
          <cell r="H43" t="str">
            <v xml:space="preserve">Management Group </v>
          </cell>
          <cell r="I43">
            <v>1</v>
          </cell>
          <cell r="J43">
            <v>77906.22</v>
          </cell>
          <cell r="K43">
            <v>7439.78</v>
          </cell>
          <cell r="L43">
            <v>182.4135</v>
          </cell>
          <cell r="M43">
            <v>0</v>
          </cell>
          <cell r="N43">
            <v>0</v>
          </cell>
          <cell r="O43">
            <v>890.01000000000022</v>
          </cell>
          <cell r="P43">
            <v>0</v>
          </cell>
          <cell r="Q43">
            <v>0</v>
          </cell>
          <cell r="R43">
            <v>2452.3600000000006</v>
          </cell>
          <cell r="S43">
            <v>0</v>
          </cell>
          <cell r="T43">
            <v>5981.420000000001</v>
          </cell>
          <cell r="U43">
            <v>14054.289999999999</v>
          </cell>
          <cell r="V43">
            <v>1971.3</v>
          </cell>
          <cell r="W43">
            <v>1639.1999999999998</v>
          </cell>
          <cell r="X43">
            <v>8825.69</v>
          </cell>
          <cell r="Y43">
            <v>3305.6339820934299</v>
          </cell>
          <cell r="Z43">
            <v>124648.31748209341</v>
          </cell>
          <cell r="AA43">
            <v>21092.859999999997</v>
          </cell>
          <cell r="AB43">
            <v>261</v>
          </cell>
          <cell r="AC43">
            <v>20</v>
          </cell>
          <cell r="AD43">
            <v>12</v>
          </cell>
          <cell r="AE43">
            <v>26</v>
          </cell>
          <cell r="AF43">
            <v>12</v>
          </cell>
          <cell r="AG43">
            <v>1528</v>
          </cell>
          <cell r="AH43">
            <v>0.85</v>
          </cell>
          <cell r="AI43">
            <v>1298.8</v>
          </cell>
          <cell r="AJ43">
            <v>95.971910596006637</v>
          </cell>
          <cell r="AK43">
            <v>35.509606920522458</v>
          </cell>
          <cell r="AL43">
            <v>0.37</v>
          </cell>
          <cell r="AM43">
            <v>131.4815175165291</v>
          </cell>
          <cell r="AN43">
            <v>0</v>
          </cell>
          <cell r="AO43">
            <v>0</v>
          </cell>
          <cell r="AP43">
            <v>131.4815175165291</v>
          </cell>
          <cell r="AQ43">
            <v>715.18000000000006</v>
          </cell>
          <cell r="AR43">
            <v>10.67</v>
          </cell>
          <cell r="AS43">
            <v>402.68000000000006</v>
          </cell>
          <cell r="AT43">
            <v>1128.5300000000002</v>
          </cell>
          <cell r="AU43">
            <v>108220.42627548729</v>
          </cell>
          <cell r="AV43">
            <v>0.6337270608667912</v>
          </cell>
          <cell r="AW43">
            <v>0</v>
          </cell>
        </row>
        <row r="44">
          <cell r="B44" t="str">
            <v>7293</v>
          </cell>
          <cell r="C44">
            <v>0</v>
          </cell>
          <cell r="D44" t="str">
            <v>Lineworker / Switcher</v>
          </cell>
          <cell r="E44" t="str">
            <v>10623</v>
          </cell>
          <cell r="F44" t="str">
            <v>KYLE, Mathew P</v>
          </cell>
          <cell r="G44" t="str">
            <v>Wages Staff</v>
          </cell>
          <cell r="H44" t="str">
            <v xml:space="preserve">Management Group </v>
          </cell>
          <cell r="I44">
            <v>1</v>
          </cell>
          <cell r="J44">
            <v>83658.210000000006</v>
          </cell>
          <cell r="K44">
            <v>6947.02</v>
          </cell>
          <cell r="L44">
            <v>203.2689</v>
          </cell>
          <cell r="M44">
            <v>0</v>
          </cell>
          <cell r="N44">
            <v>0</v>
          </cell>
          <cell r="O44">
            <v>890.01000000000022</v>
          </cell>
          <cell r="P44">
            <v>0</v>
          </cell>
          <cell r="Q44">
            <v>0</v>
          </cell>
          <cell r="R44">
            <v>0</v>
          </cell>
          <cell r="S44">
            <v>0</v>
          </cell>
          <cell r="T44">
            <v>3623.2599999999998</v>
          </cell>
          <cell r="U44">
            <v>14267.11</v>
          </cell>
          <cell r="V44">
            <v>2020.0599999999997</v>
          </cell>
          <cell r="W44">
            <v>1681.6600000000003</v>
          </cell>
          <cell r="X44">
            <v>9044.130000000001</v>
          </cell>
          <cell r="Y44">
            <v>2774.0400298621207</v>
          </cell>
          <cell r="Z44">
            <v>125108.76892986213</v>
          </cell>
          <cell r="AA44">
            <v>22650.21</v>
          </cell>
          <cell r="AB44">
            <v>261</v>
          </cell>
          <cell r="AC44">
            <v>20</v>
          </cell>
          <cell r="AD44">
            <v>12</v>
          </cell>
          <cell r="AE44">
            <v>26</v>
          </cell>
          <cell r="AF44">
            <v>12</v>
          </cell>
          <cell r="AG44">
            <v>1528</v>
          </cell>
          <cell r="AH44">
            <v>0.85</v>
          </cell>
          <cell r="AI44">
            <v>1298.8</v>
          </cell>
          <cell r="AJ44">
            <v>96.326431267217529</v>
          </cell>
          <cell r="AK44">
            <v>35.640779568870485</v>
          </cell>
          <cell r="AL44">
            <v>0.37</v>
          </cell>
          <cell r="AM44">
            <v>131.96721083608801</v>
          </cell>
          <cell r="AN44">
            <v>0</v>
          </cell>
          <cell r="AO44">
            <v>0</v>
          </cell>
          <cell r="AP44">
            <v>131.96721083608801</v>
          </cell>
          <cell r="AQ44">
            <v>846.5</v>
          </cell>
          <cell r="AR44">
            <v>376.5</v>
          </cell>
          <cell r="AS44">
            <v>246</v>
          </cell>
          <cell r="AT44">
            <v>1469</v>
          </cell>
          <cell r="AU44">
            <v>98767.368871208819</v>
          </cell>
          <cell r="AV44">
            <v>0.57624234172906741</v>
          </cell>
          <cell r="AW44">
            <v>0</v>
          </cell>
        </row>
        <row r="45">
          <cell r="B45" t="str">
            <v>7187</v>
          </cell>
          <cell r="C45">
            <v>0</v>
          </cell>
          <cell r="D45" t="str">
            <v>Site Lead Vegetation Switcher</v>
          </cell>
          <cell r="E45" t="str">
            <v>2206</v>
          </cell>
          <cell r="F45" t="str">
            <v>HESLOP, Peter</v>
          </cell>
          <cell r="G45" t="str">
            <v>Wages Staff</v>
          </cell>
          <cell r="H45" t="str">
            <v xml:space="preserve">Management Group </v>
          </cell>
          <cell r="I45">
            <v>1</v>
          </cell>
          <cell r="J45">
            <v>79285.279999999999</v>
          </cell>
          <cell r="K45">
            <v>7571.49</v>
          </cell>
          <cell r="L45">
            <v>131.4966</v>
          </cell>
          <cell r="M45">
            <v>0</v>
          </cell>
          <cell r="N45">
            <v>0</v>
          </cell>
          <cell r="O45">
            <v>890.01000000000022</v>
          </cell>
          <cell r="P45">
            <v>0</v>
          </cell>
          <cell r="Q45">
            <v>0</v>
          </cell>
          <cell r="R45">
            <v>2724.84</v>
          </cell>
          <cell r="S45">
            <v>0</v>
          </cell>
          <cell r="T45">
            <v>5981.420000000001</v>
          </cell>
          <cell r="U45">
            <v>14319.179999999998</v>
          </cell>
          <cell r="V45">
            <v>2008.0800000000002</v>
          </cell>
          <cell r="W45">
            <v>1669.72</v>
          </cell>
          <cell r="X45">
            <v>8990.39</v>
          </cell>
          <cell r="Y45">
            <v>3175.7775488302905</v>
          </cell>
          <cell r="Z45">
            <v>126747.68414883027</v>
          </cell>
          <cell r="AA45">
            <v>21466.260000000002</v>
          </cell>
          <cell r="AB45">
            <v>261</v>
          </cell>
          <cell r="AC45">
            <v>20</v>
          </cell>
          <cell r="AD45">
            <v>12</v>
          </cell>
          <cell r="AE45">
            <v>26</v>
          </cell>
          <cell r="AF45">
            <v>12</v>
          </cell>
          <cell r="AG45">
            <v>1528</v>
          </cell>
          <cell r="AH45">
            <v>0.85</v>
          </cell>
          <cell r="AI45">
            <v>1298.8</v>
          </cell>
          <cell r="AJ45">
            <v>97.588300083792944</v>
          </cell>
          <cell r="AK45">
            <v>36.107671031003392</v>
          </cell>
          <cell r="AL45">
            <v>0.37</v>
          </cell>
          <cell r="AM45">
            <v>133.69597111479635</v>
          </cell>
          <cell r="AN45">
            <v>0</v>
          </cell>
          <cell r="AO45">
            <v>0</v>
          </cell>
          <cell r="AP45">
            <v>133.69597111479635</v>
          </cell>
          <cell r="AQ45">
            <v>24.03</v>
          </cell>
          <cell r="AR45">
            <v>0</v>
          </cell>
          <cell r="AS45">
            <v>1168.51</v>
          </cell>
          <cell r="AT45">
            <v>1192.54</v>
          </cell>
          <cell r="AU45">
            <v>3498.9796439801239</v>
          </cell>
          <cell r="AV45">
            <v>2.015026749626847E-2</v>
          </cell>
          <cell r="AW45">
            <v>0</v>
          </cell>
        </row>
        <row r="46">
          <cell r="B46" t="str">
            <v>7169</v>
          </cell>
          <cell r="C46">
            <v>0</v>
          </cell>
          <cell r="D46" t="str">
            <v>Full System Switcher/Linesman</v>
          </cell>
          <cell r="E46" t="str">
            <v>2380</v>
          </cell>
          <cell r="F46" t="str">
            <v>VALTER, David J</v>
          </cell>
          <cell r="G46" t="str">
            <v>Wages Staff</v>
          </cell>
          <cell r="H46" t="str">
            <v xml:space="preserve">Management Group </v>
          </cell>
          <cell r="I46">
            <v>1</v>
          </cell>
          <cell r="J46">
            <v>83658.210000000006</v>
          </cell>
          <cell r="K46">
            <v>7989.09</v>
          </cell>
          <cell r="L46">
            <v>149.29410000000001</v>
          </cell>
          <cell r="M46">
            <v>0</v>
          </cell>
          <cell r="N46">
            <v>0</v>
          </cell>
          <cell r="O46">
            <v>890.01000000000022</v>
          </cell>
          <cell r="P46">
            <v>0</v>
          </cell>
          <cell r="Q46">
            <v>0</v>
          </cell>
          <cell r="R46">
            <v>2724.84</v>
          </cell>
          <cell r="S46">
            <v>0</v>
          </cell>
          <cell r="T46">
            <v>5981.420000000001</v>
          </cell>
          <cell r="U46">
            <v>15029.540000000003</v>
          </cell>
          <cell r="V46">
            <v>2109.5100000000002</v>
          </cell>
          <cell r="W46">
            <v>1754.2799999999997</v>
          </cell>
          <cell r="X46">
            <v>9444.5500000000011</v>
          </cell>
          <cell r="Y46">
            <v>3473.3617975718917</v>
          </cell>
          <cell r="Z46">
            <v>133204.10589757189</v>
          </cell>
          <cell r="AA46">
            <v>22650.21</v>
          </cell>
          <cell r="AB46">
            <v>261</v>
          </cell>
          <cell r="AC46">
            <v>20</v>
          </cell>
          <cell r="AD46">
            <v>12</v>
          </cell>
          <cell r="AE46">
            <v>26</v>
          </cell>
          <cell r="AF46">
            <v>12</v>
          </cell>
          <cell r="AG46">
            <v>1528</v>
          </cell>
          <cell r="AH46">
            <v>0.85</v>
          </cell>
          <cell r="AI46">
            <v>1298.8</v>
          </cell>
          <cell r="AJ46">
            <v>102.55936702923614</v>
          </cell>
          <cell r="AK46">
            <v>37.946965800817374</v>
          </cell>
          <cell r="AL46">
            <v>0.37</v>
          </cell>
          <cell r="AM46">
            <v>140.50633283005351</v>
          </cell>
          <cell r="AN46">
            <v>0</v>
          </cell>
          <cell r="AO46">
            <v>0</v>
          </cell>
          <cell r="AP46">
            <v>140.50633283005351</v>
          </cell>
          <cell r="AQ46">
            <v>1211.5</v>
          </cell>
          <cell r="AR46">
            <v>0</v>
          </cell>
          <cell r="AS46">
            <v>75.5</v>
          </cell>
          <cell r="AT46">
            <v>1287</v>
          </cell>
          <cell r="AU46">
            <v>171784.13425332122</v>
          </cell>
          <cell r="AV46">
            <v>0.94133644133644134</v>
          </cell>
          <cell r="AW46">
            <v>0</v>
          </cell>
        </row>
        <row r="47">
          <cell r="B47" t="str">
            <v>7198</v>
          </cell>
          <cell r="C47">
            <v>0</v>
          </cell>
          <cell r="D47" t="str">
            <v>Site Lead</v>
          </cell>
          <cell r="E47" t="str">
            <v>2438</v>
          </cell>
          <cell r="F47" t="str">
            <v>GRACE, Frederick</v>
          </cell>
          <cell r="G47" t="str">
            <v>Wages Staff</v>
          </cell>
          <cell r="H47" t="str">
            <v xml:space="preserve">Management Group </v>
          </cell>
          <cell r="I47">
            <v>1</v>
          </cell>
          <cell r="J47">
            <v>76570.87999999999</v>
          </cell>
          <cell r="K47">
            <v>7312.28</v>
          </cell>
          <cell r="L47">
            <v>324.09929999999997</v>
          </cell>
          <cell r="M47">
            <v>0</v>
          </cell>
          <cell r="N47">
            <v>0</v>
          </cell>
          <cell r="O47">
            <v>890.01000000000022</v>
          </cell>
          <cell r="P47">
            <v>0</v>
          </cell>
          <cell r="Q47">
            <v>0</v>
          </cell>
          <cell r="R47">
            <v>2724.84</v>
          </cell>
          <cell r="S47">
            <v>6447.7899999999991</v>
          </cell>
          <cell r="T47">
            <v>5981.420000000001</v>
          </cell>
          <cell r="U47">
            <v>14845.439999999999</v>
          </cell>
          <cell r="V47">
            <v>2058.5700000000002</v>
          </cell>
          <cell r="W47">
            <v>1709.31</v>
          </cell>
          <cell r="X47">
            <v>9216.39</v>
          </cell>
          <cell r="Y47">
            <v>3231.5008664528723</v>
          </cell>
          <cell r="Z47">
            <v>131312.53016645287</v>
          </cell>
          <cell r="AA47">
            <v>20731.350000000002</v>
          </cell>
          <cell r="AB47">
            <v>261</v>
          </cell>
          <cell r="AC47">
            <v>20</v>
          </cell>
          <cell r="AD47">
            <v>12</v>
          </cell>
          <cell r="AE47">
            <v>26</v>
          </cell>
          <cell r="AF47">
            <v>12</v>
          </cell>
          <cell r="AG47">
            <v>1528</v>
          </cell>
          <cell r="AH47">
            <v>0.85</v>
          </cell>
          <cell r="AI47">
            <v>1298.8</v>
          </cell>
          <cell r="AJ47">
            <v>101.10296440287409</v>
          </cell>
          <cell r="AK47">
            <v>37.408096829063417</v>
          </cell>
          <cell r="AL47">
            <v>0.37</v>
          </cell>
          <cell r="AM47">
            <v>138.5110612319375</v>
          </cell>
          <cell r="AN47">
            <v>0</v>
          </cell>
          <cell r="AO47">
            <v>0</v>
          </cell>
          <cell r="AP47">
            <v>138.5110612319375</v>
          </cell>
          <cell r="AQ47">
            <v>1029.5</v>
          </cell>
          <cell r="AR47">
            <v>0</v>
          </cell>
          <cell r="AS47">
            <v>86.5</v>
          </cell>
          <cell r="AT47">
            <v>1116</v>
          </cell>
          <cell r="AU47">
            <v>165954.44644687959</v>
          </cell>
          <cell r="AV47">
            <v>0.92249103942652333</v>
          </cell>
          <cell r="AW47">
            <v>0</v>
          </cell>
        </row>
        <row r="48">
          <cell r="B48" t="str">
            <v>7299</v>
          </cell>
          <cell r="C48">
            <v>0</v>
          </cell>
          <cell r="D48" t="str">
            <v>Lineworker</v>
          </cell>
          <cell r="E48" t="str">
            <v>10626</v>
          </cell>
          <cell r="F48" t="str">
            <v>CASSIDY, Bruce</v>
          </cell>
          <cell r="G48" t="str">
            <v>Wages Staff</v>
          </cell>
          <cell r="H48" t="str">
            <v xml:space="preserve">Management Group </v>
          </cell>
          <cell r="I48">
            <v>0.58333333333333337</v>
          </cell>
          <cell r="J48">
            <v>40904.36</v>
          </cell>
          <cell r="K48">
            <v>3452.3199999999997</v>
          </cell>
          <cell r="L48">
            <v>236.82599999999999</v>
          </cell>
          <cell r="M48">
            <v>0</v>
          </cell>
          <cell r="N48">
            <v>0</v>
          </cell>
          <cell r="O48">
            <v>521.73</v>
          </cell>
          <cell r="P48">
            <v>0</v>
          </cell>
          <cell r="Q48">
            <v>0</v>
          </cell>
          <cell r="R48">
            <v>0</v>
          </cell>
          <cell r="S48">
            <v>0</v>
          </cell>
          <cell r="T48">
            <v>2123.9900000000002</v>
          </cell>
          <cell r="U48">
            <v>7150.5100000000011</v>
          </cell>
          <cell r="V48">
            <v>1010.98</v>
          </cell>
          <cell r="W48">
            <v>841.45</v>
          </cell>
          <cell r="X48">
            <v>4526.24</v>
          </cell>
          <cell r="Y48">
            <v>2116.3496582758926</v>
          </cell>
          <cell r="Z48">
            <v>62884.755658275899</v>
          </cell>
          <cell r="AA48">
            <v>11256.07</v>
          </cell>
          <cell r="AB48">
            <v>261</v>
          </cell>
          <cell r="AC48">
            <v>20</v>
          </cell>
          <cell r="AD48">
            <v>12</v>
          </cell>
          <cell r="AE48">
            <v>26</v>
          </cell>
          <cell r="AF48">
            <v>12</v>
          </cell>
          <cell r="AG48">
            <v>891.33333333333337</v>
          </cell>
          <cell r="AH48">
            <v>0.85</v>
          </cell>
          <cell r="AI48">
            <v>757.63333333333333</v>
          </cell>
          <cell r="AJ48">
            <v>83.001569349653607</v>
          </cell>
          <cell r="AK48">
            <v>30.710580659371836</v>
          </cell>
          <cell r="AL48">
            <v>0.37</v>
          </cell>
          <cell r="AM48">
            <v>113.71215000902544</v>
          </cell>
          <cell r="AN48">
            <v>0</v>
          </cell>
          <cell r="AO48">
            <v>0</v>
          </cell>
          <cell r="AP48">
            <v>113.71215000902544</v>
          </cell>
          <cell r="AQ48">
            <v>807.93000000000006</v>
          </cell>
          <cell r="AR48">
            <v>8</v>
          </cell>
          <cell r="AS48">
            <v>584.05999999999995</v>
          </cell>
          <cell r="AT48">
            <v>1399.99</v>
          </cell>
          <cell r="AU48">
            <v>49718.125469051527</v>
          </cell>
          <cell r="AV48">
            <v>0.57709697926413761</v>
          </cell>
          <cell r="AW48">
            <v>0</v>
          </cell>
        </row>
        <row r="49">
          <cell r="B49" t="str">
            <v>7157</v>
          </cell>
          <cell r="C49">
            <v>0</v>
          </cell>
          <cell r="D49" t="str">
            <v>Lineworker / LV Switcher</v>
          </cell>
          <cell r="E49" t="str">
            <v>2471</v>
          </cell>
          <cell r="F49" t="str">
            <v>GUM, James</v>
          </cell>
          <cell r="G49" t="str">
            <v>Wages Staff</v>
          </cell>
          <cell r="H49" t="str">
            <v xml:space="preserve">Management Group </v>
          </cell>
          <cell r="I49">
            <v>1</v>
          </cell>
          <cell r="J49">
            <v>79285.279999999999</v>
          </cell>
          <cell r="K49">
            <v>7571.49</v>
          </cell>
          <cell r="L49">
            <v>295.36799999999999</v>
          </cell>
          <cell r="M49">
            <v>0</v>
          </cell>
          <cell r="N49">
            <v>0</v>
          </cell>
          <cell r="O49">
            <v>890.01000000000022</v>
          </cell>
          <cell r="P49">
            <v>0</v>
          </cell>
          <cell r="Q49">
            <v>0</v>
          </cell>
          <cell r="R49">
            <v>2724.84</v>
          </cell>
          <cell r="S49">
            <v>0</v>
          </cell>
          <cell r="T49">
            <v>5981.420000000001</v>
          </cell>
          <cell r="U49">
            <v>14319.179999999998</v>
          </cell>
          <cell r="V49">
            <v>2008.0800000000002</v>
          </cell>
          <cell r="W49">
            <v>1669.72</v>
          </cell>
          <cell r="X49">
            <v>8990.39</v>
          </cell>
          <cell r="Y49">
            <v>3196.2140374870323</v>
          </cell>
          <cell r="Z49">
            <v>126931.99203748703</v>
          </cell>
          <cell r="AA49">
            <v>21466.260000000002</v>
          </cell>
          <cell r="AB49">
            <v>261</v>
          </cell>
          <cell r="AC49">
            <v>20</v>
          </cell>
          <cell r="AD49">
            <v>12</v>
          </cell>
          <cell r="AE49">
            <v>26</v>
          </cell>
          <cell r="AF49">
            <v>12</v>
          </cell>
          <cell r="AG49">
            <v>1528</v>
          </cell>
          <cell r="AH49">
            <v>0.85</v>
          </cell>
          <cell r="AI49">
            <v>1298.8</v>
          </cell>
          <cell r="AJ49">
            <v>97.73020637318065</v>
          </cell>
          <cell r="AK49">
            <v>36.160176358076839</v>
          </cell>
          <cell r="AL49">
            <v>0.37</v>
          </cell>
          <cell r="AM49">
            <v>133.89038273125749</v>
          </cell>
          <cell r="AN49">
            <v>0</v>
          </cell>
          <cell r="AO49">
            <v>0</v>
          </cell>
          <cell r="AP49">
            <v>133.89038273125749</v>
          </cell>
          <cell r="AQ49">
            <v>840</v>
          </cell>
          <cell r="AR49">
            <v>0</v>
          </cell>
          <cell r="AS49">
            <v>123</v>
          </cell>
          <cell r="AT49">
            <v>963</v>
          </cell>
          <cell r="AU49">
            <v>151685.70761862933</v>
          </cell>
          <cell r="AV49">
            <v>0.87227414330218067</v>
          </cell>
          <cell r="AW49">
            <v>0</v>
          </cell>
        </row>
        <row r="50">
          <cell r="B50" t="str">
            <v>7191</v>
          </cell>
          <cell r="C50">
            <v>0</v>
          </cell>
          <cell r="D50" t="str">
            <v>Site Lead</v>
          </cell>
          <cell r="E50" t="str">
            <v>2694</v>
          </cell>
          <cell r="F50" t="str">
            <v>HARTAS, Mark J</v>
          </cell>
          <cell r="G50" t="str">
            <v>Wages Staff</v>
          </cell>
          <cell r="H50" t="str">
            <v xml:space="preserve">Management Group </v>
          </cell>
          <cell r="I50">
            <v>1</v>
          </cell>
          <cell r="J50">
            <v>76570.87999999999</v>
          </cell>
          <cell r="K50">
            <v>7312.28</v>
          </cell>
          <cell r="L50">
            <v>176.57459999999998</v>
          </cell>
          <cell r="M50">
            <v>0</v>
          </cell>
          <cell r="N50">
            <v>0</v>
          </cell>
          <cell r="O50">
            <v>890.01000000000022</v>
          </cell>
          <cell r="P50">
            <v>0</v>
          </cell>
          <cell r="Q50">
            <v>0</v>
          </cell>
          <cell r="R50">
            <v>2724.84</v>
          </cell>
          <cell r="S50">
            <v>6447.7899999999991</v>
          </cell>
          <cell r="T50">
            <v>5981.420000000001</v>
          </cell>
          <cell r="U50">
            <v>14845.439999999999</v>
          </cell>
          <cell r="V50">
            <v>2058.5700000000002</v>
          </cell>
          <cell r="W50">
            <v>1709.31</v>
          </cell>
          <cell r="X50">
            <v>9216.39</v>
          </cell>
          <cell r="Y50">
            <v>3160.8169192047353</v>
          </cell>
          <cell r="Z50">
            <v>131094.32151920471</v>
          </cell>
          <cell r="AA50">
            <v>20731.350000000002</v>
          </cell>
          <cell r="AB50">
            <v>261</v>
          </cell>
          <cell r="AC50">
            <v>20</v>
          </cell>
          <cell r="AD50">
            <v>12</v>
          </cell>
          <cell r="AE50">
            <v>26</v>
          </cell>
          <cell r="AF50">
            <v>12</v>
          </cell>
          <cell r="AG50">
            <v>1528</v>
          </cell>
          <cell r="AH50">
            <v>0.85</v>
          </cell>
          <cell r="AI50">
            <v>1298.8</v>
          </cell>
          <cell r="AJ50">
            <v>100.93495651309263</v>
          </cell>
          <cell r="AK50">
            <v>37.34593390984427</v>
          </cell>
          <cell r="AL50">
            <v>0.37</v>
          </cell>
          <cell r="AM50">
            <v>138.28089042293689</v>
          </cell>
          <cell r="AN50">
            <v>0</v>
          </cell>
          <cell r="AO50">
            <v>0</v>
          </cell>
          <cell r="AP50">
            <v>138.28089042293689</v>
          </cell>
          <cell r="AQ50">
            <v>940.5</v>
          </cell>
          <cell r="AR50">
            <v>0</v>
          </cell>
          <cell r="AS50">
            <v>76</v>
          </cell>
          <cell r="AT50">
            <v>1016.5</v>
          </cell>
          <cell r="AU50">
            <v>166171.24137990404</v>
          </cell>
          <cell r="AV50">
            <v>0.92523364485981308</v>
          </cell>
          <cell r="AW50">
            <v>0</v>
          </cell>
        </row>
        <row r="51">
          <cell r="B51" t="str">
            <v>7282</v>
          </cell>
          <cell r="C51">
            <v>0</v>
          </cell>
          <cell r="D51" t="str">
            <v>Lineworker</v>
          </cell>
          <cell r="E51" t="str">
            <v>3046</v>
          </cell>
          <cell r="F51" t="str">
            <v>BLAZEJAK, Glen</v>
          </cell>
          <cell r="G51" t="str">
            <v>Wages Staff</v>
          </cell>
          <cell r="H51" t="str">
            <v xml:space="preserve">Management Group </v>
          </cell>
          <cell r="I51">
            <v>1</v>
          </cell>
          <cell r="J51">
            <v>76570.87999999999</v>
          </cell>
          <cell r="K51">
            <v>6358.47</v>
          </cell>
          <cell r="L51">
            <v>262.51409999999998</v>
          </cell>
          <cell r="M51">
            <v>0</v>
          </cell>
          <cell r="N51">
            <v>0</v>
          </cell>
          <cell r="O51">
            <v>890.01000000000022</v>
          </cell>
          <cell r="P51">
            <v>0</v>
          </cell>
          <cell r="Q51">
            <v>0</v>
          </cell>
          <cell r="R51">
            <v>0</v>
          </cell>
          <cell r="S51">
            <v>0</v>
          </cell>
          <cell r="T51">
            <v>5981.420000000001</v>
          </cell>
          <cell r="U51">
            <v>13469.509999999998</v>
          </cell>
          <cell r="V51">
            <v>1897.15</v>
          </cell>
          <cell r="W51">
            <v>1578.3499999999997</v>
          </cell>
          <cell r="X51">
            <v>8493.86</v>
          </cell>
          <cell r="Y51">
            <v>3076.7144015802332</v>
          </cell>
          <cell r="Z51">
            <v>118578.87850158021</v>
          </cell>
          <cell r="AA51">
            <v>20731.350000000002</v>
          </cell>
          <cell r="AB51">
            <v>261</v>
          </cell>
          <cell r="AC51">
            <v>20</v>
          </cell>
          <cell r="AD51">
            <v>12</v>
          </cell>
          <cell r="AE51">
            <v>26</v>
          </cell>
          <cell r="AF51">
            <v>12</v>
          </cell>
          <cell r="AG51">
            <v>1528</v>
          </cell>
          <cell r="AH51">
            <v>0.85</v>
          </cell>
          <cell r="AI51">
            <v>1298.8</v>
          </cell>
          <cell r="AJ51">
            <v>91.298797737588714</v>
          </cell>
          <cell r="AK51">
            <v>33.780555162907824</v>
          </cell>
          <cell r="AL51">
            <v>0.37</v>
          </cell>
          <cell r="AM51">
            <v>125.07935290049653</v>
          </cell>
          <cell r="AN51">
            <v>0</v>
          </cell>
          <cell r="AO51">
            <v>0</v>
          </cell>
          <cell r="AP51">
            <v>125.07935290049653</v>
          </cell>
          <cell r="AQ51">
            <v>794.3900000000001</v>
          </cell>
          <cell r="AR51">
            <v>9.33</v>
          </cell>
          <cell r="AS51">
            <v>518.28</v>
          </cell>
          <cell r="AT51">
            <v>1322</v>
          </cell>
          <cell r="AU51">
            <v>97618.070462354241</v>
          </cell>
          <cell r="AV51">
            <v>0.60090015128593044</v>
          </cell>
          <cell r="AW51">
            <v>0</v>
          </cell>
        </row>
        <row r="52">
          <cell r="B52" t="str">
            <v>7285</v>
          </cell>
          <cell r="C52">
            <v>0</v>
          </cell>
          <cell r="D52" t="str">
            <v>Lineworker</v>
          </cell>
          <cell r="E52" t="str">
            <v>3277</v>
          </cell>
          <cell r="F52" t="str">
            <v>BURKE, David A</v>
          </cell>
          <cell r="G52" t="str">
            <v>Wages Staff</v>
          </cell>
          <cell r="H52" t="str">
            <v xml:space="preserve">Management Group </v>
          </cell>
          <cell r="I52">
            <v>1</v>
          </cell>
          <cell r="J52">
            <v>76570.87999999999</v>
          </cell>
          <cell r="K52">
            <v>7312.28</v>
          </cell>
          <cell r="L52">
            <v>243.90780000000001</v>
          </cell>
          <cell r="M52">
            <v>0</v>
          </cell>
          <cell r="N52">
            <v>0</v>
          </cell>
          <cell r="O52">
            <v>890.01000000000022</v>
          </cell>
          <cell r="P52">
            <v>0</v>
          </cell>
          <cell r="Q52">
            <v>0</v>
          </cell>
          <cell r="R52">
            <v>2452.3600000000006</v>
          </cell>
          <cell r="S52">
            <v>0</v>
          </cell>
          <cell r="T52">
            <v>5981.420000000001</v>
          </cell>
          <cell r="U52">
            <v>13837.369999999999</v>
          </cell>
          <cell r="V52">
            <v>1940.32</v>
          </cell>
          <cell r="W52">
            <v>1613.3400000000004</v>
          </cell>
          <cell r="X52">
            <v>8687.02</v>
          </cell>
          <cell r="Y52">
            <v>2843.4936483462952</v>
          </cell>
          <cell r="Z52">
            <v>122372.40144834628</v>
          </cell>
          <cell r="AA52">
            <v>20731.350000000002</v>
          </cell>
          <cell r="AB52">
            <v>261</v>
          </cell>
          <cell r="AC52">
            <v>20</v>
          </cell>
          <cell r="AD52">
            <v>12</v>
          </cell>
          <cell r="AE52">
            <v>26</v>
          </cell>
          <cell r="AF52">
            <v>12</v>
          </cell>
          <cell r="AG52">
            <v>1528</v>
          </cell>
          <cell r="AH52">
            <v>0.85</v>
          </cell>
          <cell r="AI52">
            <v>1298.8</v>
          </cell>
          <cell r="AJ52">
            <v>94.21958842650622</v>
          </cell>
          <cell r="AK52">
            <v>34.861247717807302</v>
          </cell>
          <cell r="AL52">
            <v>0.37</v>
          </cell>
          <cell r="AM52">
            <v>129.08083614431354</v>
          </cell>
          <cell r="AN52">
            <v>0</v>
          </cell>
          <cell r="AO52">
            <v>0</v>
          </cell>
          <cell r="AP52">
            <v>129.08083614431354</v>
          </cell>
          <cell r="AQ52">
            <v>703.85000000000014</v>
          </cell>
          <cell r="AR52">
            <v>2.58</v>
          </cell>
          <cell r="AS52">
            <v>485.78000000000003</v>
          </cell>
          <cell r="AT52">
            <v>1192.2100000000003</v>
          </cell>
          <cell r="AU52">
            <v>98976.343278787637</v>
          </cell>
          <cell r="AV52">
            <v>0.59037417904563794</v>
          </cell>
          <cell r="AW52">
            <v>0</v>
          </cell>
        </row>
        <row r="53">
          <cell r="B53" t="str">
            <v>7165</v>
          </cell>
          <cell r="C53">
            <v>0</v>
          </cell>
          <cell r="D53" t="str">
            <v>Asset Inspector</v>
          </cell>
          <cell r="E53" t="str">
            <v>3283</v>
          </cell>
          <cell r="F53" t="str">
            <v>PAULL, Matthew R</v>
          </cell>
          <cell r="G53" t="str">
            <v>Wages Staff</v>
          </cell>
          <cell r="H53" t="str">
            <v xml:space="preserve">Management Group </v>
          </cell>
          <cell r="I53">
            <v>1</v>
          </cell>
          <cell r="J53">
            <v>65778.080000000002</v>
          </cell>
          <cell r="K53">
            <v>5462.2500000000009</v>
          </cell>
          <cell r="L53">
            <v>111.29039999999999</v>
          </cell>
          <cell r="M53">
            <v>0</v>
          </cell>
          <cell r="N53">
            <v>0</v>
          </cell>
          <cell r="O53">
            <v>890.01000000000022</v>
          </cell>
          <cell r="P53">
            <v>0</v>
          </cell>
          <cell r="Q53">
            <v>0</v>
          </cell>
          <cell r="R53">
            <v>0</v>
          </cell>
          <cell r="S53">
            <v>0</v>
          </cell>
          <cell r="T53">
            <v>3623.2599999999998</v>
          </cell>
          <cell r="U53">
            <v>11362.539999999999</v>
          </cell>
          <cell r="V53">
            <v>1605.27</v>
          </cell>
          <cell r="W53">
            <v>1336.0500000000002</v>
          </cell>
          <cell r="X53">
            <v>7187.1399999999994</v>
          </cell>
          <cell r="Y53">
            <v>2594.1121363049751</v>
          </cell>
          <cell r="Z53">
            <v>99950.002536304964</v>
          </cell>
          <cell r="AA53">
            <v>17809.240000000002</v>
          </cell>
          <cell r="AB53">
            <v>261</v>
          </cell>
          <cell r="AC53">
            <v>20</v>
          </cell>
          <cell r="AD53">
            <v>12</v>
          </cell>
          <cell r="AE53">
            <v>26</v>
          </cell>
          <cell r="AF53">
            <v>12</v>
          </cell>
          <cell r="AG53">
            <v>1528</v>
          </cell>
          <cell r="AH53">
            <v>0.85</v>
          </cell>
          <cell r="AI53">
            <v>1298.8</v>
          </cell>
          <cell r="AJ53">
            <v>76.955653323302258</v>
          </cell>
          <cell r="AK53">
            <v>28.473591729621834</v>
          </cell>
          <cell r="AL53">
            <v>0.37</v>
          </cell>
          <cell r="AM53">
            <v>105.42924505292409</v>
          </cell>
          <cell r="AN53">
            <v>0</v>
          </cell>
          <cell r="AO53">
            <v>0</v>
          </cell>
          <cell r="AP53">
            <v>105.42924505292409</v>
          </cell>
          <cell r="AQ53">
            <v>9.5</v>
          </cell>
          <cell r="AR53">
            <v>1</v>
          </cell>
          <cell r="AS53">
            <v>1252.3</v>
          </cell>
          <cell r="AT53">
            <v>1262.8</v>
          </cell>
          <cell r="AU53">
            <v>1030.1308861339953</v>
          </cell>
          <cell r="AV53">
            <v>7.5229648400380114E-3</v>
          </cell>
          <cell r="AW53">
            <v>0</v>
          </cell>
        </row>
        <row r="54">
          <cell r="B54" t="str">
            <v>7291</v>
          </cell>
          <cell r="C54">
            <v>0</v>
          </cell>
          <cell r="D54" t="str">
            <v>Asset Inspector</v>
          </cell>
          <cell r="E54" t="str">
            <v>3289</v>
          </cell>
          <cell r="F54" t="str">
            <v>KERSHAW, Timothy E</v>
          </cell>
          <cell r="G54" t="str">
            <v>Wages Staff</v>
          </cell>
          <cell r="H54" t="str">
            <v xml:space="preserve">Management Group </v>
          </cell>
          <cell r="I54">
            <v>1</v>
          </cell>
          <cell r="J54">
            <v>65778.080000000002</v>
          </cell>
          <cell r="K54">
            <v>6281.59</v>
          </cell>
          <cell r="L54">
            <v>128.26589999999999</v>
          </cell>
          <cell r="M54">
            <v>0</v>
          </cell>
          <cell r="N54">
            <v>0</v>
          </cell>
          <cell r="O54">
            <v>890.01000000000022</v>
          </cell>
          <cell r="P54">
            <v>0</v>
          </cell>
          <cell r="Q54">
            <v>0</v>
          </cell>
          <cell r="R54">
            <v>4087.2599999999993</v>
          </cell>
          <cell r="S54">
            <v>0</v>
          </cell>
          <cell r="T54">
            <v>3623.2599999999998</v>
          </cell>
          <cell r="U54">
            <v>11975.62</v>
          </cell>
          <cell r="V54">
            <v>1677.19</v>
          </cell>
          <cell r="W54">
            <v>1394.42</v>
          </cell>
          <cell r="X54">
            <v>7509.09</v>
          </cell>
          <cell r="Y54">
            <v>2392.8166556190481</v>
          </cell>
          <cell r="Z54">
            <v>105737.60255561903</v>
          </cell>
          <cell r="AA54">
            <v>17809.240000000002</v>
          </cell>
          <cell r="AB54">
            <v>261</v>
          </cell>
          <cell r="AC54">
            <v>20</v>
          </cell>
          <cell r="AD54">
            <v>12</v>
          </cell>
          <cell r="AE54">
            <v>26</v>
          </cell>
          <cell r="AF54">
            <v>12</v>
          </cell>
          <cell r="AG54">
            <v>1528</v>
          </cell>
          <cell r="AH54">
            <v>0.85</v>
          </cell>
          <cell r="AI54">
            <v>1298.8</v>
          </cell>
          <cell r="AJ54">
            <v>81.41176667355947</v>
          </cell>
          <cell r="AK54">
            <v>30.122353669217002</v>
          </cell>
          <cell r="AL54">
            <v>0.37</v>
          </cell>
          <cell r="AM54">
            <v>111.53412034277648</v>
          </cell>
          <cell r="AN54">
            <v>0</v>
          </cell>
          <cell r="AO54">
            <v>0</v>
          </cell>
          <cell r="AP54">
            <v>111.53412034277648</v>
          </cell>
          <cell r="AQ54">
            <v>25.5</v>
          </cell>
          <cell r="AR54">
            <v>0</v>
          </cell>
          <cell r="AS54">
            <v>1389.5</v>
          </cell>
          <cell r="AT54">
            <v>1415</v>
          </cell>
          <cell r="AU54">
            <v>2610.5605267000356</v>
          </cell>
          <cell r="AV54">
            <v>1.802120141342756E-2</v>
          </cell>
          <cell r="AW54">
            <v>0</v>
          </cell>
        </row>
        <row r="55">
          <cell r="B55" t="str">
            <v>7185</v>
          </cell>
          <cell r="C55">
            <v>0</v>
          </cell>
          <cell r="D55" t="str">
            <v>Site Lead Asset Inspection</v>
          </cell>
          <cell r="E55" t="str">
            <v>3290</v>
          </cell>
          <cell r="F55" t="str">
            <v>MCGUFFICKE, Bradford J</v>
          </cell>
          <cell r="G55" t="str">
            <v>Wages Staff</v>
          </cell>
          <cell r="H55" t="str">
            <v xml:space="preserve">Management Group </v>
          </cell>
          <cell r="I55">
            <v>1</v>
          </cell>
          <cell r="J55">
            <v>76570.87999999999</v>
          </cell>
          <cell r="K55">
            <v>7312.28</v>
          </cell>
          <cell r="L55">
            <v>157.8177</v>
          </cell>
          <cell r="M55">
            <v>0</v>
          </cell>
          <cell r="N55">
            <v>0</v>
          </cell>
          <cell r="O55">
            <v>890.01000000000022</v>
          </cell>
          <cell r="P55">
            <v>0</v>
          </cell>
          <cell r="Q55">
            <v>0</v>
          </cell>
          <cell r="R55">
            <v>4087.2599999999993</v>
          </cell>
          <cell r="S55">
            <v>6447.7899999999991</v>
          </cell>
          <cell r="T55">
            <v>3623.2599999999998</v>
          </cell>
          <cell r="U55">
            <v>14696.04</v>
          </cell>
          <cell r="V55">
            <v>2041.0200000000004</v>
          </cell>
          <cell r="W55">
            <v>1695.1</v>
          </cell>
          <cell r="X55">
            <v>9137.9699999999993</v>
          </cell>
          <cell r="Y55">
            <v>3003.1133738154931</v>
          </cell>
          <cell r="Z55">
            <v>129662.54107381548</v>
          </cell>
          <cell r="AA55">
            <v>20731.350000000002</v>
          </cell>
          <cell r="AB55">
            <v>261</v>
          </cell>
          <cell r="AC55">
            <v>20</v>
          </cell>
          <cell r="AD55">
            <v>12</v>
          </cell>
          <cell r="AE55">
            <v>26</v>
          </cell>
          <cell r="AF55">
            <v>12</v>
          </cell>
          <cell r="AG55">
            <v>1528</v>
          </cell>
          <cell r="AH55">
            <v>0.85</v>
          </cell>
          <cell r="AI55">
            <v>1298.8</v>
          </cell>
          <cell r="AJ55">
            <v>99.832569351567201</v>
          </cell>
          <cell r="AK55">
            <v>36.938050660079867</v>
          </cell>
          <cell r="AL55">
            <v>0.37</v>
          </cell>
          <cell r="AM55">
            <v>136.77062001164705</v>
          </cell>
          <cell r="AN55">
            <v>0</v>
          </cell>
          <cell r="AO55">
            <v>0</v>
          </cell>
          <cell r="AP55">
            <v>136.77062001164705</v>
          </cell>
          <cell r="AQ55">
            <v>12</v>
          </cell>
          <cell r="AR55">
            <v>0</v>
          </cell>
          <cell r="AS55">
            <v>1039.1599999999999</v>
          </cell>
          <cell r="AT55">
            <v>1051.1599999999999</v>
          </cell>
          <cell r="AU55">
            <v>2027.9045770896216</v>
          </cell>
          <cell r="AV55">
            <v>1.1415959511396935E-2</v>
          </cell>
          <cell r="AW55">
            <v>0</v>
          </cell>
        </row>
        <row r="56">
          <cell r="B56" t="str">
            <v>7220</v>
          </cell>
          <cell r="C56">
            <v>0</v>
          </cell>
          <cell r="D56" t="str">
            <v>Dual Trade - Lineworker/ Cable</v>
          </cell>
          <cell r="E56" t="str">
            <v>3353</v>
          </cell>
          <cell r="F56" t="str">
            <v>MORSCHEL, Jayson C</v>
          </cell>
          <cell r="G56" t="str">
            <v>Wages Staff</v>
          </cell>
          <cell r="H56" t="str">
            <v xml:space="preserve">Management Group </v>
          </cell>
          <cell r="I56">
            <v>1</v>
          </cell>
          <cell r="J56">
            <v>82224.01999999999</v>
          </cell>
          <cell r="K56">
            <v>7852.0899999999983</v>
          </cell>
          <cell r="L56">
            <v>301.74419999999998</v>
          </cell>
          <cell r="M56">
            <v>0</v>
          </cell>
          <cell r="N56">
            <v>0</v>
          </cell>
          <cell r="O56">
            <v>890.01000000000022</v>
          </cell>
          <cell r="P56">
            <v>0</v>
          </cell>
          <cell r="Q56">
            <v>0</v>
          </cell>
          <cell r="R56">
            <v>4904.7000000000007</v>
          </cell>
          <cell r="S56">
            <v>0</v>
          </cell>
          <cell r="T56">
            <v>5981.420000000001</v>
          </cell>
          <cell r="U56">
            <v>15123.549999999997</v>
          </cell>
          <cell r="V56">
            <v>2114.58</v>
          </cell>
          <cell r="W56">
            <v>1757.6899999999998</v>
          </cell>
          <cell r="X56">
            <v>9467.340000000002</v>
          </cell>
          <cell r="Y56">
            <v>3242.3598839664082</v>
          </cell>
          <cell r="Z56">
            <v>133859.5040839664</v>
          </cell>
          <cell r="AA56">
            <v>22261.899999999998</v>
          </cell>
          <cell r="AB56">
            <v>261</v>
          </cell>
          <cell r="AC56">
            <v>20</v>
          </cell>
          <cell r="AD56">
            <v>12</v>
          </cell>
          <cell r="AE56">
            <v>26</v>
          </cell>
          <cell r="AF56">
            <v>12</v>
          </cell>
          <cell r="AG56">
            <v>1528</v>
          </cell>
          <cell r="AH56">
            <v>0.85</v>
          </cell>
          <cell r="AI56">
            <v>1298.8</v>
          </cell>
          <cell r="AJ56">
            <v>103.06398528177272</v>
          </cell>
          <cell r="AK56">
            <v>38.133674554255904</v>
          </cell>
          <cell r="AL56">
            <v>0.37</v>
          </cell>
          <cell r="AM56">
            <v>141.19765983602861</v>
          </cell>
          <cell r="AN56">
            <v>0</v>
          </cell>
          <cell r="AO56">
            <v>0</v>
          </cell>
          <cell r="AP56">
            <v>141.19765983602861</v>
          </cell>
          <cell r="AQ56">
            <v>1174.5</v>
          </cell>
          <cell r="AR56">
            <v>0</v>
          </cell>
          <cell r="AS56">
            <v>107.5</v>
          </cell>
          <cell r="AT56">
            <v>1282</v>
          </cell>
          <cell r="AU56">
            <v>168009.861886792</v>
          </cell>
          <cell r="AV56">
            <v>0.91614664586583461</v>
          </cell>
          <cell r="AW56">
            <v>0</v>
          </cell>
        </row>
        <row r="57">
          <cell r="B57" t="str">
            <v>7195</v>
          </cell>
          <cell r="C57">
            <v>0</v>
          </cell>
          <cell r="D57" t="str">
            <v>Site Lead</v>
          </cell>
          <cell r="E57" t="str">
            <v>3450</v>
          </cell>
          <cell r="F57" t="str">
            <v>GORDON, Robert J</v>
          </cell>
          <cell r="G57" t="str">
            <v>Wages Staff</v>
          </cell>
          <cell r="H57" t="str">
            <v xml:space="preserve">Management Group </v>
          </cell>
          <cell r="I57">
            <v>1</v>
          </cell>
          <cell r="J57">
            <v>76570.87999999999</v>
          </cell>
          <cell r="K57">
            <v>7312.28</v>
          </cell>
          <cell r="L57">
            <v>380.51609999999999</v>
          </cell>
          <cell r="M57">
            <v>0</v>
          </cell>
          <cell r="N57">
            <v>0</v>
          </cell>
          <cell r="O57">
            <v>890.01000000000022</v>
          </cell>
          <cell r="P57">
            <v>0</v>
          </cell>
          <cell r="Q57">
            <v>0</v>
          </cell>
          <cell r="R57">
            <v>2724.84</v>
          </cell>
          <cell r="S57">
            <v>6447.7899999999991</v>
          </cell>
          <cell r="T57">
            <v>5981.420000000001</v>
          </cell>
          <cell r="U57">
            <v>14845.439999999999</v>
          </cell>
          <cell r="V57">
            <v>2058.5700000000002</v>
          </cell>
          <cell r="W57">
            <v>1709.31</v>
          </cell>
          <cell r="X57">
            <v>9216.39</v>
          </cell>
          <cell r="Y57">
            <v>3064.4298089200565</v>
          </cell>
          <cell r="Z57">
            <v>131201.87590892002</v>
          </cell>
          <cell r="AA57">
            <v>20731.350000000002</v>
          </cell>
          <cell r="AB57">
            <v>261</v>
          </cell>
          <cell r="AC57">
            <v>20</v>
          </cell>
          <cell r="AD57">
            <v>12</v>
          </cell>
          <cell r="AE57">
            <v>26</v>
          </cell>
          <cell r="AF57">
            <v>12</v>
          </cell>
          <cell r="AG57">
            <v>1528</v>
          </cell>
          <cell r="AH57">
            <v>0.85</v>
          </cell>
          <cell r="AI57">
            <v>1298.8</v>
          </cell>
          <cell r="AJ57">
            <v>101.01776709956884</v>
          </cell>
          <cell r="AK57">
            <v>37.37657382684047</v>
          </cell>
          <cell r="AL57">
            <v>0.37</v>
          </cell>
          <cell r="AM57">
            <v>138.39434092640931</v>
          </cell>
          <cell r="AN57">
            <v>0</v>
          </cell>
          <cell r="AO57">
            <v>0</v>
          </cell>
          <cell r="AP57">
            <v>138.39434092640931</v>
          </cell>
          <cell r="AQ57">
            <v>926.5</v>
          </cell>
          <cell r="AR57">
            <v>3</v>
          </cell>
          <cell r="AS57">
            <v>69.25</v>
          </cell>
          <cell r="AT57">
            <v>998.75</v>
          </cell>
          <cell r="AU57">
            <v>166743.62663386404</v>
          </cell>
          <cell r="AV57">
            <v>0.92765957446808511</v>
          </cell>
          <cell r="AW57">
            <v>0</v>
          </cell>
        </row>
        <row r="58">
          <cell r="B58" t="str">
            <v>7284</v>
          </cell>
          <cell r="C58">
            <v>0</v>
          </cell>
          <cell r="D58" t="str">
            <v>Lineworker  / LV Switcher</v>
          </cell>
          <cell r="E58" t="str">
            <v>3625</v>
          </cell>
          <cell r="F58" t="str">
            <v>BRISTOT, Sergio J</v>
          </cell>
          <cell r="G58" t="str">
            <v>Wages Staff</v>
          </cell>
          <cell r="H58" t="str">
            <v xml:space="preserve">Management Group </v>
          </cell>
          <cell r="I58">
            <v>1</v>
          </cell>
          <cell r="J58">
            <v>80726.12000000001</v>
          </cell>
          <cell r="K58">
            <v>7709.07</v>
          </cell>
          <cell r="L58">
            <v>207.82259999999999</v>
          </cell>
          <cell r="M58">
            <v>0</v>
          </cell>
          <cell r="N58">
            <v>0</v>
          </cell>
          <cell r="O58">
            <v>890.01000000000022</v>
          </cell>
          <cell r="P58">
            <v>0</v>
          </cell>
          <cell r="Q58">
            <v>0</v>
          </cell>
          <cell r="R58">
            <v>2724.84</v>
          </cell>
          <cell r="S58">
            <v>0</v>
          </cell>
          <cell r="T58">
            <v>5981.420000000001</v>
          </cell>
          <cell r="U58">
            <v>14553.239999999998</v>
          </cell>
          <cell r="V58">
            <v>2041.5000000000002</v>
          </cell>
          <cell r="W58">
            <v>1697.5599999999997</v>
          </cell>
          <cell r="X58">
            <v>9140.02</v>
          </cell>
          <cell r="Y58">
            <v>2472.2145650793204</v>
          </cell>
          <cell r="Z58">
            <v>128143.81716507932</v>
          </cell>
          <cell r="AA58">
            <v>21856.379999999997</v>
          </cell>
          <cell r="AB58">
            <v>261</v>
          </cell>
          <cell r="AC58">
            <v>20</v>
          </cell>
          <cell r="AD58">
            <v>12</v>
          </cell>
          <cell r="AE58">
            <v>26</v>
          </cell>
          <cell r="AF58">
            <v>12</v>
          </cell>
          <cell r="AG58">
            <v>1528</v>
          </cell>
          <cell r="AH58">
            <v>0.85</v>
          </cell>
          <cell r="AI58">
            <v>1298.8</v>
          </cell>
          <cell r="AJ58">
            <v>98.663240810809455</v>
          </cell>
          <cell r="AK58">
            <v>36.505399099999501</v>
          </cell>
          <cell r="AL58">
            <v>0.37</v>
          </cell>
          <cell r="AM58">
            <v>135.16863991080896</v>
          </cell>
          <cell r="AN58">
            <v>0</v>
          </cell>
          <cell r="AO58">
            <v>0</v>
          </cell>
          <cell r="AP58">
            <v>135.16863991080896</v>
          </cell>
          <cell r="AQ58">
            <v>252.5</v>
          </cell>
          <cell r="AR58">
            <v>0</v>
          </cell>
          <cell r="AS58">
            <v>43.5</v>
          </cell>
          <cell r="AT58">
            <v>296</v>
          </cell>
          <cell r="AU58">
            <v>149757.26335415561</v>
          </cell>
          <cell r="AV58">
            <v>0.85304054054054057</v>
          </cell>
          <cell r="AW58">
            <v>0</v>
          </cell>
        </row>
        <row r="59">
          <cell r="B59" t="str">
            <v>7155</v>
          </cell>
          <cell r="C59">
            <v>0</v>
          </cell>
          <cell r="D59" t="str">
            <v>Asset Inspector</v>
          </cell>
          <cell r="E59" t="str">
            <v>3643</v>
          </cell>
          <cell r="F59" t="str">
            <v>GRAME, Gregory I</v>
          </cell>
          <cell r="G59" t="str">
            <v>Wages Staff</v>
          </cell>
          <cell r="H59" t="str">
            <v xml:space="preserve">Management Group </v>
          </cell>
          <cell r="I59">
            <v>1</v>
          </cell>
          <cell r="J59">
            <v>65778.080000000002</v>
          </cell>
          <cell r="K59">
            <v>6281.59</v>
          </cell>
          <cell r="L59">
            <v>109.29419999999999</v>
          </cell>
          <cell r="M59">
            <v>0</v>
          </cell>
          <cell r="N59">
            <v>0</v>
          </cell>
          <cell r="O59">
            <v>890.01000000000022</v>
          </cell>
          <cell r="P59">
            <v>0</v>
          </cell>
          <cell r="Q59">
            <v>0</v>
          </cell>
          <cell r="R59">
            <v>4087.2599999999993</v>
          </cell>
          <cell r="S59">
            <v>0</v>
          </cell>
          <cell r="T59">
            <v>3623.2599999999998</v>
          </cell>
          <cell r="U59">
            <v>11975.62</v>
          </cell>
          <cell r="V59">
            <v>1677.19</v>
          </cell>
          <cell r="W59">
            <v>1394.42</v>
          </cell>
          <cell r="X59">
            <v>7509.09</v>
          </cell>
          <cell r="Y59">
            <v>2548.8207278199334</v>
          </cell>
          <cell r="Z59">
            <v>105874.63492781992</v>
          </cell>
          <cell r="AA59">
            <v>17809.240000000002</v>
          </cell>
          <cell r="AB59">
            <v>261</v>
          </cell>
          <cell r="AC59">
            <v>20</v>
          </cell>
          <cell r="AD59">
            <v>12</v>
          </cell>
          <cell r="AE59">
            <v>26</v>
          </cell>
          <cell r="AF59">
            <v>12</v>
          </cell>
          <cell r="AG59">
            <v>1528</v>
          </cell>
          <cell r="AH59">
            <v>0.6</v>
          </cell>
          <cell r="AI59">
            <v>916.8</v>
          </cell>
          <cell r="AJ59">
            <v>115.48280424064129</v>
          </cell>
          <cell r="AK59">
            <v>42.728637569037275</v>
          </cell>
          <cell r="AL59">
            <v>0.37</v>
          </cell>
          <cell r="AM59">
            <v>158.21144180967855</v>
          </cell>
          <cell r="AN59">
            <v>0</v>
          </cell>
          <cell r="AO59">
            <v>0</v>
          </cell>
          <cell r="AP59">
            <v>158.21144180967855</v>
          </cell>
          <cell r="AQ59">
            <v>18</v>
          </cell>
          <cell r="AR59">
            <v>0</v>
          </cell>
          <cell r="AS59">
            <v>1054.5</v>
          </cell>
          <cell r="AT59">
            <v>1072.5</v>
          </cell>
          <cell r="AU59">
            <v>2434.3762212774259</v>
          </cell>
          <cell r="AV59">
            <v>1.6783216783216783E-2</v>
          </cell>
          <cell r="AW59">
            <v>0</v>
          </cell>
        </row>
        <row r="60">
          <cell r="B60" t="str">
            <v>7174</v>
          </cell>
          <cell r="C60">
            <v>0</v>
          </cell>
          <cell r="D60" t="str">
            <v>Vegetation Inspector</v>
          </cell>
          <cell r="E60" t="str">
            <v>3660</v>
          </cell>
          <cell r="F60" t="str">
            <v>YOUNG, Neven C</v>
          </cell>
          <cell r="G60" t="str">
            <v>Wages Staff</v>
          </cell>
          <cell r="H60" t="str">
            <v xml:space="preserve">Management Group </v>
          </cell>
          <cell r="I60">
            <v>1</v>
          </cell>
          <cell r="J60">
            <v>60518.729999999996</v>
          </cell>
          <cell r="K60">
            <v>5025.53</v>
          </cell>
          <cell r="L60">
            <v>91.679400000000001</v>
          </cell>
          <cell r="M60">
            <v>0</v>
          </cell>
          <cell r="N60">
            <v>0</v>
          </cell>
          <cell r="O60">
            <v>890.01000000000022</v>
          </cell>
          <cell r="P60">
            <v>0</v>
          </cell>
          <cell r="Q60">
            <v>0</v>
          </cell>
          <cell r="R60">
            <v>0</v>
          </cell>
          <cell r="S60">
            <v>0</v>
          </cell>
          <cell r="T60">
            <v>3623.2599999999998</v>
          </cell>
          <cell r="U60">
            <v>10508.1</v>
          </cell>
          <cell r="V60">
            <v>1483.3</v>
          </cell>
          <cell r="W60">
            <v>1234.3799999999999</v>
          </cell>
          <cell r="X60">
            <v>6640.9</v>
          </cell>
          <cell r="Y60">
            <v>2347.3041153951854</v>
          </cell>
          <cell r="Z60">
            <v>92363.193515395164</v>
          </cell>
          <cell r="AA60">
            <v>16385.240000000002</v>
          </cell>
          <cell r="AB60">
            <v>261</v>
          </cell>
          <cell r="AC60">
            <v>20</v>
          </cell>
          <cell r="AD60">
            <v>12</v>
          </cell>
          <cell r="AE60">
            <v>26</v>
          </cell>
          <cell r="AF60">
            <v>12</v>
          </cell>
          <cell r="AG60">
            <v>1528</v>
          </cell>
          <cell r="AH60">
            <v>0.85</v>
          </cell>
          <cell r="AI60">
            <v>1298.8</v>
          </cell>
          <cell r="AJ60">
            <v>71.114254323525685</v>
          </cell>
          <cell r="AK60">
            <v>26.312274099704503</v>
          </cell>
          <cell r="AL60">
            <v>0.37</v>
          </cell>
          <cell r="AM60">
            <v>97.426528423230195</v>
          </cell>
          <cell r="AN60">
            <v>0</v>
          </cell>
          <cell r="AO60">
            <v>0</v>
          </cell>
          <cell r="AP60">
            <v>97.426528423230195</v>
          </cell>
          <cell r="AQ60">
            <v>78</v>
          </cell>
          <cell r="AR60">
            <v>0</v>
          </cell>
          <cell r="AS60">
            <v>1307.5</v>
          </cell>
          <cell r="AT60">
            <v>1385.5</v>
          </cell>
          <cell r="AU60">
            <v>7123.7321249044589</v>
          </cell>
          <cell r="AV60">
            <v>5.6297365571995668E-2</v>
          </cell>
          <cell r="AW60">
            <v>0</v>
          </cell>
        </row>
        <row r="61">
          <cell r="B61" t="str">
            <v>7146</v>
          </cell>
          <cell r="C61">
            <v>0</v>
          </cell>
          <cell r="D61" t="str">
            <v>Lineworker</v>
          </cell>
          <cell r="E61" t="str">
            <v>3917</v>
          </cell>
          <cell r="F61" t="str">
            <v>BOWMAN, Ashley</v>
          </cell>
          <cell r="G61" t="str">
            <v>Wages Staff</v>
          </cell>
          <cell r="H61" t="str">
            <v xml:space="preserve">Management Group </v>
          </cell>
          <cell r="I61">
            <v>1</v>
          </cell>
          <cell r="J61">
            <v>70920.5</v>
          </cell>
          <cell r="K61">
            <v>6772.71</v>
          </cell>
          <cell r="L61">
            <v>186.77160000000001</v>
          </cell>
          <cell r="M61">
            <v>0</v>
          </cell>
          <cell r="N61">
            <v>0</v>
          </cell>
          <cell r="O61">
            <v>890.01000000000022</v>
          </cell>
          <cell r="P61">
            <v>0</v>
          </cell>
          <cell r="Q61">
            <v>0</v>
          </cell>
          <cell r="R61">
            <v>2452.3600000000006</v>
          </cell>
          <cell r="S61">
            <v>0</v>
          </cell>
          <cell r="T61">
            <v>5981.420000000001</v>
          </cell>
          <cell r="U61">
            <v>12919.5</v>
          </cell>
          <cell r="V61">
            <v>1809.2100000000003</v>
          </cell>
          <cell r="W61">
            <v>1504.11</v>
          </cell>
          <cell r="X61">
            <v>8100.16</v>
          </cell>
          <cell r="Y61">
            <v>2695.509279831851</v>
          </cell>
          <cell r="Z61">
            <v>114232.26087983185</v>
          </cell>
          <cell r="AA61">
            <v>19201.530000000002</v>
          </cell>
          <cell r="AB61">
            <v>261</v>
          </cell>
          <cell r="AC61">
            <v>20</v>
          </cell>
          <cell r="AD61">
            <v>12</v>
          </cell>
          <cell r="AE61">
            <v>26</v>
          </cell>
          <cell r="AF61">
            <v>12</v>
          </cell>
          <cell r="AG61">
            <v>1528</v>
          </cell>
          <cell r="AH61">
            <v>0.85</v>
          </cell>
          <cell r="AI61">
            <v>1298.8</v>
          </cell>
          <cell r="AJ61">
            <v>87.952156513575503</v>
          </cell>
          <cell r="AK61">
            <v>32.542297910022938</v>
          </cell>
          <cell r="AL61">
            <v>0.37</v>
          </cell>
          <cell r="AM61">
            <v>120.49445442359844</v>
          </cell>
          <cell r="AN61">
            <v>0</v>
          </cell>
          <cell r="AO61">
            <v>0</v>
          </cell>
          <cell r="AP61">
            <v>120.49445442359844</v>
          </cell>
          <cell r="AQ61">
            <v>0</v>
          </cell>
          <cell r="AR61">
            <v>0</v>
          </cell>
          <cell r="AS61">
            <v>0</v>
          </cell>
          <cell r="AT61">
            <v>0</v>
          </cell>
          <cell r="AU61">
            <v>0</v>
          </cell>
          <cell r="AW61">
            <v>0</v>
          </cell>
        </row>
        <row r="62">
          <cell r="B62" t="str">
            <v>7300</v>
          </cell>
          <cell r="C62">
            <v>0</v>
          </cell>
          <cell r="D62" t="str">
            <v>Lineworker</v>
          </cell>
          <cell r="E62" t="str">
            <v>3993</v>
          </cell>
          <cell r="F62" t="str">
            <v>RICE, Robert</v>
          </cell>
          <cell r="G62" t="str">
            <v>Wages Staff</v>
          </cell>
          <cell r="H62" t="str">
            <v xml:space="preserve">Management Group </v>
          </cell>
          <cell r="I62">
            <v>1</v>
          </cell>
          <cell r="J62">
            <v>70920.5</v>
          </cell>
          <cell r="K62">
            <v>6772.71</v>
          </cell>
          <cell r="L62">
            <v>440.60399999999998</v>
          </cell>
          <cell r="M62">
            <v>0</v>
          </cell>
          <cell r="N62">
            <v>0</v>
          </cell>
          <cell r="O62">
            <v>890.01000000000022</v>
          </cell>
          <cell r="P62">
            <v>0</v>
          </cell>
          <cell r="Q62">
            <v>0</v>
          </cell>
          <cell r="R62">
            <v>2452.3600000000006</v>
          </cell>
          <cell r="S62">
            <v>0</v>
          </cell>
          <cell r="T62">
            <v>5981.420000000001</v>
          </cell>
          <cell r="U62">
            <v>12919.5</v>
          </cell>
          <cell r="V62">
            <v>1809.2100000000003</v>
          </cell>
          <cell r="W62">
            <v>1504.11</v>
          </cell>
          <cell r="X62">
            <v>8100.16</v>
          </cell>
          <cell r="Y62">
            <v>2678.801609910548</v>
          </cell>
          <cell r="Z62">
            <v>114469.38560991056</v>
          </cell>
          <cell r="AA62">
            <v>19201.530000000002</v>
          </cell>
          <cell r="AB62">
            <v>261</v>
          </cell>
          <cell r="AC62">
            <v>20</v>
          </cell>
          <cell r="AD62">
            <v>12</v>
          </cell>
          <cell r="AE62">
            <v>26</v>
          </cell>
          <cell r="AF62">
            <v>12</v>
          </cell>
          <cell r="AG62">
            <v>1528</v>
          </cell>
          <cell r="AH62">
            <v>0.85</v>
          </cell>
          <cell r="AI62">
            <v>1298.8</v>
          </cell>
          <cell r="AJ62">
            <v>88.134728680251442</v>
          </cell>
          <cell r="AK62">
            <v>32.609849611693036</v>
          </cell>
          <cell r="AL62">
            <v>0.37</v>
          </cell>
          <cell r="AM62">
            <v>120.74457829194448</v>
          </cell>
          <cell r="AN62">
            <v>0</v>
          </cell>
          <cell r="AO62">
            <v>0</v>
          </cell>
          <cell r="AP62">
            <v>120.74457829194448</v>
          </cell>
          <cell r="AQ62">
            <v>0</v>
          </cell>
          <cell r="AR62">
            <v>0</v>
          </cell>
          <cell r="AS62">
            <v>0</v>
          </cell>
          <cell r="AT62">
            <v>0</v>
          </cell>
          <cell r="AU62">
            <v>0</v>
          </cell>
          <cell r="AW62">
            <v>0</v>
          </cell>
        </row>
        <row r="63">
          <cell r="B63" t="str">
            <v>6991</v>
          </cell>
          <cell r="C63">
            <v>0</v>
          </cell>
          <cell r="D63" t="str">
            <v>Senior Systems Switcher</v>
          </cell>
          <cell r="E63" t="str">
            <v>5105</v>
          </cell>
          <cell r="F63" t="str">
            <v>BRENNAN, Andrew D</v>
          </cell>
          <cell r="G63" t="str">
            <v>Wages Staff</v>
          </cell>
          <cell r="H63" t="str">
            <v xml:space="preserve">Management Group </v>
          </cell>
          <cell r="I63">
            <v>1</v>
          </cell>
          <cell r="J63">
            <v>97083.579999999987</v>
          </cell>
          <cell r="K63">
            <v>9271.18</v>
          </cell>
          <cell r="L63">
            <v>782.13869999999997</v>
          </cell>
          <cell r="M63">
            <v>0</v>
          </cell>
          <cell r="N63">
            <v>0</v>
          </cell>
          <cell r="O63">
            <v>890.01000000000022</v>
          </cell>
          <cell r="P63">
            <v>0</v>
          </cell>
          <cell r="Q63">
            <v>0</v>
          </cell>
          <cell r="R63">
            <v>2724.84</v>
          </cell>
          <cell r="S63">
            <v>1642.73</v>
          </cell>
          <cell r="T63">
            <v>5981.420000000001</v>
          </cell>
          <cell r="U63">
            <v>22866.89</v>
          </cell>
          <cell r="V63">
            <v>2532.62</v>
          </cell>
          <cell r="W63">
            <v>2037.25</v>
          </cell>
          <cell r="X63">
            <v>11338.880000000001</v>
          </cell>
          <cell r="Y63">
            <v>5819.7540338043764</v>
          </cell>
          <cell r="Z63">
            <v>162971.29273380435</v>
          </cell>
          <cell r="AA63">
            <v>26285.07</v>
          </cell>
          <cell r="AB63">
            <v>261</v>
          </cell>
          <cell r="AC63">
            <v>20</v>
          </cell>
          <cell r="AD63">
            <v>12</v>
          </cell>
          <cell r="AE63">
            <v>26</v>
          </cell>
          <cell r="AF63">
            <v>12</v>
          </cell>
          <cell r="AG63">
            <v>1528</v>
          </cell>
          <cell r="AH63">
            <v>0.85</v>
          </cell>
          <cell r="AI63">
            <v>1298.8</v>
          </cell>
          <cell r="AJ63">
            <v>125.47835904974157</v>
          </cell>
          <cell r="AK63">
            <v>46.426992848404382</v>
          </cell>
          <cell r="AL63">
            <v>0.37</v>
          </cell>
          <cell r="AM63">
            <v>171.90535189814597</v>
          </cell>
          <cell r="AN63">
            <v>0</v>
          </cell>
          <cell r="AO63">
            <v>0</v>
          </cell>
          <cell r="AP63">
            <v>171.90535189814597</v>
          </cell>
          <cell r="AQ63">
            <v>0</v>
          </cell>
          <cell r="AR63">
            <v>0</v>
          </cell>
          <cell r="AS63">
            <v>0</v>
          </cell>
          <cell r="AT63">
            <v>0</v>
          </cell>
          <cell r="AU63">
            <v>0</v>
          </cell>
          <cell r="AW63">
            <v>0</v>
          </cell>
        </row>
        <row r="64">
          <cell r="B64" t="str">
            <v>7179</v>
          </cell>
          <cell r="C64">
            <v>0</v>
          </cell>
          <cell r="D64" t="str">
            <v>Program Delivery Lead Overhead</v>
          </cell>
          <cell r="E64" t="str">
            <v>5115</v>
          </cell>
          <cell r="F64" t="str">
            <v>BRADLEY, Paul</v>
          </cell>
          <cell r="G64" t="str">
            <v>Wages Staff</v>
          </cell>
          <cell r="H64" t="str">
            <v xml:space="preserve">Management Group </v>
          </cell>
          <cell r="I64">
            <v>1</v>
          </cell>
          <cell r="J64">
            <v>123726.99000000002</v>
          </cell>
          <cell r="K64">
            <v>11815.470000000003</v>
          </cell>
          <cell r="L64">
            <v>386.78969999999998</v>
          </cell>
          <cell r="M64">
            <v>10049.61</v>
          </cell>
          <cell r="N64">
            <v>0</v>
          </cell>
          <cell r="O64">
            <v>890.01000000000022</v>
          </cell>
          <cell r="P64">
            <v>0</v>
          </cell>
          <cell r="Q64">
            <v>0</v>
          </cell>
          <cell r="R64">
            <v>3065.42</v>
          </cell>
          <cell r="S64">
            <v>0</v>
          </cell>
          <cell r="T64">
            <v>0</v>
          </cell>
          <cell r="U64">
            <v>22199.96</v>
          </cell>
          <cell r="V64">
            <v>3116.58</v>
          </cell>
          <cell r="W64">
            <v>2591.85</v>
          </cell>
          <cell r="X64">
            <v>13953.330000000002</v>
          </cell>
          <cell r="Y64">
            <v>6109.4046709135</v>
          </cell>
          <cell r="Z64">
            <v>197905.41437091355</v>
          </cell>
          <cell r="AA64">
            <v>33498.720000000008</v>
          </cell>
          <cell r="AB64">
            <v>261</v>
          </cell>
          <cell r="AC64">
            <v>20</v>
          </cell>
          <cell r="AD64">
            <v>12</v>
          </cell>
          <cell r="AE64">
            <v>26</v>
          </cell>
          <cell r="AF64">
            <v>12</v>
          </cell>
          <cell r="AG64">
            <v>1528</v>
          </cell>
          <cell r="AH64">
            <v>0.85</v>
          </cell>
          <cell r="AI64">
            <v>1298.8</v>
          </cell>
          <cell r="AJ64">
            <v>152.37558852087585</v>
          </cell>
          <cell r="AK64">
            <v>56.378967752724066</v>
          </cell>
          <cell r="AL64">
            <v>0.37</v>
          </cell>
          <cell r="AM64">
            <v>208.75455627359992</v>
          </cell>
          <cell r="AN64">
            <v>0</v>
          </cell>
          <cell r="AO64">
            <v>0</v>
          </cell>
          <cell r="AP64">
            <v>208.75455627359992</v>
          </cell>
          <cell r="AQ64">
            <v>1080</v>
          </cell>
          <cell r="AR64">
            <v>0</v>
          </cell>
          <cell r="AS64">
            <v>48.25</v>
          </cell>
          <cell r="AT64">
            <v>1128.25</v>
          </cell>
          <cell r="AU64">
            <v>259535.43195497774</v>
          </cell>
          <cell r="AV64">
            <v>0.95723465543984043</v>
          </cell>
          <cell r="AW64">
            <v>0</v>
          </cell>
        </row>
        <row r="65">
          <cell r="B65" t="str">
            <v>7149</v>
          </cell>
          <cell r="C65">
            <v>0</v>
          </cell>
          <cell r="D65" t="str">
            <v>Lineworker</v>
          </cell>
          <cell r="E65" t="str">
            <v>5261</v>
          </cell>
          <cell r="F65" t="str">
            <v>COLLINS, Robert G</v>
          </cell>
          <cell r="G65" t="str">
            <v>Wages Staff</v>
          </cell>
          <cell r="H65" t="str">
            <v xml:space="preserve">Management Group </v>
          </cell>
          <cell r="I65">
            <v>1</v>
          </cell>
          <cell r="J65">
            <v>70920.5</v>
          </cell>
          <cell r="K65">
            <v>5889.27</v>
          </cell>
          <cell r="L65">
            <v>279.80340000000001</v>
          </cell>
          <cell r="M65">
            <v>0</v>
          </cell>
          <cell r="N65">
            <v>0</v>
          </cell>
          <cell r="O65">
            <v>890.01000000000022</v>
          </cell>
          <cell r="P65">
            <v>0</v>
          </cell>
          <cell r="Q65">
            <v>0</v>
          </cell>
          <cell r="R65">
            <v>0</v>
          </cell>
          <cell r="S65">
            <v>0</v>
          </cell>
          <cell r="T65">
            <v>5981.420000000001</v>
          </cell>
          <cell r="U65">
            <v>16391.91</v>
          </cell>
          <cell r="V65">
            <v>1824.8499999999995</v>
          </cell>
          <cell r="W65">
            <v>1469.09</v>
          </cell>
          <cell r="X65">
            <v>8170.05</v>
          </cell>
          <cell r="Y65">
            <v>2679.2327122074676</v>
          </cell>
          <cell r="Z65">
            <v>114496.13611220747</v>
          </cell>
          <cell r="AA65">
            <v>19201.530000000002</v>
          </cell>
          <cell r="AB65">
            <v>261</v>
          </cell>
          <cell r="AC65">
            <v>20</v>
          </cell>
          <cell r="AD65">
            <v>12</v>
          </cell>
          <cell r="AE65">
            <v>26</v>
          </cell>
          <cell r="AF65">
            <v>12</v>
          </cell>
          <cell r="AG65">
            <v>1528</v>
          </cell>
          <cell r="AH65">
            <v>0.85</v>
          </cell>
          <cell r="AI65">
            <v>1298.8</v>
          </cell>
          <cell r="AJ65">
            <v>88.155325001699623</v>
          </cell>
          <cell r="AK65">
            <v>32.617470250628863</v>
          </cell>
          <cell r="AL65">
            <v>0.37</v>
          </cell>
          <cell r="AM65">
            <v>120.77279525232848</v>
          </cell>
          <cell r="AN65">
            <v>0</v>
          </cell>
          <cell r="AO65">
            <v>0</v>
          </cell>
          <cell r="AP65">
            <v>120.77279525232848</v>
          </cell>
          <cell r="AQ65">
            <v>233.98</v>
          </cell>
          <cell r="AR65">
            <v>22.42</v>
          </cell>
          <cell r="AS65">
            <v>1109.18</v>
          </cell>
          <cell r="AT65">
            <v>1365.58</v>
          </cell>
          <cell r="AU65">
            <v>26876.517026261365</v>
          </cell>
          <cell r="AV65">
            <v>0.17134111513056724</v>
          </cell>
          <cell r="AW65">
            <v>0</v>
          </cell>
        </row>
        <row r="66">
          <cell r="B66" t="str">
            <v>7199</v>
          </cell>
          <cell r="C66">
            <v>0</v>
          </cell>
          <cell r="D66" t="str">
            <v>Site Lead</v>
          </cell>
          <cell r="E66" t="str">
            <v>5389</v>
          </cell>
          <cell r="F66" t="str">
            <v>CLARKE, Stephen</v>
          </cell>
          <cell r="G66" t="str">
            <v>Wages Staff</v>
          </cell>
          <cell r="H66" t="str">
            <v xml:space="preserve">Management Group </v>
          </cell>
          <cell r="I66">
            <v>1</v>
          </cell>
          <cell r="J66">
            <v>82224.01999999999</v>
          </cell>
          <cell r="K66">
            <v>7852.0899999999983</v>
          </cell>
          <cell r="L66">
            <v>233.88569999999999</v>
          </cell>
          <cell r="M66">
            <v>0</v>
          </cell>
          <cell r="N66">
            <v>0</v>
          </cell>
          <cell r="O66">
            <v>890.01000000000022</v>
          </cell>
          <cell r="P66">
            <v>0</v>
          </cell>
          <cell r="Q66">
            <v>0</v>
          </cell>
          <cell r="R66">
            <v>4904.7000000000007</v>
          </cell>
          <cell r="S66">
            <v>6447.7899999999991</v>
          </cell>
          <cell r="T66">
            <v>3623.2599999999998</v>
          </cell>
          <cell r="U66">
            <v>15737.019999999999</v>
          </cell>
          <cell r="V66">
            <v>2186.58</v>
          </cell>
          <cell r="W66">
            <v>1816.0800000000002</v>
          </cell>
          <cell r="X66">
            <v>9789.5099999999984</v>
          </cell>
          <cell r="Y66">
            <v>4122.1978286685626</v>
          </cell>
          <cell r="Z66">
            <v>139827.14352866856</v>
          </cell>
          <cell r="AA66">
            <v>22261.899999999998</v>
          </cell>
          <cell r="AB66">
            <v>261</v>
          </cell>
          <cell r="AC66">
            <v>20</v>
          </cell>
          <cell r="AD66">
            <v>12</v>
          </cell>
          <cell r="AE66">
            <v>26</v>
          </cell>
          <cell r="AF66">
            <v>12</v>
          </cell>
          <cell r="AG66">
            <v>1528</v>
          </cell>
          <cell r="AH66">
            <v>0.85</v>
          </cell>
          <cell r="AI66">
            <v>1298.8</v>
          </cell>
          <cell r="AJ66">
            <v>107.65871845447225</v>
          </cell>
          <cell r="AK66">
            <v>39.833725828154734</v>
          </cell>
          <cell r="AL66">
            <v>0.37</v>
          </cell>
          <cell r="AM66">
            <v>147.49244428262699</v>
          </cell>
          <cell r="AN66">
            <v>0</v>
          </cell>
          <cell r="AO66">
            <v>0</v>
          </cell>
          <cell r="AP66">
            <v>147.49244428262699</v>
          </cell>
          <cell r="AQ66">
            <v>639.5</v>
          </cell>
          <cell r="AR66">
            <v>7.5</v>
          </cell>
          <cell r="AS66">
            <v>15</v>
          </cell>
          <cell r="AT66">
            <v>662</v>
          </cell>
          <cell r="AU66">
            <v>185052.35325169101</v>
          </cell>
          <cell r="AV66">
            <v>0.96601208459214505</v>
          </cell>
          <cell r="AW66">
            <v>0</v>
          </cell>
        </row>
        <row r="67">
          <cell r="B67" t="str">
            <v>7000</v>
          </cell>
          <cell r="C67">
            <v>0</v>
          </cell>
          <cell r="D67" t="str">
            <v>Full System Switcher</v>
          </cell>
          <cell r="E67" t="str">
            <v>5650</v>
          </cell>
          <cell r="F67" t="str">
            <v>HENNESSY, Brendan</v>
          </cell>
          <cell r="G67" t="str">
            <v>Wages Staff</v>
          </cell>
          <cell r="H67" t="str">
            <v xml:space="preserve">Management Group </v>
          </cell>
          <cell r="I67">
            <v>1</v>
          </cell>
          <cell r="J67">
            <v>85144.760000000009</v>
          </cell>
          <cell r="K67">
            <v>7070.49</v>
          </cell>
          <cell r="L67">
            <v>378.89819999999997</v>
          </cell>
          <cell r="M67">
            <v>0</v>
          </cell>
          <cell r="N67">
            <v>0</v>
          </cell>
          <cell r="O67">
            <v>890.01000000000022</v>
          </cell>
          <cell r="P67">
            <v>0</v>
          </cell>
          <cell r="Q67">
            <v>0</v>
          </cell>
          <cell r="R67">
            <v>0</v>
          </cell>
          <cell r="S67">
            <v>0</v>
          </cell>
          <cell r="T67">
            <v>5981.420000000001</v>
          </cell>
          <cell r="U67">
            <v>14862.33</v>
          </cell>
          <cell r="V67">
            <v>2096.0699999999997</v>
          </cell>
          <cell r="W67">
            <v>1744.0800000000002</v>
          </cell>
          <cell r="X67">
            <v>9384.2800000000007</v>
          </cell>
          <cell r="Y67">
            <v>3304.9380642500546</v>
          </cell>
          <cell r="Z67">
            <v>130857.27626425007</v>
          </cell>
          <cell r="AA67">
            <v>23052.699999999997</v>
          </cell>
          <cell r="AB67">
            <v>261</v>
          </cell>
          <cell r="AC67">
            <v>20</v>
          </cell>
          <cell r="AD67">
            <v>12</v>
          </cell>
          <cell r="AE67">
            <v>26</v>
          </cell>
          <cell r="AF67">
            <v>12</v>
          </cell>
          <cell r="AG67">
            <v>1528</v>
          </cell>
          <cell r="AH67">
            <v>0.6</v>
          </cell>
          <cell r="AI67">
            <v>916.8</v>
          </cell>
          <cell r="AJ67">
            <v>142.73263117828324</v>
          </cell>
          <cell r="AK67">
            <v>52.811073535964802</v>
          </cell>
          <cell r="AL67">
            <v>0.37</v>
          </cell>
          <cell r="AM67">
            <v>195.54370471424804</v>
          </cell>
          <cell r="AN67">
            <v>0</v>
          </cell>
          <cell r="AO67">
            <v>0</v>
          </cell>
          <cell r="AP67">
            <v>195.54370471424804</v>
          </cell>
          <cell r="AQ67">
            <v>252</v>
          </cell>
          <cell r="AR67">
            <v>0</v>
          </cell>
          <cell r="AS67">
            <v>604</v>
          </cell>
          <cell r="AT67">
            <v>856</v>
          </cell>
          <cell r="AU67">
            <v>52777.063151249633</v>
          </cell>
          <cell r="AV67">
            <v>0.29439252336448596</v>
          </cell>
          <cell r="AW67">
            <v>0</v>
          </cell>
        </row>
        <row r="68">
          <cell r="B68" t="str">
            <v>7298</v>
          </cell>
          <cell r="C68">
            <v>0</v>
          </cell>
          <cell r="D68" t="str">
            <v>Lineworker</v>
          </cell>
          <cell r="E68" t="str">
            <v>6319</v>
          </cell>
          <cell r="F68" t="str">
            <v>PERRYMAN, David</v>
          </cell>
          <cell r="G68" t="str">
            <v>Wages Staff</v>
          </cell>
          <cell r="H68" t="str">
            <v xml:space="preserve">Management Group </v>
          </cell>
          <cell r="I68">
            <v>1</v>
          </cell>
          <cell r="J68">
            <v>70920.5</v>
          </cell>
          <cell r="K68">
            <v>5889.27</v>
          </cell>
          <cell r="L68">
            <v>401.74409999999995</v>
          </cell>
          <cell r="M68">
            <v>0</v>
          </cell>
          <cell r="N68">
            <v>0</v>
          </cell>
          <cell r="O68">
            <v>890.01000000000022</v>
          </cell>
          <cell r="P68">
            <v>0</v>
          </cell>
          <cell r="Q68">
            <v>0</v>
          </cell>
          <cell r="R68">
            <v>0</v>
          </cell>
          <cell r="S68">
            <v>0</v>
          </cell>
          <cell r="T68">
            <v>5981.420000000001</v>
          </cell>
          <cell r="U68">
            <v>12551.609999999999</v>
          </cell>
          <cell r="V68">
            <v>1766.1</v>
          </cell>
          <cell r="W68">
            <v>1469.09</v>
          </cell>
          <cell r="X68">
            <v>7907.0199999999986</v>
          </cell>
          <cell r="Y68">
            <v>4268.2673445572582</v>
          </cell>
          <cell r="Z68">
            <v>112045.03144455726</v>
          </cell>
          <cell r="AA68">
            <v>19201.530000000002</v>
          </cell>
          <cell r="AB68">
            <v>261</v>
          </cell>
          <cell r="AC68">
            <v>20</v>
          </cell>
          <cell r="AD68">
            <v>12</v>
          </cell>
          <cell r="AE68">
            <v>26</v>
          </cell>
          <cell r="AF68">
            <v>12</v>
          </cell>
          <cell r="AG68">
            <v>1528</v>
          </cell>
          <cell r="AH68">
            <v>0.85</v>
          </cell>
          <cell r="AI68">
            <v>1298.8</v>
          </cell>
          <cell r="AJ68">
            <v>86.268117835353607</v>
          </cell>
          <cell r="AK68">
            <v>31.919203599080834</v>
          </cell>
          <cell r="AL68">
            <v>0.37</v>
          </cell>
          <cell r="AM68">
            <v>118.18732143443444</v>
          </cell>
          <cell r="AN68">
            <v>0</v>
          </cell>
          <cell r="AO68">
            <v>0</v>
          </cell>
          <cell r="AP68">
            <v>118.18732143443444</v>
          </cell>
          <cell r="AQ68">
            <v>256</v>
          </cell>
          <cell r="AR68">
            <v>18</v>
          </cell>
          <cell r="AS68">
            <v>1020</v>
          </cell>
          <cell r="AT68">
            <v>1294</v>
          </cell>
          <cell r="AU68">
            <v>30368.186575143063</v>
          </cell>
          <cell r="AV68">
            <v>0.19783616692426584</v>
          </cell>
          <cell r="AW68">
            <v>0</v>
          </cell>
        </row>
        <row r="69">
          <cell r="B69" t="str">
            <v>7014</v>
          </cell>
          <cell r="C69">
            <v>0</v>
          </cell>
          <cell r="D69" t="str">
            <v>Full System Switcher</v>
          </cell>
          <cell r="E69" t="str">
            <v>6442</v>
          </cell>
          <cell r="F69" t="str">
            <v>READ, Paul</v>
          </cell>
          <cell r="G69" t="str">
            <v>Wages Staff</v>
          </cell>
          <cell r="H69" t="str">
            <v xml:space="preserve">Management Group </v>
          </cell>
          <cell r="I69">
            <v>1</v>
          </cell>
          <cell r="J69">
            <v>91496.959999999992</v>
          </cell>
          <cell r="K69">
            <v>7597.9500000000007</v>
          </cell>
          <cell r="L69">
            <v>555.10950000000003</v>
          </cell>
          <cell r="M69">
            <v>0</v>
          </cell>
          <cell r="N69">
            <v>0</v>
          </cell>
          <cell r="O69">
            <v>890.01000000000022</v>
          </cell>
          <cell r="P69">
            <v>0</v>
          </cell>
          <cell r="Q69">
            <v>0</v>
          </cell>
          <cell r="R69">
            <v>0</v>
          </cell>
          <cell r="S69">
            <v>0</v>
          </cell>
          <cell r="T69">
            <v>5981.420000000001</v>
          </cell>
          <cell r="U69">
            <v>15894.22</v>
          </cell>
          <cell r="V69">
            <v>2243.42</v>
          </cell>
          <cell r="W69">
            <v>1866.87</v>
          </cell>
          <cell r="X69">
            <v>10044.030000000001</v>
          </cell>
          <cell r="Y69">
            <v>5213.1487731604866</v>
          </cell>
          <cell r="Z69">
            <v>141783.1382731605</v>
          </cell>
          <cell r="AA69">
            <v>24772.550000000003</v>
          </cell>
          <cell r="AB69">
            <v>261</v>
          </cell>
          <cell r="AC69">
            <v>20</v>
          </cell>
          <cell r="AD69">
            <v>12</v>
          </cell>
          <cell r="AE69">
            <v>26</v>
          </cell>
          <cell r="AF69">
            <v>12</v>
          </cell>
          <cell r="AG69">
            <v>1528</v>
          </cell>
          <cell r="AH69">
            <v>0.85</v>
          </cell>
          <cell r="AI69">
            <v>1298.8</v>
          </cell>
          <cell r="AJ69">
            <v>109.16471995161726</v>
          </cell>
          <cell r="AK69">
            <v>40.390946382098385</v>
          </cell>
          <cell r="AL69">
            <v>0.37</v>
          </cell>
          <cell r="AM69">
            <v>149.55566633371564</v>
          </cell>
          <cell r="AN69">
            <v>0</v>
          </cell>
          <cell r="AO69">
            <v>0</v>
          </cell>
          <cell r="AP69">
            <v>149.55566633371564</v>
          </cell>
          <cell r="AQ69">
            <v>295.5</v>
          </cell>
          <cell r="AR69">
            <v>0</v>
          </cell>
          <cell r="AS69">
            <v>648.5</v>
          </cell>
          <cell r="AT69">
            <v>944</v>
          </cell>
          <cell r="AU69">
            <v>60803.788964846324</v>
          </cell>
          <cell r="AV69">
            <v>0.31302966101694918</v>
          </cell>
          <cell r="AW69">
            <v>0</v>
          </cell>
        </row>
        <row r="70">
          <cell r="B70" t="str">
            <v>7182</v>
          </cell>
          <cell r="C70">
            <v>0</v>
          </cell>
          <cell r="D70" t="str">
            <v>Site Lead</v>
          </cell>
          <cell r="E70" t="str">
            <v>6450</v>
          </cell>
          <cell r="F70" t="str">
            <v>READ, Scott A</v>
          </cell>
          <cell r="G70" t="str">
            <v>Wages Staff</v>
          </cell>
          <cell r="H70" t="str">
            <v xml:space="preserve">Management Group </v>
          </cell>
          <cell r="I70">
            <v>1</v>
          </cell>
          <cell r="J70">
            <v>91496.959999999992</v>
          </cell>
          <cell r="K70">
            <v>8737.68</v>
          </cell>
          <cell r="L70">
            <v>493.70819999999992</v>
          </cell>
          <cell r="M70">
            <v>0</v>
          </cell>
          <cell r="N70">
            <v>0</v>
          </cell>
          <cell r="O70">
            <v>890.01000000000022</v>
          </cell>
          <cell r="P70">
            <v>0</v>
          </cell>
          <cell r="Q70">
            <v>0</v>
          </cell>
          <cell r="R70">
            <v>2724.84</v>
          </cell>
          <cell r="S70">
            <v>6447.7899999999991</v>
          </cell>
          <cell r="T70">
            <v>5981.420000000001</v>
          </cell>
          <cell r="U70">
            <v>22620.34</v>
          </cell>
          <cell r="V70">
            <v>2486.65</v>
          </cell>
          <cell r="W70">
            <v>1997.86</v>
          </cell>
          <cell r="X70">
            <v>11133.1</v>
          </cell>
          <cell r="Y70">
            <v>5077.0320754038694</v>
          </cell>
          <cell r="Z70">
            <v>160087.39027540383</v>
          </cell>
          <cell r="AA70">
            <v>24772.550000000003</v>
          </cell>
          <cell r="AB70">
            <v>261</v>
          </cell>
          <cell r="AC70">
            <v>20</v>
          </cell>
          <cell r="AD70">
            <v>12</v>
          </cell>
          <cell r="AE70">
            <v>26</v>
          </cell>
          <cell r="AF70">
            <v>12</v>
          </cell>
          <cell r="AG70">
            <v>1528</v>
          </cell>
          <cell r="AH70">
            <v>0.85</v>
          </cell>
          <cell r="AI70">
            <v>1298.8</v>
          </cell>
          <cell r="AJ70">
            <v>123.2579229099198</v>
          </cell>
          <cell r="AK70">
            <v>45.605431476670326</v>
          </cell>
          <cell r="AL70">
            <v>0.37</v>
          </cell>
          <cell r="AM70">
            <v>168.86335438659012</v>
          </cell>
          <cell r="AN70">
            <v>0</v>
          </cell>
          <cell r="AO70">
            <v>0</v>
          </cell>
          <cell r="AP70">
            <v>168.86335438659012</v>
          </cell>
          <cell r="AQ70">
            <v>292.22000000000003</v>
          </cell>
          <cell r="AR70">
            <v>19.5</v>
          </cell>
          <cell r="AS70">
            <v>867.11</v>
          </cell>
          <cell r="AT70">
            <v>1178.83</v>
          </cell>
          <cell r="AU70">
            <v>54367.135163850224</v>
          </cell>
          <cell r="AV70">
            <v>0.24788985689200313</v>
          </cell>
          <cell r="AW70">
            <v>0</v>
          </cell>
        </row>
        <row r="71">
          <cell r="B71" t="str">
            <v>7183</v>
          </cell>
          <cell r="C71">
            <v>0</v>
          </cell>
          <cell r="D71" t="str">
            <v>Site Lead</v>
          </cell>
          <cell r="E71" t="str">
            <v>6577</v>
          </cell>
          <cell r="F71" t="str">
            <v>SUCHOMEL, Danny</v>
          </cell>
          <cell r="G71" t="str">
            <v>Wages Staff</v>
          </cell>
          <cell r="H71" t="str">
            <v xml:space="preserve">Management Group </v>
          </cell>
          <cell r="I71">
            <v>1</v>
          </cell>
          <cell r="J71">
            <v>91496.959999999992</v>
          </cell>
          <cell r="K71">
            <v>8737.68</v>
          </cell>
          <cell r="L71">
            <v>312.76859999999999</v>
          </cell>
          <cell r="M71">
            <v>0</v>
          </cell>
          <cell r="N71">
            <v>0</v>
          </cell>
          <cell r="O71">
            <v>890.01000000000022</v>
          </cell>
          <cell r="P71">
            <v>0</v>
          </cell>
          <cell r="Q71">
            <v>0</v>
          </cell>
          <cell r="R71">
            <v>2724.84</v>
          </cell>
          <cell r="S71">
            <v>6447.7899999999991</v>
          </cell>
          <cell r="T71">
            <v>5981.420000000001</v>
          </cell>
          <cell r="U71">
            <v>17270.13</v>
          </cell>
          <cell r="V71">
            <v>2404.7999999999997</v>
          </cell>
          <cell r="W71">
            <v>1997.86</v>
          </cell>
          <cell r="X71">
            <v>10766.61</v>
          </cell>
          <cell r="Y71">
            <v>5481.8201853278442</v>
          </cell>
          <cell r="Z71">
            <v>154512.68878532777</v>
          </cell>
          <cell r="AA71">
            <v>24772.550000000003</v>
          </cell>
          <cell r="AB71">
            <v>261</v>
          </cell>
          <cell r="AC71">
            <v>20</v>
          </cell>
          <cell r="AD71">
            <v>12</v>
          </cell>
          <cell r="AE71">
            <v>26</v>
          </cell>
          <cell r="AF71">
            <v>12</v>
          </cell>
          <cell r="AG71">
            <v>1528</v>
          </cell>
          <cell r="AH71">
            <v>0.85</v>
          </cell>
          <cell r="AI71">
            <v>1298.8</v>
          </cell>
          <cell r="AJ71">
            <v>118.96572896930073</v>
          </cell>
          <cell r="AK71">
            <v>44.017319718641268</v>
          </cell>
          <cell r="AL71">
            <v>0.37</v>
          </cell>
          <cell r="AM71">
            <v>162.98304868794199</v>
          </cell>
          <cell r="AN71">
            <v>0</v>
          </cell>
          <cell r="AO71">
            <v>0</v>
          </cell>
          <cell r="AP71">
            <v>162.98304868794199</v>
          </cell>
          <cell r="AQ71">
            <v>620.61999999999989</v>
          </cell>
          <cell r="AR71">
            <v>8</v>
          </cell>
          <cell r="AS71">
            <v>408.25</v>
          </cell>
          <cell r="AT71">
            <v>1036.8699999999999</v>
          </cell>
          <cell r="AU71">
            <v>126702.78909806597</v>
          </cell>
          <cell r="AV71">
            <v>0.59855140953060648</v>
          </cell>
          <cell r="AW71">
            <v>0</v>
          </cell>
        </row>
        <row r="72">
          <cell r="B72" t="str">
            <v>7031</v>
          </cell>
          <cell r="C72">
            <v>0</v>
          </cell>
          <cell r="D72" t="str">
            <v>Reactive Controller</v>
          </cell>
          <cell r="E72" t="str">
            <v>7000</v>
          </cell>
          <cell r="F72" t="str">
            <v>HARRADINE, Michael J</v>
          </cell>
          <cell r="G72" t="str">
            <v>Wages Staff</v>
          </cell>
          <cell r="H72" t="str">
            <v xml:space="preserve">Management Group </v>
          </cell>
          <cell r="I72">
            <v>1</v>
          </cell>
          <cell r="J72">
            <v>104793.90999999999</v>
          </cell>
          <cell r="K72">
            <v>10007.459999999999</v>
          </cell>
          <cell r="L72">
            <v>695.69490000000008</v>
          </cell>
          <cell r="M72">
            <v>0</v>
          </cell>
          <cell r="N72">
            <v>0</v>
          </cell>
          <cell r="O72">
            <v>890.01000000000022</v>
          </cell>
          <cell r="P72">
            <v>0</v>
          </cell>
          <cell r="Q72">
            <v>0</v>
          </cell>
          <cell r="R72">
            <v>3065.42</v>
          </cell>
          <cell r="S72">
            <v>6447.7899999999991</v>
          </cell>
          <cell r="T72">
            <v>5981.420000000001</v>
          </cell>
          <cell r="U72">
            <v>25539.089999999997</v>
          </cell>
          <cell r="V72">
            <v>2811.94</v>
          </cell>
          <cell r="W72">
            <v>2259.7800000000002</v>
          </cell>
          <cell r="X72">
            <v>12589.43</v>
          </cell>
          <cell r="Y72">
            <v>4439.0560185062204</v>
          </cell>
          <cell r="Z72">
            <v>179521.00091850618</v>
          </cell>
          <cell r="AA72">
            <v>28372.630000000005</v>
          </cell>
          <cell r="AB72">
            <v>261</v>
          </cell>
          <cell r="AC72">
            <v>20</v>
          </cell>
          <cell r="AD72">
            <v>12</v>
          </cell>
          <cell r="AE72">
            <v>26</v>
          </cell>
          <cell r="AF72">
            <v>12</v>
          </cell>
          <cell r="AG72">
            <v>1528</v>
          </cell>
          <cell r="AH72">
            <v>0.85</v>
          </cell>
          <cell r="AI72">
            <v>1298.8</v>
          </cell>
          <cell r="AJ72">
            <v>138.22066593663857</v>
          </cell>
          <cell r="AK72">
            <v>51.141646396556268</v>
          </cell>
          <cell r="AL72">
            <v>0.37</v>
          </cell>
          <cell r="AM72">
            <v>189.36231233319484</v>
          </cell>
          <cell r="AN72">
            <v>0</v>
          </cell>
          <cell r="AO72">
            <v>0</v>
          </cell>
          <cell r="AP72">
            <v>189.36231233319484</v>
          </cell>
          <cell r="AQ72">
            <v>53</v>
          </cell>
          <cell r="AR72">
            <v>12</v>
          </cell>
          <cell r="AS72">
            <v>791.5</v>
          </cell>
          <cell r="AT72">
            <v>856.5</v>
          </cell>
          <cell r="AU72">
            <v>15218.937392519245</v>
          </cell>
          <cell r="AV72">
            <v>6.187974314068885E-2</v>
          </cell>
          <cell r="AW72">
            <v>0</v>
          </cell>
        </row>
        <row r="73">
          <cell r="B73" t="str">
            <v>7289</v>
          </cell>
          <cell r="C73">
            <v>0</v>
          </cell>
          <cell r="D73" t="str">
            <v>Lineworker</v>
          </cell>
          <cell r="E73" t="str">
            <v>10641</v>
          </cell>
          <cell r="F73" t="str">
            <v>O'LOUGHLIN, Shane P</v>
          </cell>
          <cell r="G73" t="str">
            <v>Wages Staff</v>
          </cell>
          <cell r="H73" t="str">
            <v xml:space="preserve">Management Group </v>
          </cell>
          <cell r="I73">
            <v>1</v>
          </cell>
          <cell r="J73">
            <v>80726.12000000001</v>
          </cell>
          <cell r="K73">
            <v>6703.54</v>
          </cell>
          <cell r="L73">
            <v>251.07570000000001</v>
          </cell>
          <cell r="M73">
            <v>0</v>
          </cell>
          <cell r="N73">
            <v>0</v>
          </cell>
          <cell r="O73">
            <v>890.01000000000022</v>
          </cell>
          <cell r="P73">
            <v>0</v>
          </cell>
          <cell r="Q73">
            <v>0</v>
          </cell>
          <cell r="R73">
            <v>0</v>
          </cell>
          <cell r="S73">
            <v>0</v>
          </cell>
          <cell r="T73">
            <v>5981.420000000001</v>
          </cell>
          <cell r="U73">
            <v>18494.580000000002</v>
          </cell>
          <cell r="V73">
            <v>2060.11</v>
          </cell>
          <cell r="W73">
            <v>1658.6799999999998</v>
          </cell>
          <cell r="X73">
            <v>9223.380000000001</v>
          </cell>
          <cell r="Y73">
            <v>2803.2559684336975</v>
          </cell>
          <cell r="Z73">
            <v>128792.1716684337</v>
          </cell>
          <cell r="AA73">
            <v>21856.379999999997</v>
          </cell>
          <cell r="AB73">
            <v>261</v>
          </cell>
          <cell r="AC73">
            <v>20</v>
          </cell>
          <cell r="AD73">
            <v>12</v>
          </cell>
          <cell r="AE73">
            <v>26</v>
          </cell>
          <cell r="AF73">
            <v>12</v>
          </cell>
          <cell r="AG73">
            <v>1528</v>
          </cell>
          <cell r="AH73">
            <v>0.85</v>
          </cell>
          <cell r="AI73">
            <v>1298.8</v>
          </cell>
          <cell r="AJ73">
            <v>99.162435839570151</v>
          </cell>
          <cell r="AK73">
            <v>36.690101260640958</v>
          </cell>
          <cell r="AL73">
            <v>0.37</v>
          </cell>
          <cell r="AM73">
            <v>135.85253710021112</v>
          </cell>
          <cell r="AN73">
            <v>0</v>
          </cell>
          <cell r="AO73">
            <v>0</v>
          </cell>
          <cell r="AP73">
            <v>135.85253710021112</v>
          </cell>
          <cell r="AQ73">
            <v>1158.77</v>
          </cell>
          <cell r="AR73">
            <v>35</v>
          </cell>
          <cell r="AS73">
            <v>137.74</v>
          </cell>
          <cell r="AT73">
            <v>1331.51</v>
          </cell>
          <cell r="AU73">
            <v>153554.60456699267</v>
          </cell>
          <cell r="AV73">
            <v>0.87026759093059758</v>
          </cell>
          <cell r="AW73">
            <v>0</v>
          </cell>
        </row>
        <row r="74">
          <cell r="B74" t="str">
            <v>7391</v>
          </cell>
          <cell r="C74">
            <v>0</v>
          </cell>
          <cell r="D74" t="str">
            <v>Lineworker</v>
          </cell>
          <cell r="E74" t="str">
            <v>9299</v>
          </cell>
          <cell r="F74" t="str">
            <v>MCMAHON, Matthew J</v>
          </cell>
          <cell r="G74" t="str">
            <v>Wages Staff</v>
          </cell>
          <cell r="H74" t="str">
            <v xml:space="preserve">Management Group </v>
          </cell>
          <cell r="I74">
            <v>1</v>
          </cell>
          <cell r="J74">
            <v>70920.5</v>
          </cell>
          <cell r="K74">
            <v>5889.27</v>
          </cell>
          <cell r="L74">
            <v>218.29739999999998</v>
          </cell>
          <cell r="M74">
            <v>0</v>
          </cell>
          <cell r="N74">
            <v>0</v>
          </cell>
          <cell r="O74">
            <v>890.01000000000022</v>
          </cell>
          <cell r="P74">
            <v>0</v>
          </cell>
          <cell r="Q74">
            <v>0</v>
          </cell>
          <cell r="R74">
            <v>0</v>
          </cell>
          <cell r="S74">
            <v>6447.7899999999991</v>
          </cell>
          <cell r="T74">
            <v>3623.2599999999998</v>
          </cell>
          <cell r="U74">
            <v>13165.08</v>
          </cell>
          <cell r="V74">
            <v>1838.0400000000002</v>
          </cell>
          <cell r="W74">
            <v>1527.53</v>
          </cell>
          <cell r="X74">
            <v>8229.2100000000009</v>
          </cell>
          <cell r="Y74">
            <v>2624.7194681144538</v>
          </cell>
          <cell r="Z74">
            <v>115373.70686811444</v>
          </cell>
          <cell r="AA74">
            <v>19201.530000000002</v>
          </cell>
          <cell r="AB74">
            <v>261</v>
          </cell>
          <cell r="AC74">
            <v>20</v>
          </cell>
          <cell r="AD74">
            <v>12</v>
          </cell>
          <cell r="AE74">
            <v>26</v>
          </cell>
          <cell r="AF74">
            <v>12</v>
          </cell>
          <cell r="AG74">
            <v>1528</v>
          </cell>
          <cell r="AH74">
            <v>0.85</v>
          </cell>
          <cell r="AI74">
            <v>1298.8</v>
          </cell>
          <cell r="AJ74">
            <v>88.831003132210071</v>
          </cell>
          <cell r="AK74">
            <v>32.867471158917724</v>
          </cell>
          <cell r="AL74">
            <v>0.37</v>
          </cell>
          <cell r="AM74">
            <v>121.69847429112779</v>
          </cell>
          <cell r="AN74">
            <v>0</v>
          </cell>
          <cell r="AO74">
            <v>0</v>
          </cell>
          <cell r="AP74">
            <v>121.69847429112779</v>
          </cell>
          <cell r="AQ74">
            <v>1079.5</v>
          </cell>
          <cell r="AR74">
            <v>0</v>
          </cell>
          <cell r="AS74">
            <v>121</v>
          </cell>
          <cell r="AT74">
            <v>1200.5</v>
          </cell>
          <cell r="AU74">
            <v>142130.70028559555</v>
          </cell>
          <cell r="AV74">
            <v>0.8992086630570596</v>
          </cell>
          <cell r="AW74">
            <v>0</v>
          </cell>
        </row>
        <row r="75">
          <cell r="B75" t="str">
            <v>7301</v>
          </cell>
          <cell r="C75">
            <v>0</v>
          </cell>
          <cell r="D75" t="str">
            <v>Lineworker</v>
          </cell>
          <cell r="E75" t="str">
            <v>9919</v>
          </cell>
          <cell r="F75" t="str">
            <v>WICKS, James</v>
          </cell>
          <cell r="G75" t="str">
            <v>Wages Staff</v>
          </cell>
          <cell r="H75" t="str">
            <v xml:space="preserve">Management Group </v>
          </cell>
          <cell r="I75">
            <v>1</v>
          </cell>
          <cell r="J75">
            <v>68796.84</v>
          </cell>
          <cell r="K75">
            <v>5712.93</v>
          </cell>
          <cell r="L75">
            <v>560.00310000000002</v>
          </cell>
          <cell r="M75">
            <v>0</v>
          </cell>
          <cell r="N75">
            <v>0</v>
          </cell>
          <cell r="O75">
            <v>890.01000000000022</v>
          </cell>
          <cell r="P75">
            <v>0</v>
          </cell>
          <cell r="Q75">
            <v>0</v>
          </cell>
          <cell r="R75">
            <v>0</v>
          </cell>
          <cell r="S75">
            <v>0</v>
          </cell>
          <cell r="T75">
            <v>5981.420000000001</v>
          </cell>
          <cell r="U75">
            <v>12206.61</v>
          </cell>
          <cell r="V75">
            <v>1716.82</v>
          </cell>
          <cell r="W75">
            <v>1428.0299999999997</v>
          </cell>
          <cell r="X75">
            <v>7686.4500000000007</v>
          </cell>
          <cell r="Y75">
            <v>2999.4083200590339</v>
          </cell>
          <cell r="Z75">
            <v>107978.52142005903</v>
          </cell>
          <cell r="AA75">
            <v>18626.53</v>
          </cell>
          <cell r="AB75">
            <v>261</v>
          </cell>
          <cell r="AC75">
            <v>20</v>
          </cell>
          <cell r="AD75">
            <v>12</v>
          </cell>
          <cell r="AE75">
            <v>26</v>
          </cell>
          <cell r="AF75">
            <v>12</v>
          </cell>
          <cell r="AG75">
            <v>1528</v>
          </cell>
          <cell r="AH75">
            <v>0.85</v>
          </cell>
          <cell r="AI75">
            <v>1298.8</v>
          </cell>
          <cell r="AJ75">
            <v>83.137143070572094</v>
          </cell>
          <cell r="AK75">
            <v>30.760742936111676</v>
          </cell>
          <cell r="AL75">
            <v>0.37</v>
          </cell>
          <cell r="AM75">
            <v>113.89788600668376</v>
          </cell>
          <cell r="AN75">
            <v>0</v>
          </cell>
          <cell r="AO75">
            <v>0</v>
          </cell>
          <cell r="AP75">
            <v>113.89788600668376</v>
          </cell>
          <cell r="AQ75">
            <v>76.849999999999994</v>
          </cell>
          <cell r="AR75">
            <v>0</v>
          </cell>
          <cell r="AS75">
            <v>50.540000000000006</v>
          </cell>
          <cell r="AT75">
            <v>127.39</v>
          </cell>
          <cell r="AU75">
            <v>89241.421135491037</v>
          </cell>
          <cell r="AV75">
            <v>0.6032655624460318</v>
          </cell>
          <cell r="AW75">
            <v>0</v>
          </cell>
        </row>
        <row r="76">
          <cell r="B76" t="str">
            <v>7172</v>
          </cell>
          <cell r="C76">
            <v>0</v>
          </cell>
          <cell r="D76" t="str">
            <v>Lineworker</v>
          </cell>
          <cell r="E76" t="str">
            <v>10619</v>
          </cell>
          <cell r="F76" t="str">
            <v>RICHARDS, Mark A D</v>
          </cell>
          <cell r="G76" t="str">
            <v>Wages Staff</v>
          </cell>
          <cell r="H76" t="str">
            <v xml:space="preserve">Management Group </v>
          </cell>
          <cell r="I76">
            <v>1</v>
          </cell>
          <cell r="J76">
            <v>68796.84</v>
          </cell>
          <cell r="K76">
            <v>6569.8499999999976</v>
          </cell>
          <cell r="L76">
            <v>284.34899999999999</v>
          </cell>
          <cell r="M76">
            <v>0</v>
          </cell>
          <cell r="N76">
            <v>0</v>
          </cell>
          <cell r="O76">
            <v>890.01000000000022</v>
          </cell>
          <cell r="P76">
            <v>0</v>
          </cell>
          <cell r="Q76">
            <v>0</v>
          </cell>
          <cell r="R76">
            <v>2452.3600000000006</v>
          </cell>
          <cell r="S76">
            <v>0</v>
          </cell>
          <cell r="T76">
            <v>5981.420000000001</v>
          </cell>
          <cell r="U76">
            <v>12574.5</v>
          </cell>
          <cell r="V76">
            <v>1759.9599999999998</v>
          </cell>
          <cell r="W76">
            <v>1463.0499999999997</v>
          </cell>
          <cell r="X76">
            <v>7879.59</v>
          </cell>
          <cell r="Y76">
            <v>2551.0944355536576</v>
          </cell>
          <cell r="Z76">
            <v>111203.02343555365</v>
          </cell>
          <cell r="AA76">
            <v>18626.53</v>
          </cell>
          <cell r="AB76">
            <v>261</v>
          </cell>
          <cell r="AC76">
            <v>20</v>
          </cell>
          <cell r="AD76">
            <v>12</v>
          </cell>
          <cell r="AE76">
            <v>26</v>
          </cell>
          <cell r="AF76">
            <v>12</v>
          </cell>
          <cell r="AG76">
            <v>1528</v>
          </cell>
          <cell r="AH76">
            <v>0.85</v>
          </cell>
          <cell r="AI76">
            <v>1298.8</v>
          </cell>
          <cell r="AJ76">
            <v>85.619820938984958</v>
          </cell>
          <cell r="AK76">
            <v>31.679333747424433</v>
          </cell>
          <cell r="AL76">
            <v>0.37</v>
          </cell>
          <cell r="AM76">
            <v>117.29915468640939</v>
          </cell>
          <cell r="AN76">
            <v>0</v>
          </cell>
          <cell r="AO76">
            <v>0</v>
          </cell>
          <cell r="AP76">
            <v>117.29915468640939</v>
          </cell>
          <cell r="AQ76">
            <v>771.02</v>
          </cell>
          <cell r="AR76">
            <v>11</v>
          </cell>
          <cell r="AS76">
            <v>563.5</v>
          </cell>
          <cell r="AT76">
            <v>1345.52</v>
          </cell>
          <cell r="AU76">
            <v>87299.679326293481</v>
          </cell>
          <cell r="AV76">
            <v>0.57302752839051074</v>
          </cell>
          <cell r="AW76">
            <v>0</v>
          </cell>
        </row>
        <row r="77">
          <cell r="B77" t="str">
            <v>7292</v>
          </cell>
          <cell r="C77">
            <v>0</v>
          </cell>
          <cell r="D77" t="str">
            <v>Vegetation Inspector</v>
          </cell>
          <cell r="E77" t="str">
            <v>9378</v>
          </cell>
          <cell r="F77" t="str">
            <v>KRISTIANSEN, Benjamin T</v>
          </cell>
          <cell r="G77" t="str">
            <v>Wages Staff</v>
          </cell>
          <cell r="H77" t="str">
            <v xml:space="preserve">Management Group </v>
          </cell>
          <cell r="I77">
            <v>1</v>
          </cell>
          <cell r="J77">
            <v>60518.729999999996</v>
          </cell>
          <cell r="K77">
            <v>5025.53</v>
          </cell>
          <cell r="L77">
            <v>145.95269999999999</v>
          </cell>
          <cell r="M77">
            <v>0</v>
          </cell>
          <cell r="N77">
            <v>0</v>
          </cell>
          <cell r="O77">
            <v>890.01000000000022</v>
          </cell>
          <cell r="P77">
            <v>0</v>
          </cell>
          <cell r="Q77">
            <v>0</v>
          </cell>
          <cell r="R77">
            <v>0</v>
          </cell>
          <cell r="S77">
            <v>0</v>
          </cell>
          <cell r="T77">
            <v>3623.2599999999998</v>
          </cell>
          <cell r="U77">
            <v>10508.1</v>
          </cell>
          <cell r="V77">
            <v>1483.3</v>
          </cell>
          <cell r="W77">
            <v>1234.3799999999999</v>
          </cell>
          <cell r="X77">
            <v>6640.9</v>
          </cell>
          <cell r="Y77">
            <v>2272.903628362581</v>
          </cell>
          <cell r="Z77">
            <v>92343.066328362562</v>
          </cell>
          <cell r="AA77">
            <v>16385.240000000002</v>
          </cell>
          <cell r="AB77">
            <v>261</v>
          </cell>
          <cell r="AC77">
            <v>20</v>
          </cell>
          <cell r="AD77">
            <v>12</v>
          </cell>
          <cell r="AE77">
            <v>26</v>
          </cell>
          <cell r="AF77">
            <v>12</v>
          </cell>
          <cell r="AG77">
            <v>1528</v>
          </cell>
          <cell r="AH77">
            <v>0.6</v>
          </cell>
          <cell r="AI77">
            <v>916.8</v>
          </cell>
          <cell r="AJ77">
            <v>100.72323988695743</v>
          </cell>
          <cell r="AK77">
            <v>37.267598758174252</v>
          </cell>
          <cell r="AL77">
            <v>0.37</v>
          </cell>
          <cell r="AM77">
            <v>137.99083864513167</v>
          </cell>
          <cell r="AN77">
            <v>0</v>
          </cell>
          <cell r="AO77">
            <v>0</v>
          </cell>
          <cell r="AP77">
            <v>137.99083864513167</v>
          </cell>
          <cell r="AQ77">
            <v>145</v>
          </cell>
          <cell r="AR77">
            <v>0</v>
          </cell>
          <cell r="AS77">
            <v>1124.5</v>
          </cell>
          <cell r="AT77">
            <v>1269.5</v>
          </cell>
          <cell r="AU77">
            <v>14449.744093051771</v>
          </cell>
          <cell r="AV77">
            <v>0.11421819614021268</v>
          </cell>
          <cell r="AW77">
            <v>0</v>
          </cell>
        </row>
        <row r="78">
          <cell r="B78" t="str">
            <v>7164</v>
          </cell>
          <cell r="C78">
            <v>0</v>
          </cell>
          <cell r="D78" t="str">
            <v>Lineworker</v>
          </cell>
          <cell r="E78" t="str">
            <v>9425</v>
          </cell>
          <cell r="F78" t="str">
            <v>O'DWYER, Peter</v>
          </cell>
          <cell r="G78" t="str">
            <v>Wages Staff</v>
          </cell>
          <cell r="H78" t="str">
            <v xml:space="preserve">Management Group </v>
          </cell>
          <cell r="I78">
            <v>1</v>
          </cell>
          <cell r="J78">
            <v>70920.5</v>
          </cell>
          <cell r="K78">
            <v>6772.71</v>
          </cell>
          <cell r="L78">
            <v>345.06299999999999</v>
          </cell>
          <cell r="M78">
            <v>0</v>
          </cell>
          <cell r="N78">
            <v>0</v>
          </cell>
          <cell r="O78">
            <v>890.01000000000022</v>
          </cell>
          <cell r="P78">
            <v>0</v>
          </cell>
          <cell r="Q78">
            <v>0</v>
          </cell>
          <cell r="R78">
            <v>2452.3600000000006</v>
          </cell>
          <cell r="S78">
            <v>0</v>
          </cell>
          <cell r="T78">
            <v>5981.420000000001</v>
          </cell>
          <cell r="U78">
            <v>12919.5</v>
          </cell>
          <cell r="V78">
            <v>1809.2100000000003</v>
          </cell>
          <cell r="W78">
            <v>1504.11</v>
          </cell>
          <cell r="X78">
            <v>8100.16</v>
          </cell>
          <cell r="Y78">
            <v>2617.5399322900921</v>
          </cell>
          <cell r="Z78">
            <v>114312.5829322901</v>
          </cell>
          <cell r="AA78">
            <v>19201.530000000002</v>
          </cell>
          <cell r="AB78">
            <v>261</v>
          </cell>
          <cell r="AC78">
            <v>20</v>
          </cell>
          <cell r="AD78">
            <v>12</v>
          </cell>
          <cell r="AE78">
            <v>26</v>
          </cell>
          <cell r="AF78">
            <v>12</v>
          </cell>
          <cell r="AG78">
            <v>1528</v>
          </cell>
          <cell r="AH78">
            <v>0.85</v>
          </cell>
          <cell r="AI78">
            <v>1298.8</v>
          </cell>
          <cell r="AJ78">
            <v>88.013999793879037</v>
          </cell>
          <cell r="AK78">
            <v>32.565179923735244</v>
          </cell>
          <cell r="AL78">
            <v>0.37</v>
          </cell>
          <cell r="AM78">
            <v>120.57917971761428</v>
          </cell>
          <cell r="AN78">
            <v>0</v>
          </cell>
          <cell r="AO78">
            <v>0</v>
          </cell>
          <cell r="AP78">
            <v>120.57917971761428</v>
          </cell>
          <cell r="AQ78">
            <v>983</v>
          </cell>
          <cell r="AR78">
            <v>0</v>
          </cell>
          <cell r="AS78">
            <v>40.75</v>
          </cell>
          <cell r="AT78">
            <v>1023.75</v>
          </cell>
          <cell r="AU78">
            <v>150374.50408863922</v>
          </cell>
          <cell r="AV78">
            <v>0.96019536019536023</v>
          </cell>
          <cell r="AW78">
            <v>0</v>
          </cell>
        </row>
        <row r="79">
          <cell r="B79" t="str">
            <v>7177</v>
          </cell>
          <cell r="C79">
            <v>0</v>
          </cell>
          <cell r="D79" t="str">
            <v>Program Delivery Lead Glove &amp;</v>
          </cell>
          <cell r="E79" t="str">
            <v>9565</v>
          </cell>
          <cell r="F79" t="str">
            <v>HANNAFORD, Graham R</v>
          </cell>
          <cell r="G79" t="str">
            <v>Wages Staff</v>
          </cell>
          <cell r="H79" t="str">
            <v xml:space="preserve">Management Group </v>
          </cell>
          <cell r="I79">
            <v>1</v>
          </cell>
          <cell r="J79">
            <v>123726.99000000002</v>
          </cell>
          <cell r="K79">
            <v>11815.470000000003</v>
          </cell>
          <cell r="L79">
            <v>342.81779999999998</v>
          </cell>
          <cell r="M79">
            <v>10049.61</v>
          </cell>
          <cell r="N79">
            <v>0</v>
          </cell>
          <cell r="O79">
            <v>890.01000000000022</v>
          </cell>
          <cell r="P79">
            <v>0</v>
          </cell>
          <cell r="Q79">
            <v>0</v>
          </cell>
          <cell r="R79">
            <v>3065.42</v>
          </cell>
          <cell r="S79">
            <v>0</v>
          </cell>
          <cell r="T79">
            <v>0</v>
          </cell>
          <cell r="U79">
            <v>22199.96</v>
          </cell>
          <cell r="V79">
            <v>3116.58</v>
          </cell>
          <cell r="W79">
            <v>2591.85</v>
          </cell>
          <cell r="X79">
            <v>13953.330000000002</v>
          </cell>
          <cell r="Y79">
            <v>4515.1166271671464</v>
          </cell>
          <cell r="Z79">
            <v>196267.1544271672</v>
          </cell>
          <cell r="AA79">
            <v>33498.720000000008</v>
          </cell>
          <cell r="AB79">
            <v>261</v>
          </cell>
          <cell r="AC79">
            <v>20</v>
          </cell>
          <cell r="AD79">
            <v>12</v>
          </cell>
          <cell r="AE79">
            <v>26</v>
          </cell>
          <cell r="AF79">
            <v>12</v>
          </cell>
          <cell r="AG79">
            <v>1528</v>
          </cell>
          <cell r="AH79">
            <v>0.85</v>
          </cell>
          <cell r="AI79">
            <v>1298.8</v>
          </cell>
          <cell r="AJ79">
            <v>151.11422422787743</v>
          </cell>
          <cell r="AK79">
            <v>55.91226296431465</v>
          </cell>
          <cell r="AL79">
            <v>0.37</v>
          </cell>
          <cell r="AM79">
            <v>207.02648719219206</v>
          </cell>
          <cell r="AN79">
            <v>0</v>
          </cell>
          <cell r="AO79">
            <v>0</v>
          </cell>
          <cell r="AP79">
            <v>207.02648719219206</v>
          </cell>
          <cell r="AQ79">
            <v>103.69999999999999</v>
          </cell>
          <cell r="AR79">
            <v>1.35</v>
          </cell>
          <cell r="AS79">
            <v>558.40000000000009</v>
          </cell>
          <cell r="AT79">
            <v>663.45</v>
          </cell>
          <cell r="AU79">
            <v>42028.0026562864</v>
          </cell>
          <cell r="AV79">
            <v>0.15630416760871202</v>
          </cell>
          <cell r="AW79">
            <v>0</v>
          </cell>
        </row>
        <row r="80">
          <cell r="B80" t="str">
            <v>7192</v>
          </cell>
          <cell r="C80">
            <v>0</v>
          </cell>
          <cell r="D80" t="str">
            <v>Site Lead</v>
          </cell>
          <cell r="E80" t="str">
            <v>9377</v>
          </cell>
          <cell r="F80" t="str">
            <v>WILLIAMS, Joel C</v>
          </cell>
          <cell r="G80" t="str">
            <v>Wages Staff</v>
          </cell>
          <cell r="H80" t="str">
            <v xml:space="preserve">Management Group </v>
          </cell>
          <cell r="I80">
            <v>1</v>
          </cell>
          <cell r="J80">
            <v>76570.87999999999</v>
          </cell>
          <cell r="K80">
            <v>6358.47</v>
          </cell>
          <cell r="L80">
            <v>292.44990000000001</v>
          </cell>
          <cell r="M80">
            <v>0</v>
          </cell>
          <cell r="N80">
            <v>0</v>
          </cell>
          <cell r="O80">
            <v>890.01000000000022</v>
          </cell>
          <cell r="P80">
            <v>0</v>
          </cell>
          <cell r="Q80">
            <v>0</v>
          </cell>
          <cell r="R80">
            <v>0</v>
          </cell>
          <cell r="S80">
            <v>0</v>
          </cell>
          <cell r="T80">
            <v>3623.2599999999998</v>
          </cell>
          <cell r="U80">
            <v>13115.809999999998</v>
          </cell>
          <cell r="V80">
            <v>1855.71</v>
          </cell>
          <cell r="W80">
            <v>1544.66</v>
          </cell>
          <cell r="X80">
            <v>8308.09</v>
          </cell>
          <cell r="Y80">
            <v>2775.3215762324162</v>
          </cell>
          <cell r="Z80">
            <v>115334.6614762324</v>
          </cell>
          <cell r="AA80">
            <v>20731.350000000002</v>
          </cell>
          <cell r="AB80">
            <v>261</v>
          </cell>
          <cell r="AC80">
            <v>20</v>
          </cell>
          <cell r="AD80">
            <v>12</v>
          </cell>
          <cell r="AE80">
            <v>26</v>
          </cell>
          <cell r="AF80">
            <v>12</v>
          </cell>
          <cell r="AG80">
            <v>1528</v>
          </cell>
          <cell r="AH80">
            <v>0.85</v>
          </cell>
          <cell r="AI80">
            <v>1298.8</v>
          </cell>
          <cell r="AJ80">
            <v>88.80094046522359</v>
          </cell>
          <cell r="AK80">
            <v>32.856347972132731</v>
          </cell>
          <cell r="AL80">
            <v>0.37</v>
          </cell>
          <cell r="AM80">
            <v>121.65728843735633</v>
          </cell>
          <cell r="AN80">
            <v>0</v>
          </cell>
          <cell r="AO80">
            <v>0</v>
          </cell>
          <cell r="AP80">
            <v>121.65728843735633</v>
          </cell>
          <cell r="AQ80">
            <v>970.5</v>
          </cell>
          <cell r="AR80">
            <v>0</v>
          </cell>
          <cell r="AS80">
            <v>84</v>
          </cell>
          <cell r="AT80">
            <v>1054.5</v>
          </cell>
          <cell r="AU80">
            <v>145421.75047783449</v>
          </cell>
          <cell r="AV80">
            <v>0.92034139402560455</v>
          </cell>
          <cell r="AW80">
            <v>0</v>
          </cell>
        </row>
        <row r="81">
          <cell r="B81" t="str">
            <v>7151</v>
          </cell>
          <cell r="C81">
            <v>0</v>
          </cell>
          <cell r="D81" t="str">
            <v>Asset Inspector</v>
          </cell>
          <cell r="E81" t="str">
            <v>9676</v>
          </cell>
          <cell r="F81" t="str">
            <v>CRANE, Michael B</v>
          </cell>
          <cell r="G81" t="str">
            <v>Wages Staff</v>
          </cell>
          <cell r="H81" t="str">
            <v xml:space="preserve">Management Group </v>
          </cell>
          <cell r="I81">
            <v>1</v>
          </cell>
          <cell r="J81">
            <v>65778.080000000002</v>
          </cell>
          <cell r="K81">
            <v>6281.59</v>
          </cell>
          <cell r="L81">
            <v>404.23379999999997</v>
          </cell>
          <cell r="M81">
            <v>0</v>
          </cell>
          <cell r="N81">
            <v>0</v>
          </cell>
          <cell r="O81">
            <v>890.01000000000022</v>
          </cell>
          <cell r="P81">
            <v>0</v>
          </cell>
          <cell r="Q81">
            <v>0</v>
          </cell>
          <cell r="R81">
            <v>4087.2599999999993</v>
          </cell>
          <cell r="S81">
            <v>0</v>
          </cell>
          <cell r="T81">
            <v>3623.2599999999998</v>
          </cell>
          <cell r="U81">
            <v>11975.62</v>
          </cell>
          <cell r="V81">
            <v>1677.19</v>
          </cell>
          <cell r="W81">
            <v>1394.42</v>
          </cell>
          <cell r="X81">
            <v>7509.09</v>
          </cell>
          <cell r="Y81">
            <v>2360.6096309255863</v>
          </cell>
          <cell r="Z81">
            <v>105981.36343092556</v>
          </cell>
          <cell r="AA81">
            <v>17809.240000000002</v>
          </cell>
          <cell r="AB81">
            <v>261</v>
          </cell>
          <cell r="AC81">
            <v>20</v>
          </cell>
          <cell r="AD81">
            <v>12</v>
          </cell>
          <cell r="AE81">
            <v>26</v>
          </cell>
          <cell r="AF81">
            <v>12</v>
          </cell>
          <cell r="AG81">
            <v>1528</v>
          </cell>
          <cell r="AH81">
            <v>0.85</v>
          </cell>
          <cell r="AI81">
            <v>1298.8</v>
          </cell>
          <cell r="AJ81">
            <v>81.599448283743115</v>
          </cell>
          <cell r="AK81">
            <v>30.191795864984954</v>
          </cell>
          <cell r="AL81">
            <v>0.37</v>
          </cell>
          <cell r="AM81">
            <v>111.79124414872807</v>
          </cell>
          <cell r="AN81">
            <v>0</v>
          </cell>
          <cell r="AO81">
            <v>0</v>
          </cell>
          <cell r="AP81">
            <v>111.79124414872807</v>
          </cell>
          <cell r="AQ81">
            <v>8</v>
          </cell>
          <cell r="AR81">
            <v>0</v>
          </cell>
          <cell r="AS81">
            <v>1110</v>
          </cell>
          <cell r="AT81">
            <v>1118</v>
          </cell>
          <cell r="AU81">
            <v>1038.9586254051378</v>
          </cell>
          <cell r="AV81">
            <v>7.1556350626118068E-3</v>
          </cell>
          <cell r="AW81">
            <v>0</v>
          </cell>
        </row>
        <row r="82">
          <cell r="B82" t="str">
            <v>7297</v>
          </cell>
          <cell r="C82">
            <v>0</v>
          </cell>
          <cell r="D82" t="str">
            <v>Asset Inspector</v>
          </cell>
          <cell r="E82" t="str">
            <v>9678</v>
          </cell>
          <cell r="F82" t="str">
            <v>PARKER, Robert</v>
          </cell>
          <cell r="G82" t="str">
            <v>Wages Staff</v>
          </cell>
          <cell r="H82" t="str">
            <v xml:space="preserve">Management Group </v>
          </cell>
          <cell r="I82">
            <v>1</v>
          </cell>
          <cell r="J82">
            <v>65778.080000000002</v>
          </cell>
          <cell r="K82">
            <v>6281.59</v>
          </cell>
          <cell r="L82">
            <v>273.15840000000003</v>
          </cell>
          <cell r="M82">
            <v>0</v>
          </cell>
          <cell r="N82">
            <v>0</v>
          </cell>
          <cell r="O82">
            <v>890.01000000000022</v>
          </cell>
          <cell r="P82">
            <v>0</v>
          </cell>
          <cell r="Q82">
            <v>0</v>
          </cell>
          <cell r="R82">
            <v>4087.2599999999993</v>
          </cell>
          <cell r="S82">
            <v>0</v>
          </cell>
          <cell r="T82">
            <v>3623.2599999999998</v>
          </cell>
          <cell r="U82">
            <v>11975.62</v>
          </cell>
          <cell r="V82">
            <v>1677.19</v>
          </cell>
          <cell r="W82">
            <v>1394.42</v>
          </cell>
          <cell r="X82">
            <v>7509.09</v>
          </cell>
          <cell r="Y82">
            <v>2360.6096309255863</v>
          </cell>
          <cell r="Z82">
            <v>105850.28803092556</v>
          </cell>
          <cell r="AA82">
            <v>17809.240000000002</v>
          </cell>
          <cell r="AB82">
            <v>261</v>
          </cell>
          <cell r="AC82">
            <v>20</v>
          </cell>
          <cell r="AD82">
            <v>12</v>
          </cell>
          <cell r="AE82">
            <v>26</v>
          </cell>
          <cell r="AF82">
            <v>12</v>
          </cell>
          <cell r="AG82">
            <v>1528</v>
          </cell>
          <cell r="AH82">
            <v>0.85</v>
          </cell>
          <cell r="AI82">
            <v>1298.8</v>
          </cell>
          <cell r="AJ82">
            <v>81.498527895692604</v>
          </cell>
          <cell r="AK82">
            <v>30.154455321406264</v>
          </cell>
          <cell r="AL82">
            <v>0.37</v>
          </cell>
          <cell r="AM82">
            <v>111.65298321709886</v>
          </cell>
          <cell r="AN82">
            <v>0</v>
          </cell>
          <cell r="AO82">
            <v>0</v>
          </cell>
          <cell r="AP82">
            <v>111.65298321709886</v>
          </cell>
          <cell r="AQ82">
            <v>16</v>
          </cell>
          <cell r="AR82">
            <v>1</v>
          </cell>
          <cell r="AS82">
            <v>1169.5</v>
          </cell>
          <cell r="AT82">
            <v>1186.5</v>
          </cell>
          <cell r="AU82">
            <v>1955.5316591975457</v>
          </cell>
          <cell r="AV82">
            <v>1.3485040033712601E-2</v>
          </cell>
          <cell r="AW82">
            <v>0</v>
          </cell>
        </row>
        <row r="83">
          <cell r="B83" t="str">
            <v>7004</v>
          </cell>
          <cell r="C83">
            <v>0</v>
          </cell>
          <cell r="D83" t="str">
            <v>Trades Assistant</v>
          </cell>
          <cell r="E83" t="str">
            <v>9696</v>
          </cell>
          <cell r="F83" t="str">
            <v>LACHLAN, Aaron P</v>
          </cell>
          <cell r="G83" t="str">
            <v>Wages Staff</v>
          </cell>
          <cell r="H83" t="str">
            <v xml:space="preserve">Management Group </v>
          </cell>
          <cell r="I83">
            <v>1</v>
          </cell>
          <cell r="J83">
            <v>60518.729999999996</v>
          </cell>
          <cell r="K83">
            <v>5025.53</v>
          </cell>
          <cell r="L83">
            <v>212.07989999999998</v>
          </cell>
          <cell r="M83">
            <v>0</v>
          </cell>
          <cell r="N83">
            <v>0</v>
          </cell>
          <cell r="O83">
            <v>890.01000000000022</v>
          </cell>
          <cell r="P83">
            <v>0</v>
          </cell>
          <cell r="Q83">
            <v>0</v>
          </cell>
          <cell r="R83">
            <v>0</v>
          </cell>
          <cell r="S83">
            <v>0</v>
          </cell>
          <cell r="T83">
            <v>3623.2599999999998</v>
          </cell>
          <cell r="U83">
            <v>10508.1</v>
          </cell>
          <cell r="V83">
            <v>1483.3</v>
          </cell>
          <cell r="W83">
            <v>1234.3799999999999</v>
          </cell>
          <cell r="X83">
            <v>6640.9</v>
          </cell>
          <cell r="Y83">
            <v>2168.7429465169407</v>
          </cell>
          <cell r="Z83">
            <v>92305.03284651693</v>
          </cell>
          <cell r="AA83">
            <v>16385.240000000002</v>
          </cell>
          <cell r="AB83">
            <v>261</v>
          </cell>
          <cell r="AC83">
            <v>20</v>
          </cell>
          <cell r="AD83">
            <v>12</v>
          </cell>
          <cell r="AE83">
            <v>26</v>
          </cell>
          <cell r="AF83">
            <v>12</v>
          </cell>
          <cell r="AG83">
            <v>1528</v>
          </cell>
          <cell r="AH83">
            <v>0.85</v>
          </cell>
          <cell r="AI83">
            <v>1298.8</v>
          </cell>
          <cell r="AJ83">
            <v>71.069474011793147</v>
          </cell>
          <cell r="AK83">
            <v>26.295705384363465</v>
          </cell>
          <cell r="AL83">
            <v>0.37</v>
          </cell>
          <cell r="AM83">
            <v>97.365179396156606</v>
          </cell>
          <cell r="AN83">
            <v>0</v>
          </cell>
          <cell r="AO83">
            <v>0</v>
          </cell>
          <cell r="AP83">
            <v>97.365179396156606</v>
          </cell>
          <cell r="AQ83">
            <v>10</v>
          </cell>
          <cell r="AR83">
            <v>21</v>
          </cell>
          <cell r="AS83">
            <v>1370.5</v>
          </cell>
          <cell r="AT83">
            <v>1401.5</v>
          </cell>
          <cell r="AU83">
            <v>902.30392436481054</v>
          </cell>
          <cell r="AV83">
            <v>7.1352122725651087E-3</v>
          </cell>
          <cell r="AW83">
            <v>0</v>
          </cell>
        </row>
        <row r="84">
          <cell r="B84" t="str">
            <v>7302</v>
          </cell>
          <cell r="C84">
            <v>0</v>
          </cell>
          <cell r="D84" t="str">
            <v>Vegetation Inspector</v>
          </cell>
          <cell r="E84" t="str">
            <v>9853</v>
          </cell>
          <cell r="F84" t="str">
            <v>RYDER, Jessica A</v>
          </cell>
          <cell r="G84" t="str">
            <v>Wages Staff</v>
          </cell>
          <cell r="H84" t="str">
            <v xml:space="preserve">Management Group </v>
          </cell>
          <cell r="I84">
            <v>1</v>
          </cell>
          <cell r="J84">
            <v>60518.729999999996</v>
          </cell>
          <cell r="K84">
            <v>5025.53</v>
          </cell>
          <cell r="L84">
            <v>158.36160000000001</v>
          </cell>
          <cell r="M84">
            <v>0</v>
          </cell>
          <cell r="N84">
            <v>0</v>
          </cell>
          <cell r="O84">
            <v>890.01000000000022</v>
          </cell>
          <cell r="P84">
            <v>0</v>
          </cell>
          <cell r="Q84">
            <v>0</v>
          </cell>
          <cell r="R84">
            <v>0</v>
          </cell>
          <cell r="S84">
            <v>0</v>
          </cell>
          <cell r="T84">
            <v>3623.2599999999998</v>
          </cell>
          <cell r="U84">
            <v>10508.1</v>
          </cell>
          <cell r="V84">
            <v>1483.3</v>
          </cell>
          <cell r="W84">
            <v>1234.3799999999999</v>
          </cell>
          <cell r="X84">
            <v>6640.9</v>
          </cell>
          <cell r="Y84">
            <v>2652.1986867000815</v>
          </cell>
          <cell r="Z84">
            <v>92734.770286700077</v>
          </cell>
          <cell r="AA84">
            <v>16385.240000000002</v>
          </cell>
          <cell r="AB84">
            <v>261</v>
          </cell>
          <cell r="AC84">
            <v>20</v>
          </cell>
          <cell r="AD84">
            <v>12</v>
          </cell>
          <cell r="AE84">
            <v>26</v>
          </cell>
          <cell r="AF84">
            <v>12</v>
          </cell>
          <cell r="AG84">
            <v>1528</v>
          </cell>
          <cell r="AH84">
            <v>0.85</v>
          </cell>
          <cell r="AI84">
            <v>1298.8</v>
          </cell>
          <cell r="AJ84">
            <v>71.400346694410288</v>
          </cell>
          <cell r="AK84">
            <v>26.418128276931807</v>
          </cell>
          <cell r="AL84">
            <v>0.37</v>
          </cell>
          <cell r="AM84">
            <v>97.818474971342098</v>
          </cell>
          <cell r="AN84">
            <v>0</v>
          </cell>
          <cell r="AO84">
            <v>0</v>
          </cell>
          <cell r="AP84">
            <v>97.818474971342098</v>
          </cell>
          <cell r="AQ84">
            <v>11.5</v>
          </cell>
          <cell r="AR84">
            <v>0</v>
          </cell>
          <cell r="AS84">
            <v>1325.96</v>
          </cell>
          <cell r="AT84">
            <v>1337.46</v>
          </cell>
          <cell r="AU84">
            <v>1092.396262966339</v>
          </cell>
          <cell r="AV84">
            <v>8.5983879891735077E-3</v>
          </cell>
          <cell r="AW84">
            <v>0</v>
          </cell>
        </row>
        <row r="85">
          <cell r="B85" t="str">
            <v>7537</v>
          </cell>
          <cell r="C85">
            <v>0</v>
          </cell>
          <cell r="D85" t="str">
            <v>Lineworker</v>
          </cell>
          <cell r="E85" t="str">
            <v>N3255-1718-02</v>
          </cell>
          <cell r="F85" t="str">
            <v>Vacant Position</v>
          </cell>
          <cell r="G85" t="str">
            <v>Wages Staff</v>
          </cell>
          <cell r="H85" t="str">
            <v xml:space="preserve">Management Group </v>
          </cell>
          <cell r="I85">
            <v>1</v>
          </cell>
          <cell r="J85">
            <v>68796.84</v>
          </cell>
          <cell r="K85">
            <v>5712.93</v>
          </cell>
          <cell r="L85">
            <v>0</v>
          </cell>
          <cell r="M85">
            <v>0</v>
          </cell>
          <cell r="N85">
            <v>0</v>
          </cell>
          <cell r="O85">
            <v>890.01000000000022</v>
          </cell>
          <cell r="P85">
            <v>0</v>
          </cell>
          <cell r="Q85">
            <v>0</v>
          </cell>
          <cell r="R85">
            <v>0</v>
          </cell>
          <cell r="S85">
            <v>0</v>
          </cell>
          <cell r="T85">
            <v>0</v>
          </cell>
          <cell r="U85">
            <v>11309.400000000001</v>
          </cell>
          <cell r="V85">
            <v>1611.58</v>
          </cell>
          <cell r="W85">
            <v>1342.6299999999999</v>
          </cell>
          <cell r="X85">
            <v>7215.25</v>
          </cell>
          <cell r="Y85">
            <v>698.55666653870287</v>
          </cell>
          <cell r="Z85">
            <v>97577.196666538701</v>
          </cell>
          <cell r="AA85">
            <v>18626.53</v>
          </cell>
          <cell r="AB85">
            <v>261</v>
          </cell>
          <cell r="AC85">
            <v>20</v>
          </cell>
          <cell r="AD85">
            <v>12</v>
          </cell>
          <cell r="AE85">
            <v>26</v>
          </cell>
          <cell r="AF85">
            <v>12</v>
          </cell>
          <cell r="AG85">
            <v>1528</v>
          </cell>
          <cell r="AH85">
            <v>0.85</v>
          </cell>
          <cell r="AI85">
            <v>1298.8</v>
          </cell>
          <cell r="AJ85">
            <v>75.12873164962943</v>
          </cell>
          <cell r="AK85">
            <v>27.797630710362888</v>
          </cell>
          <cell r="AL85">
            <v>0.37</v>
          </cell>
          <cell r="AM85">
            <v>102.92636235999231</v>
          </cell>
          <cell r="AN85">
            <v>0</v>
          </cell>
          <cell r="AO85">
            <v>0</v>
          </cell>
          <cell r="AP85">
            <v>102.92636235999231</v>
          </cell>
          <cell r="AQ85">
            <v>0</v>
          </cell>
          <cell r="AR85">
            <v>0</v>
          </cell>
          <cell r="AS85">
            <v>0</v>
          </cell>
          <cell r="AT85">
            <v>0</v>
          </cell>
          <cell r="AU85">
            <v>0</v>
          </cell>
          <cell r="AV85">
            <v>0</v>
          </cell>
          <cell r="AW85">
            <v>0</v>
          </cell>
        </row>
        <row r="86">
          <cell r="B86" t="str">
            <v>7150</v>
          </cell>
          <cell r="C86">
            <v>0</v>
          </cell>
          <cell r="D86" t="str">
            <v>Asset Inspector</v>
          </cell>
          <cell r="E86" t="str">
            <v>9982</v>
          </cell>
          <cell r="F86" t="str">
            <v>CRANE, David B</v>
          </cell>
          <cell r="G86" t="str">
            <v>Wages Staff</v>
          </cell>
          <cell r="H86" t="str">
            <v xml:space="preserve">Management Group </v>
          </cell>
          <cell r="I86">
            <v>1</v>
          </cell>
          <cell r="J86">
            <v>65778.080000000002</v>
          </cell>
          <cell r="K86">
            <v>6281.59</v>
          </cell>
          <cell r="L86">
            <v>274.22399999999999</v>
          </cell>
          <cell r="M86">
            <v>0</v>
          </cell>
          <cell r="N86">
            <v>0</v>
          </cell>
          <cell r="O86">
            <v>890.01000000000022</v>
          </cell>
          <cell r="P86">
            <v>0</v>
          </cell>
          <cell r="Q86">
            <v>0</v>
          </cell>
          <cell r="R86">
            <v>4087.2599999999993</v>
          </cell>
          <cell r="S86">
            <v>0</v>
          </cell>
          <cell r="T86">
            <v>3623.2599999999998</v>
          </cell>
          <cell r="U86">
            <v>11975.62</v>
          </cell>
          <cell r="V86">
            <v>1677.19</v>
          </cell>
          <cell r="W86">
            <v>1394.42</v>
          </cell>
          <cell r="X86">
            <v>7509.09</v>
          </cell>
          <cell r="Y86">
            <v>3527.9905849926909</v>
          </cell>
          <cell r="Z86">
            <v>107018.73458499266</v>
          </cell>
          <cell r="AA86">
            <v>17809.240000000002</v>
          </cell>
          <cell r="AB86">
            <v>261</v>
          </cell>
          <cell r="AC86">
            <v>20</v>
          </cell>
          <cell r="AD86">
            <v>12</v>
          </cell>
          <cell r="AE86">
            <v>26</v>
          </cell>
          <cell r="AF86">
            <v>12</v>
          </cell>
          <cell r="AG86">
            <v>1528</v>
          </cell>
          <cell r="AH86">
            <v>0.85</v>
          </cell>
          <cell r="AI86">
            <v>1298.8</v>
          </cell>
          <cell r="AJ86">
            <v>82.398163370028229</v>
          </cell>
          <cell r="AK86">
            <v>30.487320446910445</v>
          </cell>
          <cell r="AL86">
            <v>0.37</v>
          </cell>
          <cell r="AM86">
            <v>112.88548381693867</v>
          </cell>
          <cell r="AN86">
            <v>0</v>
          </cell>
          <cell r="AO86">
            <v>0</v>
          </cell>
          <cell r="AP86">
            <v>112.88548381693867</v>
          </cell>
          <cell r="AQ86">
            <v>8</v>
          </cell>
          <cell r="AR86">
            <v>0</v>
          </cell>
          <cell r="AS86">
            <v>1262.5</v>
          </cell>
          <cell r="AT86">
            <v>1270.5</v>
          </cell>
          <cell r="AU86">
            <v>923.19978831288427</v>
          </cell>
          <cell r="AV86">
            <v>6.2967335694608419E-3</v>
          </cell>
          <cell r="AW86">
            <v>0</v>
          </cell>
        </row>
        <row r="87">
          <cell r="B87" t="str">
            <v>7159</v>
          </cell>
          <cell r="C87">
            <v>0</v>
          </cell>
          <cell r="D87" t="str">
            <v>Lineworker</v>
          </cell>
          <cell r="E87" t="str">
            <v>10620</v>
          </cell>
          <cell r="F87" t="str">
            <v>MILLS, Heather A</v>
          </cell>
          <cell r="G87" t="str">
            <v>Wages Staff</v>
          </cell>
          <cell r="H87" t="str">
            <v xml:space="preserve">Management Group </v>
          </cell>
          <cell r="I87">
            <v>1</v>
          </cell>
          <cell r="J87">
            <v>68796.84</v>
          </cell>
          <cell r="K87">
            <v>5712.93</v>
          </cell>
          <cell r="L87">
            <v>0</v>
          </cell>
          <cell r="M87">
            <v>0</v>
          </cell>
          <cell r="N87">
            <v>0</v>
          </cell>
          <cell r="O87">
            <v>890.01000000000022</v>
          </cell>
          <cell r="P87">
            <v>0</v>
          </cell>
          <cell r="Q87">
            <v>0</v>
          </cell>
          <cell r="R87">
            <v>0</v>
          </cell>
          <cell r="S87">
            <v>0</v>
          </cell>
          <cell r="T87">
            <v>0</v>
          </cell>
          <cell r="U87">
            <v>11309.400000000001</v>
          </cell>
          <cell r="V87">
            <v>1611.58</v>
          </cell>
          <cell r="W87">
            <v>1342.6299999999999</v>
          </cell>
          <cell r="X87">
            <v>7215.25</v>
          </cell>
          <cell r="Y87">
            <v>698.55666653870287</v>
          </cell>
          <cell r="Z87">
            <v>97577.196666538701</v>
          </cell>
          <cell r="AA87">
            <v>18626.53</v>
          </cell>
          <cell r="AB87">
            <v>261</v>
          </cell>
          <cell r="AC87">
            <v>20</v>
          </cell>
          <cell r="AD87">
            <v>12</v>
          </cell>
          <cell r="AE87">
            <v>26</v>
          </cell>
          <cell r="AF87">
            <v>12</v>
          </cell>
          <cell r="AG87">
            <v>1528</v>
          </cell>
          <cell r="AH87">
            <v>0.85</v>
          </cell>
          <cell r="AI87">
            <v>1298.8</v>
          </cell>
          <cell r="AJ87">
            <v>75.12873164962943</v>
          </cell>
          <cell r="AK87">
            <v>27.797630710362888</v>
          </cell>
          <cell r="AL87">
            <v>0.37</v>
          </cell>
          <cell r="AM87">
            <v>102.92636235999231</v>
          </cell>
          <cell r="AN87">
            <v>0</v>
          </cell>
          <cell r="AO87">
            <v>0</v>
          </cell>
          <cell r="AP87">
            <v>102.92636235999231</v>
          </cell>
          <cell r="AQ87">
            <v>894.5</v>
          </cell>
          <cell r="AR87">
            <v>8</v>
          </cell>
          <cell r="AS87">
            <v>447</v>
          </cell>
          <cell r="AT87">
            <v>1349.5</v>
          </cell>
          <cell r="AU87">
            <v>88608.699009232922</v>
          </cell>
          <cell r="AV87">
            <v>0.66283808818080769</v>
          </cell>
          <cell r="AW87">
            <v>0</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row>
        <row r="90">
          <cell r="B90" t="str">
            <v>Total</v>
          </cell>
          <cell r="C90">
            <v>0</v>
          </cell>
          <cell r="D90">
            <v>0</v>
          </cell>
          <cell r="E90">
            <v>0</v>
          </cell>
          <cell r="F90">
            <v>0</v>
          </cell>
          <cell r="G90">
            <v>0</v>
          </cell>
          <cell r="H90">
            <v>0</v>
          </cell>
          <cell r="I90">
            <v>62.583333333333329</v>
          </cell>
          <cell r="J90">
            <v>4932425.9100000011</v>
          </cell>
          <cell r="K90">
            <v>448476.56000000023</v>
          </cell>
          <cell r="L90">
            <v>17984.903399999999</v>
          </cell>
          <cell r="M90">
            <v>30148.83</v>
          </cell>
          <cell r="N90">
            <v>0</v>
          </cell>
          <cell r="O90">
            <v>55702.350000000086</v>
          </cell>
          <cell r="P90">
            <v>0</v>
          </cell>
          <cell r="Q90">
            <v>0</v>
          </cell>
          <cell r="R90">
            <v>116379.72999999995</v>
          </cell>
          <cell r="S90">
            <v>100375.82999999996</v>
          </cell>
          <cell r="T90">
            <v>281580.73000000033</v>
          </cell>
          <cell r="U90">
            <v>914008.50999999943</v>
          </cell>
          <cell r="V90">
            <v>125097.20000000008</v>
          </cell>
          <cell r="W90">
            <v>103705.64</v>
          </cell>
          <cell r="X90">
            <v>560076.05000000028</v>
          </cell>
          <cell r="Y90">
            <v>207261.47967131832</v>
          </cell>
          <cell r="Z90">
            <v>7893223.7230713153</v>
          </cell>
          <cell r="AA90">
            <v>1335621.3</v>
          </cell>
          <cell r="AB90">
            <v>0</v>
          </cell>
          <cell r="AC90">
            <v>0</v>
          </cell>
          <cell r="AD90">
            <v>0</v>
          </cell>
          <cell r="AE90">
            <v>0</v>
          </cell>
          <cell r="AF90">
            <v>0</v>
          </cell>
          <cell r="AG90">
            <v>94099.333333333343</v>
          </cell>
          <cell r="AH90">
            <v>0</v>
          </cell>
          <cell r="AI90">
            <v>78991.233333333425</v>
          </cell>
          <cell r="AJ90">
            <v>96.798622400124572</v>
          </cell>
          <cell r="AK90">
            <v>0</v>
          </cell>
          <cell r="AL90">
            <v>0</v>
          </cell>
          <cell r="AM90">
            <v>0</v>
          </cell>
          <cell r="AN90">
            <v>0</v>
          </cell>
          <cell r="AO90">
            <v>0</v>
          </cell>
          <cell r="AP90">
            <v>0</v>
          </cell>
          <cell r="AQ90">
            <v>27924.44</v>
          </cell>
          <cell r="AR90">
            <v>608.0200000000001</v>
          </cell>
          <cell r="AS90">
            <v>30431.290000000005</v>
          </cell>
          <cell r="AT90">
            <v>58963.75</v>
          </cell>
          <cell r="AU90">
            <v>4939834.1671400527</v>
          </cell>
          <cell r="AV90">
            <v>0.47358656801848592</v>
          </cell>
        </row>
        <row r="91">
          <cell r="B91" t="str">
            <v>Total (Chargeable)</v>
          </cell>
          <cell r="C91">
            <v>0</v>
          </cell>
          <cell r="D91">
            <v>0</v>
          </cell>
          <cell r="E91">
            <v>0</v>
          </cell>
          <cell r="F91">
            <v>0</v>
          </cell>
          <cell r="G91">
            <v>0</v>
          </cell>
          <cell r="H91">
            <v>0</v>
          </cell>
          <cell r="I91">
            <v>57.583333333333329</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7646242.5683534751</v>
          </cell>
          <cell r="AA91">
            <v>1290992.9100000001</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B92">
            <v>0</v>
          </cell>
          <cell r="C92">
            <v>0</v>
          </cell>
          <cell r="D92" t="str">
            <v>Overtime</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E92" t="str">
            <v>Productive Hrs for the year</v>
          </cell>
          <cell r="AF92">
            <v>0</v>
          </cell>
          <cell r="AG92">
            <v>0</v>
          </cell>
          <cell r="AH92">
            <v>0</v>
          </cell>
          <cell r="AI92">
            <v>78991.233333333425</v>
          </cell>
          <cell r="AJ92">
            <v>96.798622400124572</v>
          </cell>
          <cell r="AK92">
            <v>0</v>
          </cell>
          <cell r="AL92">
            <v>0</v>
          </cell>
          <cell r="AM92">
            <v>0</v>
          </cell>
          <cell r="AN92">
            <v>0</v>
          </cell>
          <cell r="AO92">
            <v>0</v>
          </cell>
          <cell r="AP92">
            <v>0</v>
          </cell>
          <cell r="AQ92">
            <v>0</v>
          </cell>
          <cell r="AR92">
            <v>0</v>
          </cell>
          <cell r="AS92">
            <v>0</v>
          </cell>
          <cell r="AT92">
            <v>0</v>
          </cell>
          <cell r="AU92">
            <v>0</v>
          </cell>
        </row>
        <row r="93">
          <cell r="B93">
            <v>0</v>
          </cell>
          <cell r="C93">
            <v>0</v>
          </cell>
          <cell r="D93" t="str">
            <v xml:space="preserve">Overtime Hours </v>
          </cell>
          <cell r="E93">
            <v>0</v>
          </cell>
          <cell r="F93">
            <v>10880.658943861927</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t="str">
            <v>Payroll (including APC's)</v>
          </cell>
          <cell r="X93">
            <v>0</v>
          </cell>
          <cell r="Y93">
            <v>0</v>
          </cell>
          <cell r="Z93" t="str">
            <v>Proof</v>
          </cell>
          <cell r="AA93">
            <v>0</v>
          </cell>
          <cell r="AB93">
            <v>0</v>
          </cell>
          <cell r="AC93">
            <v>0</v>
          </cell>
          <cell r="AD93">
            <v>0</v>
          </cell>
          <cell r="AE93" t="str">
            <v xml:space="preserve">Estimated  Monthly Productive Hrs </v>
          </cell>
          <cell r="AF93">
            <v>0</v>
          </cell>
          <cell r="AG93">
            <v>0</v>
          </cell>
          <cell r="AH93">
            <v>0</v>
          </cell>
          <cell r="AI93">
            <v>6582.6027777777854</v>
          </cell>
          <cell r="AJ93">
            <v>0</v>
          </cell>
          <cell r="AK93">
            <v>0</v>
          </cell>
          <cell r="AL93">
            <v>0</v>
          </cell>
          <cell r="AM93">
            <v>0</v>
          </cell>
          <cell r="AN93">
            <v>0</v>
          </cell>
          <cell r="AO93">
            <v>0</v>
          </cell>
          <cell r="AP93">
            <v>0</v>
          </cell>
          <cell r="AQ93">
            <v>0</v>
          </cell>
          <cell r="AR93">
            <v>0</v>
          </cell>
          <cell r="AS93">
            <v>0</v>
          </cell>
          <cell r="AT93">
            <v>0</v>
          </cell>
          <cell r="AU93">
            <v>0</v>
          </cell>
          <cell r="AW93">
            <v>0</v>
          </cell>
        </row>
        <row r="94">
          <cell r="B94">
            <v>0</v>
          </cell>
          <cell r="C94">
            <v>0</v>
          </cell>
          <cell r="D94" t="str">
            <v>Base Rate</v>
          </cell>
          <cell r="E94">
            <v>0</v>
          </cell>
          <cell r="F94">
            <v>96.798622400124572</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t="str">
            <v>62010 - Payroll (including APC's)</v>
          </cell>
          <cell r="X94">
            <v>0</v>
          </cell>
          <cell r="Y94">
            <v>9228845.0230713189</v>
          </cell>
          <cell r="Z94">
            <v>0</v>
          </cell>
          <cell r="AA94">
            <v>0</v>
          </cell>
          <cell r="AB94">
            <v>0</v>
          </cell>
          <cell r="AC94">
            <v>0</v>
          </cell>
          <cell r="AD94">
            <v>0</v>
          </cell>
          <cell r="AE94" t="str">
            <v>Overtime Hrs for the year</v>
          </cell>
          <cell r="AF94">
            <v>0</v>
          </cell>
          <cell r="AG94">
            <v>0</v>
          </cell>
          <cell r="AH94">
            <v>0</v>
          </cell>
          <cell r="AI94">
            <v>10880.658943861927</v>
          </cell>
          <cell r="AJ94">
            <v>0</v>
          </cell>
          <cell r="AK94" t="str">
            <v xml:space="preserve">Cost Centre Overhead </v>
          </cell>
          <cell r="AL94">
            <v>0</v>
          </cell>
          <cell r="AM94">
            <v>0</v>
          </cell>
          <cell r="AN94">
            <v>0</v>
          </cell>
          <cell r="AO94">
            <v>3086355.3997848337</v>
          </cell>
          <cell r="AP94">
            <v>0</v>
          </cell>
          <cell r="AQ94">
            <v>0</v>
          </cell>
          <cell r="AR94">
            <v>0</v>
          </cell>
          <cell r="AS94">
            <v>0</v>
          </cell>
          <cell r="AT94">
            <v>0</v>
          </cell>
          <cell r="AU94">
            <v>0</v>
          </cell>
          <cell r="AW94">
            <v>0</v>
          </cell>
        </row>
        <row r="95">
          <cell r="B95">
            <v>0</v>
          </cell>
          <cell r="C95">
            <v>0</v>
          </cell>
          <cell r="D95">
            <v>0</v>
          </cell>
          <cell r="E95">
            <v>0</v>
          </cell>
          <cell r="F95">
            <v>1053232.7965714289</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t="str">
            <v>62040 - Overtime</v>
          </cell>
          <cell r="X95">
            <v>0</v>
          </cell>
          <cell r="Y95">
            <v>-1335621.3000000005</v>
          </cell>
          <cell r="Z95">
            <v>0</v>
          </cell>
          <cell r="AA95">
            <v>0</v>
          </cell>
          <cell r="AB95">
            <v>0</v>
          </cell>
          <cell r="AC95">
            <v>0</v>
          </cell>
          <cell r="AD95">
            <v>0</v>
          </cell>
          <cell r="AE95" t="str">
            <v>Total Hrs for the year</v>
          </cell>
          <cell r="AF95">
            <v>0</v>
          </cell>
          <cell r="AG95">
            <v>0</v>
          </cell>
          <cell r="AH95">
            <v>0</v>
          </cell>
          <cell r="AI95">
            <v>89871.892277195351</v>
          </cell>
          <cell r="AJ95">
            <v>0</v>
          </cell>
          <cell r="AK95">
            <v>0</v>
          </cell>
          <cell r="AL95">
            <v>0</v>
          </cell>
          <cell r="AM95">
            <v>0</v>
          </cell>
          <cell r="AN95">
            <v>0</v>
          </cell>
          <cell r="AO95">
            <v>0</v>
          </cell>
          <cell r="AP95">
            <v>0</v>
          </cell>
          <cell r="AQ95">
            <v>0</v>
          </cell>
          <cell r="AR95">
            <v>0</v>
          </cell>
          <cell r="AS95">
            <v>0</v>
          </cell>
          <cell r="AT95">
            <v>0</v>
          </cell>
          <cell r="AU95">
            <v>0</v>
          </cell>
          <cell r="AW95">
            <v>0</v>
          </cell>
        </row>
        <row r="96">
          <cell r="B96">
            <v>0</v>
          </cell>
          <cell r="C96">
            <v>0</v>
          </cell>
          <cell r="D96" t="str">
            <v>Multiplier for O/T recovery penalty</v>
          </cell>
          <cell r="E96">
            <v>0</v>
          </cell>
          <cell r="F96">
            <v>1.4</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7893223.7230713181</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W96">
            <v>0</v>
          </cell>
        </row>
        <row r="97">
          <cell r="B97">
            <v>0</v>
          </cell>
          <cell r="C97">
            <v>0</v>
          </cell>
          <cell r="D97" t="str">
            <v>Total Allocated</v>
          </cell>
          <cell r="E97">
            <v>0</v>
          </cell>
          <cell r="F97">
            <v>1474525.9152000004</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t="str">
            <v>Staff Numbers - FTE</v>
          </cell>
          <cell r="AJ97">
            <v>0</v>
          </cell>
          <cell r="AK97">
            <v>62.583333333333329</v>
          </cell>
          <cell r="AL97">
            <v>0</v>
          </cell>
          <cell r="AM97">
            <v>0</v>
          </cell>
          <cell r="AN97">
            <v>0</v>
          </cell>
          <cell r="AO97">
            <v>0</v>
          </cell>
          <cell r="AP97">
            <v>0</v>
          </cell>
          <cell r="AQ97">
            <v>0</v>
          </cell>
          <cell r="AR97">
            <v>0</v>
          </cell>
          <cell r="AS97">
            <v>0</v>
          </cell>
          <cell r="AT97">
            <v>0</v>
          </cell>
          <cell r="AU97">
            <v>0</v>
          </cell>
          <cell r="AW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W98">
            <v>0</v>
          </cell>
        </row>
        <row r="99">
          <cell r="B99">
            <v>0</v>
          </cell>
          <cell r="C99">
            <v>0</v>
          </cell>
          <cell r="D99" t="str">
            <v>Budget Overtime</v>
          </cell>
          <cell r="E99">
            <v>0</v>
          </cell>
          <cell r="F99">
            <v>1335621.3</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row>
        <row r="100">
          <cell r="B100">
            <v>0</v>
          </cell>
          <cell r="C100">
            <v>0</v>
          </cell>
          <cell r="D100" t="str">
            <v>APCS</v>
          </cell>
          <cell r="E100">
            <v>0</v>
          </cell>
          <cell r="F100">
            <v>0.104</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W100">
            <v>0</v>
          </cell>
        </row>
        <row r="101">
          <cell r="B101">
            <v>0</v>
          </cell>
          <cell r="C101">
            <v>0</v>
          </cell>
          <cell r="D101" t="str">
            <v>Total Budget Overtime</v>
          </cell>
          <cell r="E101">
            <v>0</v>
          </cell>
          <cell r="F101">
            <v>1474525.9152000002</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t="str">
            <v>Cost Centre Overheads as a % of Chargeable Payroll</v>
          </cell>
          <cell r="AI101">
            <v>0</v>
          </cell>
          <cell r="AJ101">
            <v>0</v>
          </cell>
          <cell r="AK101">
            <v>0</v>
          </cell>
          <cell r="AL101">
            <v>0</v>
          </cell>
          <cell r="AM101">
            <v>0.33838764851340486</v>
          </cell>
          <cell r="AN101">
            <v>0</v>
          </cell>
          <cell r="AO101">
            <v>0</v>
          </cell>
          <cell r="AP101">
            <v>0</v>
          </cell>
          <cell r="AQ101">
            <v>0</v>
          </cell>
          <cell r="AR101">
            <v>0</v>
          </cell>
          <cell r="AS101">
            <v>0</v>
          </cell>
          <cell r="AT101">
            <v>0</v>
          </cell>
          <cell r="AU101">
            <v>0</v>
          </cell>
          <cell r="AW101">
            <v>0</v>
          </cell>
        </row>
        <row r="102">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row>
        <row r="104">
          <cell r="B104">
            <v>0</v>
          </cell>
          <cell r="C104">
            <v>0</v>
          </cell>
          <cell r="D104" t="str">
            <v>39100 - Network Internal Allocation</v>
          </cell>
          <cell r="E104" t="str">
            <v>90000 - Cost Centre Expenses</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W104">
            <v>0</v>
          </cell>
        </row>
        <row r="105">
          <cell r="B105">
            <v>0</v>
          </cell>
          <cell r="C105">
            <v>0</v>
          </cell>
          <cell r="D105" t="str">
            <v>62110 - Staff Training and Development</v>
          </cell>
          <cell r="E105">
            <v>0</v>
          </cell>
          <cell r="F105">
            <v>169743.89750115681</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t="str">
            <v>Average OPA Rate</v>
          </cell>
          <cell r="AM105">
            <v>0</v>
          </cell>
          <cell r="AN105">
            <v>0</v>
          </cell>
          <cell r="AO105">
            <v>96.798622400124572</v>
          </cell>
          <cell r="AP105">
            <v>0</v>
          </cell>
          <cell r="AQ105">
            <v>0</v>
          </cell>
          <cell r="AR105">
            <v>0</v>
          </cell>
          <cell r="AS105">
            <v>0</v>
          </cell>
          <cell r="AT105">
            <v>0</v>
          </cell>
          <cell r="AU105">
            <v>0</v>
          </cell>
          <cell r="AW105">
            <v>0</v>
          </cell>
        </row>
        <row r="106">
          <cell r="B106">
            <v>0</v>
          </cell>
          <cell r="C106">
            <v>0</v>
          </cell>
          <cell r="D106" t="str">
            <v>62210 - Other Employment Costs</v>
          </cell>
          <cell r="E106">
            <v>0</v>
          </cell>
          <cell r="F106">
            <v>71967.551666666681</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W106">
            <v>0</v>
          </cell>
        </row>
        <row r="107">
          <cell r="B107">
            <v>0</v>
          </cell>
          <cell r="C107">
            <v>0</v>
          </cell>
          <cell r="D107" t="str">
            <v>62300 - Contractors &amp; Consultants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t="str">
            <v>Average Fully Burdened Charge-Out-Rate</v>
          </cell>
          <cell r="AK107">
            <v>0</v>
          </cell>
          <cell r="AL107">
            <v>0</v>
          </cell>
          <cell r="AM107">
            <v>0</v>
          </cell>
          <cell r="AN107">
            <v>0</v>
          </cell>
          <cell r="AO107">
            <v>0</v>
          </cell>
          <cell r="AP107">
            <v>0</v>
          </cell>
          <cell r="AQ107">
            <v>0</v>
          </cell>
          <cell r="AR107">
            <v>0</v>
          </cell>
          <cell r="AS107">
            <v>0</v>
          </cell>
          <cell r="AT107">
            <v>0</v>
          </cell>
          <cell r="AU107">
            <v>0</v>
          </cell>
          <cell r="AW107">
            <v>0</v>
          </cell>
        </row>
        <row r="108">
          <cell r="B108">
            <v>0</v>
          </cell>
          <cell r="C108">
            <v>0</v>
          </cell>
          <cell r="D108" t="str">
            <v>62400 - Selling Expenses</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W108">
            <v>0</v>
          </cell>
        </row>
        <row r="109">
          <cell r="B109">
            <v>0</v>
          </cell>
          <cell r="C109">
            <v>0</v>
          </cell>
          <cell r="D109" t="str">
            <v>62500 - Travel Expenses</v>
          </cell>
          <cell r="E109">
            <v>0</v>
          </cell>
          <cell r="F109">
            <v>8688.1073577047664</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t="str">
            <v>Average Rate settings for OPA System</v>
          </cell>
          <cell r="AK109">
            <v>0</v>
          </cell>
          <cell r="AL109">
            <v>0</v>
          </cell>
          <cell r="AM109">
            <v>0</v>
          </cell>
          <cell r="AN109">
            <v>0</v>
          </cell>
          <cell r="AO109">
            <v>0</v>
          </cell>
          <cell r="AP109">
            <v>0</v>
          </cell>
          <cell r="AQ109">
            <v>0</v>
          </cell>
          <cell r="AR109">
            <v>0</v>
          </cell>
          <cell r="AS109">
            <v>0</v>
          </cell>
          <cell r="AT109">
            <v>0</v>
          </cell>
          <cell r="AU109">
            <v>0</v>
          </cell>
          <cell r="AW109">
            <v>0</v>
          </cell>
        </row>
        <row r="110">
          <cell r="B110">
            <v>0</v>
          </cell>
          <cell r="C110">
            <v>0</v>
          </cell>
          <cell r="D110" t="str">
            <v>62600 - General &amp; Administration</v>
          </cell>
          <cell r="E110">
            <v>0</v>
          </cell>
          <cell r="F110">
            <v>874781.16059920844</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t="str">
            <v>Hourly Rate OPA Rate per hour</v>
          </cell>
          <cell r="AK110">
            <v>0</v>
          </cell>
          <cell r="AL110">
            <v>0</v>
          </cell>
          <cell r="AM110">
            <v>0</v>
          </cell>
          <cell r="AN110">
            <v>0</v>
          </cell>
          <cell r="AO110">
            <v>0</v>
          </cell>
          <cell r="AP110">
            <v>96.798622400124572</v>
          </cell>
          <cell r="AQ110">
            <v>0</v>
          </cell>
          <cell r="AR110">
            <v>0</v>
          </cell>
          <cell r="AS110">
            <v>0</v>
          </cell>
          <cell r="AT110">
            <v>0</v>
          </cell>
          <cell r="AU110">
            <v>0</v>
          </cell>
          <cell r="AW110">
            <v>0</v>
          </cell>
        </row>
        <row r="111">
          <cell r="B111">
            <v>0</v>
          </cell>
          <cell r="C111">
            <v>0</v>
          </cell>
          <cell r="D111" t="str">
            <v>65000 - Depreciation &amp; Amortisation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t="str">
            <v>Cost Centre Overhead Rate</v>
          </cell>
          <cell r="AK111">
            <v>0</v>
          </cell>
          <cell r="AL111">
            <v>0</v>
          </cell>
          <cell r="AM111">
            <v>0</v>
          </cell>
          <cell r="AN111">
            <v>0</v>
          </cell>
          <cell r="AO111">
            <v>0</v>
          </cell>
          <cell r="AP111">
            <v>0.37</v>
          </cell>
          <cell r="AQ111">
            <v>0</v>
          </cell>
          <cell r="AR111">
            <v>0</v>
          </cell>
          <cell r="AS111">
            <v>0</v>
          </cell>
          <cell r="AT111">
            <v>0</v>
          </cell>
          <cell r="AU111">
            <v>0</v>
          </cell>
          <cell r="AW111">
            <v>0</v>
          </cell>
        </row>
        <row r="112">
          <cell r="B112">
            <v>0</v>
          </cell>
          <cell r="C112">
            <v>0</v>
          </cell>
          <cell r="D112" t="str">
            <v>63800 - Interest Expense</v>
          </cell>
          <cell r="F112">
            <v>146620.92000000001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t="str">
            <v>Corporate Overhead Rate for non-contestable works</v>
          </cell>
          <cell r="AK112">
            <v>0</v>
          </cell>
          <cell r="AL112">
            <v>0</v>
          </cell>
          <cell r="AM112">
            <v>0</v>
          </cell>
          <cell r="AN112">
            <v>0</v>
          </cell>
          <cell r="AO112">
            <v>0</v>
          </cell>
          <cell r="AP112">
            <v>0</v>
          </cell>
          <cell r="AQ112">
            <v>0</v>
          </cell>
          <cell r="AR112">
            <v>0</v>
          </cell>
          <cell r="AS112">
            <v>0</v>
          </cell>
          <cell r="AT112">
            <v>0</v>
          </cell>
          <cell r="AU112">
            <v>0</v>
          </cell>
          <cell r="AW112">
            <v>0</v>
          </cell>
        </row>
        <row r="113">
          <cell r="B113">
            <v>0</v>
          </cell>
          <cell r="C113">
            <v>0</v>
          </cell>
          <cell r="D113" t="str">
            <v>63400 - Service Contracts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t="str">
            <v>Corporate Overhead Rate for contestable works</v>
          </cell>
          <cell r="AK113">
            <v>0</v>
          </cell>
          <cell r="AL113">
            <v>0</v>
          </cell>
          <cell r="AM113">
            <v>0</v>
          </cell>
          <cell r="AN113">
            <v>0</v>
          </cell>
          <cell r="AO113">
            <v>0</v>
          </cell>
          <cell r="AP113">
            <v>0</v>
          </cell>
          <cell r="AQ113">
            <v>0</v>
          </cell>
          <cell r="AR113">
            <v>0</v>
          </cell>
          <cell r="AS113">
            <v>0</v>
          </cell>
          <cell r="AT113">
            <v>0</v>
          </cell>
          <cell r="AU113">
            <v>0</v>
          </cell>
          <cell r="AW113">
            <v>0</v>
          </cell>
        </row>
        <row r="114">
          <cell r="B114">
            <v>0</v>
          </cell>
          <cell r="C114">
            <v>0</v>
          </cell>
          <cell r="D114" t="str">
            <v>63600 - Lease Expenses</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t="str">
            <v>Overtime Penalty Rate to be applied to base OT hours</v>
          </cell>
          <cell r="AK114">
            <v>0</v>
          </cell>
          <cell r="AL114">
            <v>0</v>
          </cell>
          <cell r="AM114">
            <v>0</v>
          </cell>
          <cell r="AN114">
            <v>0</v>
          </cell>
          <cell r="AO114">
            <v>0</v>
          </cell>
          <cell r="AP114">
            <v>0.4</v>
          </cell>
          <cell r="AQ114">
            <v>0</v>
          </cell>
          <cell r="AR114">
            <v>0</v>
          </cell>
          <cell r="AS114">
            <v>0</v>
          </cell>
          <cell r="AT114">
            <v>0</v>
          </cell>
          <cell r="AU114">
            <v>0</v>
          </cell>
          <cell r="AW114">
            <v>0</v>
          </cell>
        </row>
        <row r="115">
          <cell r="B115" t="str">
            <v>83491 - Network Overhead Recovery</v>
          </cell>
          <cell r="C115">
            <v>0</v>
          </cell>
          <cell r="D115" t="str">
            <v>83400 - Inter-Company Expenses</v>
          </cell>
          <cell r="E115">
            <v>0</v>
          </cell>
          <cell r="F115">
            <v>1714193.5279422542</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W115">
            <v>0</v>
          </cell>
        </row>
        <row r="116">
          <cell r="B116">
            <v>0</v>
          </cell>
          <cell r="C116">
            <v>0</v>
          </cell>
          <cell r="D116" t="str">
            <v>Less</v>
          </cell>
          <cell r="E116">
            <v>0</v>
          </cell>
          <cell r="F116">
            <v>2985995.165066991</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W116">
            <v>0</v>
          </cell>
        </row>
        <row r="117">
          <cell r="B117">
            <v>0</v>
          </cell>
          <cell r="C117">
            <v>0</v>
          </cell>
          <cell r="D117" t="str">
            <v>62300 - Contractors &amp; Consultants</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W117">
            <v>0</v>
          </cell>
        </row>
        <row r="118">
          <cell r="B118">
            <v>0</v>
          </cell>
          <cell r="C118">
            <v>0</v>
          </cell>
          <cell r="D118" t="str">
            <v>65000 - Depreciation &amp; Amortisation</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W118">
            <v>0</v>
          </cell>
        </row>
        <row r="119">
          <cell r="B119">
            <v>0</v>
          </cell>
          <cell r="C119">
            <v>0</v>
          </cell>
          <cell r="D119" t="str">
            <v>63800 - Interest Expense</v>
          </cell>
          <cell r="E119">
            <v>0</v>
          </cell>
          <cell r="F119">
            <v>146620.92000000001</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0</v>
          </cell>
        </row>
        <row r="120">
          <cell r="B120">
            <v>0</v>
          </cell>
          <cell r="C120">
            <v>0</v>
          </cell>
          <cell r="D120" t="str">
            <v>63713 - Lease Expenses - Plant</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row>
        <row r="121">
          <cell r="B121">
            <v>0</v>
          </cell>
          <cell r="C121">
            <v>0</v>
          </cell>
          <cell r="D121" t="str">
            <v>Total Overheads to be Recovered</v>
          </cell>
          <cell r="E121">
            <v>0</v>
          </cell>
          <cell r="F121">
            <v>2839374.2450669911</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row>
      </sheetData>
      <sheetData sheetId="31">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3256 - Network Apprentices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7697</v>
          </cell>
          <cell r="C21">
            <v>0</v>
          </cell>
          <cell r="D21" t="str">
            <v>Apprentice Dual Trade</v>
          </cell>
          <cell r="E21" t="str">
            <v>9376</v>
          </cell>
          <cell r="F21" t="str">
            <v>ROBERTS, Benjamin J</v>
          </cell>
          <cell r="G21" t="str">
            <v>Wages Staff</v>
          </cell>
          <cell r="H21" t="str">
            <v xml:space="preserve">Management Group </v>
          </cell>
          <cell r="I21">
            <v>1</v>
          </cell>
          <cell r="J21">
            <v>70920.5</v>
          </cell>
          <cell r="K21">
            <v>6772.71</v>
          </cell>
          <cell r="L21">
            <v>197.7516</v>
          </cell>
          <cell r="M21">
            <v>0</v>
          </cell>
          <cell r="N21">
            <v>0</v>
          </cell>
          <cell r="O21">
            <v>890.01000000000022</v>
          </cell>
          <cell r="P21">
            <v>0</v>
          </cell>
          <cell r="Q21">
            <v>0</v>
          </cell>
          <cell r="R21">
            <v>2452.3600000000006</v>
          </cell>
          <cell r="S21">
            <v>0</v>
          </cell>
          <cell r="T21">
            <v>5981.420000000001</v>
          </cell>
          <cell r="U21">
            <v>12919.5</v>
          </cell>
          <cell r="V21">
            <v>1515.4699999999998</v>
          </cell>
          <cell r="W21">
            <v>1229.94</v>
          </cell>
          <cell r="X21">
            <v>6784.8899999999985</v>
          </cell>
          <cell r="Y21">
            <v>2628.6782682831144</v>
          </cell>
          <cell r="Z21">
            <v>112293.22986828312</v>
          </cell>
          <cell r="AA21">
            <v>0</v>
          </cell>
          <cell r="AB21">
            <v>261</v>
          </cell>
          <cell r="AC21">
            <v>20</v>
          </cell>
          <cell r="AD21">
            <v>12</v>
          </cell>
          <cell r="AE21">
            <v>26</v>
          </cell>
          <cell r="AF21">
            <v>12</v>
          </cell>
          <cell r="AG21">
            <v>1528</v>
          </cell>
          <cell r="AH21">
            <v>0.85</v>
          </cell>
          <cell r="AI21">
            <v>1298.8</v>
          </cell>
          <cell r="AJ21">
            <v>86.459216098154542</v>
          </cell>
          <cell r="AK21">
            <v>31.989909956317181</v>
          </cell>
          <cell r="AL21">
            <v>0.37</v>
          </cell>
          <cell r="AM21">
            <v>118.44912605447172</v>
          </cell>
          <cell r="AN21">
            <v>0</v>
          </cell>
          <cell r="AO21">
            <v>0</v>
          </cell>
          <cell r="AP21">
            <v>118.44912605447172</v>
          </cell>
          <cell r="AQ21">
            <v>480</v>
          </cell>
          <cell r="AR21">
            <v>0</v>
          </cell>
          <cell r="AS21">
            <v>833.5</v>
          </cell>
          <cell r="AT21">
            <v>1313.5</v>
          </cell>
          <cell r="AU21">
            <v>56219.282802727808</v>
          </cell>
          <cell r="AV21">
            <v>0.36543585839360487</v>
          </cell>
          <cell r="AW21">
            <v>474.62809288161401</v>
          </cell>
        </row>
        <row r="22">
          <cell r="B22" t="str">
            <v>7698</v>
          </cell>
          <cell r="C22">
            <v>0</v>
          </cell>
          <cell r="D22" t="str">
            <v>Apprentice Dual Trade</v>
          </cell>
          <cell r="E22" t="str">
            <v>2656</v>
          </cell>
          <cell r="F22" t="str">
            <v>HEARN, Lee B</v>
          </cell>
          <cell r="G22" t="str">
            <v>Wages Staff</v>
          </cell>
          <cell r="H22" t="str">
            <v xml:space="preserve">Management Group </v>
          </cell>
          <cell r="I22">
            <v>1</v>
          </cell>
          <cell r="J22">
            <v>80726.12000000001</v>
          </cell>
          <cell r="K22">
            <v>7709.07</v>
          </cell>
          <cell r="L22">
            <v>382.8186</v>
          </cell>
          <cell r="M22">
            <v>0</v>
          </cell>
          <cell r="N22">
            <v>0</v>
          </cell>
          <cell r="O22">
            <v>890.01000000000022</v>
          </cell>
          <cell r="P22">
            <v>0</v>
          </cell>
          <cell r="Q22">
            <v>0</v>
          </cell>
          <cell r="R22">
            <v>2724.84</v>
          </cell>
          <cell r="S22">
            <v>6447.7899999999991</v>
          </cell>
          <cell r="T22">
            <v>5981.420000000001</v>
          </cell>
          <cell r="U22">
            <v>15520.39</v>
          </cell>
          <cell r="V22">
            <v>1820.5700000000002</v>
          </cell>
          <cell r="W22">
            <v>1477.53</v>
          </cell>
          <cell r="X22">
            <v>8150.79</v>
          </cell>
          <cell r="Y22">
            <v>3278.4163044814923</v>
          </cell>
          <cell r="Z22">
            <v>135109.76490448148</v>
          </cell>
          <cell r="AA22">
            <v>0</v>
          </cell>
          <cell r="AB22">
            <v>261</v>
          </cell>
          <cell r="AC22">
            <v>20</v>
          </cell>
          <cell r="AD22">
            <v>12</v>
          </cell>
          <cell r="AE22">
            <v>26</v>
          </cell>
          <cell r="AF22">
            <v>12</v>
          </cell>
          <cell r="AG22">
            <v>1528</v>
          </cell>
          <cell r="AH22">
            <v>0.85</v>
          </cell>
          <cell r="AI22">
            <v>1298.8</v>
          </cell>
          <cell r="AJ22">
            <v>104.02661295386625</v>
          </cell>
          <cell r="AK22">
            <v>38.489846792930514</v>
          </cell>
          <cell r="AL22">
            <v>0.37</v>
          </cell>
          <cell r="AM22">
            <v>142.51645974679676</v>
          </cell>
          <cell r="AN22">
            <v>0</v>
          </cell>
          <cell r="AO22">
            <v>0</v>
          </cell>
          <cell r="AP22">
            <v>142.51645974679676</v>
          </cell>
          <cell r="AQ22">
            <v>580.23999999999978</v>
          </cell>
          <cell r="AR22">
            <v>2</v>
          </cell>
          <cell r="AS22">
            <v>1058.49</v>
          </cell>
          <cell r="AT22">
            <v>1640.7299999999998</v>
          </cell>
          <cell r="AU22">
            <v>65460.278829424431</v>
          </cell>
          <cell r="AV22">
            <v>0.35364746180053991</v>
          </cell>
          <cell r="AW22">
            <v>459.3173233865412</v>
          </cell>
        </row>
        <row r="23">
          <cell r="B23" t="str">
            <v>7699</v>
          </cell>
          <cell r="C23">
            <v>0</v>
          </cell>
          <cell r="D23" t="str">
            <v>Apprentice Dual Trade</v>
          </cell>
          <cell r="E23" t="str">
            <v>2125</v>
          </cell>
          <cell r="F23" t="str">
            <v>MENAGER, Nicolas</v>
          </cell>
          <cell r="G23" t="str">
            <v>Wages Staff</v>
          </cell>
          <cell r="H23" t="str">
            <v xml:space="preserve">Management Group </v>
          </cell>
          <cell r="I23">
            <v>1</v>
          </cell>
          <cell r="J23">
            <v>83658.210000000006</v>
          </cell>
          <cell r="K23">
            <v>7989.09</v>
          </cell>
          <cell r="L23">
            <v>203.2689</v>
          </cell>
          <cell r="M23">
            <v>0</v>
          </cell>
          <cell r="N23">
            <v>0</v>
          </cell>
          <cell r="O23">
            <v>890.01000000000022</v>
          </cell>
          <cell r="P23">
            <v>0</v>
          </cell>
          <cell r="Q23">
            <v>0</v>
          </cell>
          <cell r="R23">
            <v>2724.84</v>
          </cell>
          <cell r="S23">
            <v>0</v>
          </cell>
          <cell r="T23">
            <v>5981.420000000001</v>
          </cell>
          <cell r="U23">
            <v>15029.540000000003</v>
          </cell>
          <cell r="V23">
            <v>1762.9599999999996</v>
          </cell>
          <cell r="W23">
            <v>1430.84</v>
          </cell>
          <cell r="X23">
            <v>7893</v>
          </cell>
          <cell r="Y23">
            <v>2774.0400298621207</v>
          </cell>
          <cell r="Z23">
            <v>130337.21892986212</v>
          </cell>
          <cell r="AA23">
            <v>0</v>
          </cell>
          <cell r="AB23">
            <v>261</v>
          </cell>
          <cell r="AC23">
            <v>20</v>
          </cell>
          <cell r="AD23">
            <v>12</v>
          </cell>
          <cell r="AE23">
            <v>26</v>
          </cell>
          <cell r="AF23">
            <v>12</v>
          </cell>
          <cell r="AG23">
            <v>1528</v>
          </cell>
          <cell r="AH23">
            <v>0.85</v>
          </cell>
          <cell r="AI23">
            <v>1298.8</v>
          </cell>
          <cell r="AJ23">
            <v>100.35203182157539</v>
          </cell>
          <cell r="AK23">
            <v>37.130251773982899</v>
          </cell>
          <cell r="AL23">
            <v>0.37</v>
          </cell>
          <cell r="AM23">
            <v>137.4822835955583</v>
          </cell>
          <cell r="AN23">
            <v>0</v>
          </cell>
          <cell r="AO23">
            <v>0</v>
          </cell>
          <cell r="AP23">
            <v>137.4822835955583</v>
          </cell>
          <cell r="AQ23">
            <v>0</v>
          </cell>
          <cell r="AR23">
            <v>0</v>
          </cell>
          <cell r="AS23">
            <v>472</v>
          </cell>
          <cell r="AT23">
            <v>472</v>
          </cell>
          <cell r="AU23">
            <v>0</v>
          </cell>
          <cell r="AV23">
            <v>0</v>
          </cell>
          <cell r="AW23">
            <v>0</v>
          </cell>
        </row>
        <row r="24">
          <cell r="B24" t="str">
            <v>7700</v>
          </cell>
          <cell r="C24">
            <v>0</v>
          </cell>
          <cell r="D24" t="str">
            <v>Apprentice Dual Trade</v>
          </cell>
          <cell r="E24" t="str">
            <v>9627</v>
          </cell>
          <cell r="F24" t="str">
            <v>JONES, Andrew</v>
          </cell>
          <cell r="G24" t="str">
            <v>Wages Staff</v>
          </cell>
          <cell r="H24" t="str">
            <v xml:space="preserve">Management Group </v>
          </cell>
          <cell r="I24">
            <v>1</v>
          </cell>
          <cell r="J24">
            <v>76570.87999999999</v>
          </cell>
          <cell r="K24">
            <v>6358.47</v>
          </cell>
          <cell r="L24">
            <v>292.44990000000001</v>
          </cell>
          <cell r="M24">
            <v>0</v>
          </cell>
          <cell r="N24">
            <v>0</v>
          </cell>
          <cell r="O24">
            <v>890.01000000000022</v>
          </cell>
          <cell r="P24">
            <v>0</v>
          </cell>
          <cell r="Q24">
            <v>0</v>
          </cell>
          <cell r="R24">
            <v>0</v>
          </cell>
          <cell r="S24">
            <v>6447.7899999999991</v>
          </cell>
          <cell r="T24">
            <v>5981.420000000001</v>
          </cell>
          <cell r="U24">
            <v>14436.660000000003</v>
          </cell>
          <cell r="V24">
            <v>1693.41</v>
          </cell>
          <cell r="W24">
            <v>1374.3799999999997</v>
          </cell>
          <cell r="X24">
            <v>7581.6900000000005</v>
          </cell>
          <cell r="Y24">
            <v>2775.3215762324162</v>
          </cell>
          <cell r="Z24">
            <v>124402.48147623241</v>
          </cell>
          <cell r="AA24">
            <v>0</v>
          </cell>
          <cell r="AB24">
            <v>261</v>
          </cell>
          <cell r="AC24">
            <v>20</v>
          </cell>
          <cell r="AD24">
            <v>12</v>
          </cell>
          <cell r="AE24">
            <v>26</v>
          </cell>
          <cell r="AF24">
            <v>12</v>
          </cell>
          <cell r="AG24">
            <v>1528</v>
          </cell>
          <cell r="AH24">
            <v>0.85</v>
          </cell>
          <cell r="AI24">
            <v>1298.8</v>
          </cell>
          <cell r="AJ24">
            <v>95.782631256723448</v>
          </cell>
          <cell r="AK24">
            <v>35.439573564987676</v>
          </cell>
          <cell r="AL24">
            <v>0.37</v>
          </cell>
          <cell r="AM24">
            <v>131.22220482171113</v>
          </cell>
          <cell r="AN24">
            <v>0</v>
          </cell>
          <cell r="AO24">
            <v>0</v>
          </cell>
          <cell r="AP24">
            <v>131.22220482171113</v>
          </cell>
          <cell r="AQ24">
            <v>608</v>
          </cell>
          <cell r="AR24">
            <v>0</v>
          </cell>
          <cell r="AS24">
            <v>708.5</v>
          </cell>
          <cell r="AT24">
            <v>1316.5</v>
          </cell>
          <cell r="AU24">
            <v>78710.437501285647</v>
          </cell>
          <cell r="AV24">
            <v>0.46183061146980631</v>
          </cell>
          <cell r="AW24">
            <v>599.82559817698439</v>
          </cell>
        </row>
        <row r="25">
          <cell r="B25" t="str">
            <v>7231</v>
          </cell>
          <cell r="C25">
            <v>0</v>
          </cell>
          <cell r="D25" t="str">
            <v>Lineworker Apprentice</v>
          </cell>
          <cell r="E25" t="str">
            <v>10542</v>
          </cell>
          <cell r="F25" t="str">
            <v>Mark KESBY</v>
          </cell>
          <cell r="G25" t="str">
            <v>Wages Staff</v>
          </cell>
          <cell r="H25" t="str">
            <v xml:space="preserve">Management Group </v>
          </cell>
          <cell r="I25">
            <v>1</v>
          </cell>
          <cell r="J25">
            <v>59075.87</v>
          </cell>
          <cell r="K25">
            <v>4905.7100000000009</v>
          </cell>
          <cell r="L25">
            <v>129.67589999999998</v>
          </cell>
          <cell r="M25">
            <v>0</v>
          </cell>
          <cell r="N25">
            <v>0</v>
          </cell>
          <cell r="O25">
            <v>890.01000000000022</v>
          </cell>
          <cell r="P25">
            <v>0</v>
          </cell>
          <cell r="Q25">
            <v>0</v>
          </cell>
          <cell r="R25">
            <v>3503.3700000000003</v>
          </cell>
          <cell r="S25">
            <v>0</v>
          </cell>
          <cell r="T25">
            <v>3623.2599999999998</v>
          </cell>
          <cell r="U25">
            <v>10799.26</v>
          </cell>
          <cell r="V25">
            <v>1266.7700000000002</v>
          </cell>
          <cell r="W25">
            <v>1028.0999999999999</v>
          </cell>
          <cell r="X25">
            <v>5671.4100000000008</v>
          </cell>
          <cell r="Y25">
            <v>2935.2700772614398</v>
          </cell>
          <cell r="Z25">
            <v>93828.705977261445</v>
          </cell>
          <cell r="AA25">
            <v>0</v>
          </cell>
          <cell r="AB25">
            <v>261</v>
          </cell>
          <cell r="AC25">
            <v>20</v>
          </cell>
          <cell r="AD25">
            <v>12</v>
          </cell>
          <cell r="AE25">
            <v>26</v>
          </cell>
          <cell r="AF25">
            <v>12</v>
          </cell>
          <cell r="AG25">
            <v>1528</v>
          </cell>
          <cell r="AH25">
            <v>0.85</v>
          </cell>
          <cell r="AI25">
            <v>1298.8</v>
          </cell>
          <cell r="AJ25">
            <v>72.242613163890866</v>
          </cell>
          <cell r="AK25">
            <v>26.729766870639619</v>
          </cell>
          <cell r="AL25">
            <v>0.37</v>
          </cell>
          <cell r="AM25">
            <v>98.972380034530488</v>
          </cell>
          <cell r="AN25">
            <v>0</v>
          </cell>
          <cell r="AO25">
            <v>0</v>
          </cell>
          <cell r="AP25">
            <v>98.972380034530488</v>
          </cell>
          <cell r="AQ25">
            <v>351.5</v>
          </cell>
          <cell r="AR25">
            <v>0</v>
          </cell>
          <cell r="AS25">
            <v>778</v>
          </cell>
          <cell r="AT25">
            <v>1129.5</v>
          </cell>
          <cell r="AU25">
            <v>40003.260298255991</v>
          </cell>
          <cell r="AV25">
            <v>0.31119964586100046</v>
          </cell>
          <cell r="AW25">
            <v>404.18610004426739</v>
          </cell>
        </row>
        <row r="26">
          <cell r="B26" t="str">
            <v>7672</v>
          </cell>
          <cell r="C26">
            <v>0</v>
          </cell>
          <cell r="D26" t="str">
            <v>Lineworker Apprentice</v>
          </cell>
          <cell r="E26" t="str">
            <v>10583</v>
          </cell>
          <cell r="F26" t="str">
            <v>Brian SUTTON</v>
          </cell>
          <cell r="G26" t="str">
            <v>Wages Staff</v>
          </cell>
          <cell r="H26" t="str">
            <v xml:space="preserve">Management Group </v>
          </cell>
          <cell r="I26">
            <v>1</v>
          </cell>
          <cell r="J26">
            <v>59075.87</v>
          </cell>
          <cell r="K26">
            <v>4905.7100000000009</v>
          </cell>
          <cell r="L26">
            <v>0</v>
          </cell>
          <cell r="M26">
            <v>0</v>
          </cell>
          <cell r="N26">
            <v>0</v>
          </cell>
          <cell r="O26">
            <v>890.01000000000022</v>
          </cell>
          <cell r="P26">
            <v>0</v>
          </cell>
          <cell r="Q26">
            <v>0</v>
          </cell>
          <cell r="R26">
            <v>0</v>
          </cell>
          <cell r="S26">
            <v>0</v>
          </cell>
          <cell r="T26">
            <v>0</v>
          </cell>
          <cell r="U26">
            <v>9730.2799999999988</v>
          </cell>
          <cell r="V26">
            <v>1141.3700000000001</v>
          </cell>
          <cell r="W26">
            <v>926.31000000000006</v>
          </cell>
          <cell r="X26">
            <v>5110.0200000000004</v>
          </cell>
          <cell r="Y26">
            <v>599.85170167725187</v>
          </cell>
          <cell r="Z26">
            <v>82379.421701677245</v>
          </cell>
          <cell r="AA26">
            <v>0</v>
          </cell>
          <cell r="AB26">
            <v>261</v>
          </cell>
          <cell r="AC26">
            <v>20</v>
          </cell>
          <cell r="AD26">
            <v>12</v>
          </cell>
          <cell r="AE26">
            <v>26</v>
          </cell>
          <cell r="AF26">
            <v>12</v>
          </cell>
          <cell r="AG26">
            <v>1528</v>
          </cell>
          <cell r="AH26">
            <v>0.85</v>
          </cell>
          <cell r="AI26">
            <v>1298.8</v>
          </cell>
          <cell r="AJ26">
            <v>63.427334232889784</v>
          </cell>
          <cell r="AK26">
            <v>23.46811366616922</v>
          </cell>
          <cell r="AL26">
            <v>0.37</v>
          </cell>
          <cell r="AM26">
            <v>86.895447899059008</v>
          </cell>
          <cell r="AN26">
            <v>0</v>
          </cell>
          <cell r="AO26">
            <v>0</v>
          </cell>
          <cell r="AP26">
            <v>86.895447899059008</v>
          </cell>
          <cell r="AQ26">
            <v>0</v>
          </cell>
          <cell r="AR26">
            <v>0</v>
          </cell>
          <cell r="AS26">
            <v>568</v>
          </cell>
          <cell r="AT26">
            <v>568</v>
          </cell>
          <cell r="AU26">
            <v>0</v>
          </cell>
          <cell r="AV26">
            <v>0</v>
          </cell>
          <cell r="AW26">
            <v>0</v>
          </cell>
        </row>
        <row r="27">
          <cell r="B27" t="str">
            <v>N3256-1718-03</v>
          </cell>
          <cell r="C27">
            <v>0</v>
          </cell>
          <cell r="D27" t="str">
            <v>Apprentice Year 1</v>
          </cell>
          <cell r="E27" t="str">
            <v>N3256-1718-03</v>
          </cell>
          <cell r="F27" t="str">
            <v>Vacant Position</v>
          </cell>
          <cell r="G27" t="str">
            <v>Wages Staff</v>
          </cell>
          <cell r="H27" t="str">
            <v xml:space="preserve">Management Group </v>
          </cell>
          <cell r="I27">
            <v>0.41666666666666669</v>
          </cell>
          <cell r="J27">
            <v>25003.059999999998</v>
          </cell>
          <cell r="K27">
            <v>2029.95</v>
          </cell>
          <cell r="L27">
            <v>0</v>
          </cell>
          <cell r="M27">
            <v>0</v>
          </cell>
          <cell r="N27">
            <v>0</v>
          </cell>
          <cell r="O27">
            <v>368.28</v>
          </cell>
          <cell r="P27">
            <v>0</v>
          </cell>
          <cell r="Q27">
            <v>0</v>
          </cell>
          <cell r="R27">
            <v>0</v>
          </cell>
          <cell r="S27">
            <v>0</v>
          </cell>
          <cell r="T27">
            <v>0</v>
          </cell>
          <cell r="U27">
            <v>4026.32</v>
          </cell>
          <cell r="V27">
            <v>472.28999999999996</v>
          </cell>
          <cell r="W27">
            <v>383.3</v>
          </cell>
          <cell r="X27">
            <v>2114.4899999999998</v>
          </cell>
          <cell r="Y27">
            <v>599.85170167725187</v>
          </cell>
          <cell r="Z27">
            <v>34997.541701677248</v>
          </cell>
          <cell r="AA27">
            <v>0</v>
          </cell>
          <cell r="AB27">
            <v>261</v>
          </cell>
          <cell r="AC27">
            <v>20</v>
          </cell>
          <cell r="AD27">
            <v>12</v>
          </cell>
          <cell r="AE27">
            <v>26</v>
          </cell>
          <cell r="AF27">
            <v>12</v>
          </cell>
          <cell r="AG27">
            <v>636.66666666666674</v>
          </cell>
          <cell r="AH27">
            <v>0.85</v>
          </cell>
          <cell r="AI27">
            <v>541.16666666666674</v>
          </cell>
          <cell r="AJ27">
            <v>64.670542103499685</v>
          </cell>
          <cell r="AK27">
            <v>23.928100578294885</v>
          </cell>
          <cell r="AL27">
            <v>0.37</v>
          </cell>
          <cell r="AM27">
            <v>88.598642681794573</v>
          </cell>
          <cell r="AN27">
            <v>0</v>
          </cell>
          <cell r="AO27">
            <v>0</v>
          </cell>
          <cell r="AP27">
            <v>88.598642681794573</v>
          </cell>
          <cell r="AQ27">
            <v>0</v>
          </cell>
          <cell r="AR27">
            <v>0</v>
          </cell>
          <cell r="AS27">
            <v>0</v>
          </cell>
          <cell r="AT27">
            <v>0</v>
          </cell>
          <cell r="AU27">
            <v>0</v>
          </cell>
          <cell r="AV27">
            <v>0</v>
          </cell>
          <cell r="AW27">
            <v>0</v>
          </cell>
        </row>
        <row r="28">
          <cell r="B28" t="str">
            <v>N3256-1718-04</v>
          </cell>
          <cell r="C28">
            <v>0</v>
          </cell>
          <cell r="D28" t="str">
            <v>Apprentice Year 1</v>
          </cell>
          <cell r="E28" t="str">
            <v>N3256-1718-04</v>
          </cell>
          <cell r="F28" t="str">
            <v>Vacant Position</v>
          </cell>
          <cell r="G28" t="str">
            <v>Wages Staff</v>
          </cell>
          <cell r="H28" t="str">
            <v xml:space="preserve">Management Group </v>
          </cell>
          <cell r="I28">
            <v>0.41666666666666669</v>
          </cell>
          <cell r="J28">
            <v>25003.059999999998</v>
          </cell>
          <cell r="K28">
            <v>2029.95</v>
          </cell>
          <cell r="L28">
            <v>0</v>
          </cell>
          <cell r="M28">
            <v>0</v>
          </cell>
          <cell r="N28">
            <v>0</v>
          </cell>
          <cell r="O28">
            <v>368.28</v>
          </cell>
          <cell r="P28">
            <v>0</v>
          </cell>
          <cell r="Q28">
            <v>0</v>
          </cell>
          <cell r="R28">
            <v>0</v>
          </cell>
          <cell r="S28">
            <v>0</v>
          </cell>
          <cell r="T28">
            <v>0</v>
          </cell>
          <cell r="U28">
            <v>4026.32</v>
          </cell>
          <cell r="V28">
            <v>472.28999999999996</v>
          </cell>
          <cell r="W28">
            <v>383.3</v>
          </cell>
          <cell r="X28">
            <v>2114.4899999999998</v>
          </cell>
          <cell r="Y28">
            <v>599.85170167725187</v>
          </cell>
          <cell r="Z28">
            <v>34997.541701677248</v>
          </cell>
          <cell r="AA28">
            <v>0</v>
          </cell>
          <cell r="AB28">
            <v>261</v>
          </cell>
          <cell r="AC28">
            <v>20</v>
          </cell>
          <cell r="AD28">
            <v>12</v>
          </cell>
          <cell r="AE28">
            <v>26</v>
          </cell>
          <cell r="AF28">
            <v>12</v>
          </cell>
          <cell r="AG28">
            <v>636.66666666666674</v>
          </cell>
          <cell r="AH28">
            <v>0.85</v>
          </cell>
          <cell r="AI28">
            <v>541.16666666666674</v>
          </cell>
          <cell r="AJ28">
            <v>64.670542103499685</v>
          </cell>
          <cell r="AK28">
            <v>23.928100578294885</v>
          </cell>
          <cell r="AL28">
            <v>0.37</v>
          </cell>
          <cell r="AM28">
            <v>88.598642681794573</v>
          </cell>
          <cell r="AN28">
            <v>0</v>
          </cell>
          <cell r="AO28">
            <v>0</v>
          </cell>
          <cell r="AP28">
            <v>88.598642681794573</v>
          </cell>
          <cell r="AQ28">
            <v>0</v>
          </cell>
          <cell r="AR28">
            <v>0</v>
          </cell>
          <cell r="AS28">
            <v>0</v>
          </cell>
          <cell r="AT28">
            <v>0</v>
          </cell>
          <cell r="AU28">
            <v>0</v>
          </cell>
          <cell r="AV28">
            <v>0</v>
          </cell>
          <cell r="AW28">
            <v>0</v>
          </cell>
        </row>
        <row r="29">
          <cell r="B29" t="str">
            <v>N3256-1718-05</v>
          </cell>
          <cell r="C29">
            <v>0</v>
          </cell>
          <cell r="D29" t="str">
            <v>Apprentice Year 1</v>
          </cell>
          <cell r="E29" t="str">
            <v>N3256-1718-05</v>
          </cell>
          <cell r="F29" t="str">
            <v>Vacant Position</v>
          </cell>
          <cell r="G29" t="str">
            <v>Wages Staff</v>
          </cell>
          <cell r="H29" t="str">
            <v xml:space="preserve">Management Group </v>
          </cell>
          <cell r="I29">
            <v>0.41666666666666669</v>
          </cell>
          <cell r="J29">
            <v>25003.059999999998</v>
          </cell>
          <cell r="K29">
            <v>2029.95</v>
          </cell>
          <cell r="L29">
            <v>0</v>
          </cell>
          <cell r="M29">
            <v>0</v>
          </cell>
          <cell r="N29">
            <v>0</v>
          </cell>
          <cell r="O29">
            <v>368.28</v>
          </cell>
          <cell r="P29">
            <v>0</v>
          </cell>
          <cell r="Q29">
            <v>0</v>
          </cell>
          <cell r="R29">
            <v>0</v>
          </cell>
          <cell r="S29">
            <v>0</v>
          </cell>
          <cell r="T29">
            <v>0</v>
          </cell>
          <cell r="U29">
            <v>4026.32</v>
          </cell>
          <cell r="V29">
            <v>472.28999999999996</v>
          </cell>
          <cell r="W29">
            <v>383.3</v>
          </cell>
          <cell r="X29">
            <v>2114.4899999999998</v>
          </cell>
          <cell r="Y29">
            <v>599.85170167725187</v>
          </cell>
          <cell r="Z29">
            <v>34997.541701677248</v>
          </cell>
          <cell r="AA29">
            <v>0</v>
          </cell>
          <cell r="AB29">
            <v>261</v>
          </cell>
          <cell r="AC29">
            <v>20</v>
          </cell>
          <cell r="AD29">
            <v>12</v>
          </cell>
          <cell r="AE29">
            <v>26</v>
          </cell>
          <cell r="AF29">
            <v>12</v>
          </cell>
          <cell r="AG29">
            <v>636.66666666666674</v>
          </cell>
          <cell r="AH29">
            <v>0.85</v>
          </cell>
          <cell r="AI29">
            <v>541.16666666666674</v>
          </cell>
          <cell r="AJ29">
            <v>64.670542103499685</v>
          </cell>
          <cell r="AK29">
            <v>23.928100578294885</v>
          </cell>
          <cell r="AL29">
            <v>0.37</v>
          </cell>
          <cell r="AM29">
            <v>88.598642681794573</v>
          </cell>
          <cell r="AN29">
            <v>0</v>
          </cell>
          <cell r="AO29">
            <v>0</v>
          </cell>
          <cell r="AP29">
            <v>88.598642681794573</v>
          </cell>
          <cell r="AQ29">
            <v>0</v>
          </cell>
          <cell r="AR29">
            <v>0</v>
          </cell>
          <cell r="AS29">
            <v>0</v>
          </cell>
          <cell r="AT29">
            <v>0</v>
          </cell>
          <cell r="AU29">
            <v>0</v>
          </cell>
          <cell r="AV29">
            <v>0</v>
          </cell>
          <cell r="AW29">
            <v>0</v>
          </cell>
        </row>
        <row r="30">
          <cell r="B30" t="str">
            <v>N3256-1718-06</v>
          </cell>
          <cell r="C30">
            <v>0</v>
          </cell>
          <cell r="D30" t="str">
            <v>Apprentice Year 1</v>
          </cell>
          <cell r="E30" t="str">
            <v>N3256-1718-06</v>
          </cell>
          <cell r="F30" t="str">
            <v>Vacant Position</v>
          </cell>
          <cell r="G30" t="str">
            <v>Wages Staff</v>
          </cell>
          <cell r="H30" t="str">
            <v xml:space="preserve">Management Group </v>
          </cell>
          <cell r="I30">
            <v>0.41666666666666669</v>
          </cell>
          <cell r="J30">
            <v>25003.059999999998</v>
          </cell>
          <cell r="K30">
            <v>2029.95</v>
          </cell>
          <cell r="L30">
            <v>0</v>
          </cell>
          <cell r="M30">
            <v>0</v>
          </cell>
          <cell r="N30">
            <v>0</v>
          </cell>
          <cell r="O30">
            <v>368.28</v>
          </cell>
          <cell r="P30">
            <v>0</v>
          </cell>
          <cell r="Q30">
            <v>0</v>
          </cell>
          <cell r="R30">
            <v>0</v>
          </cell>
          <cell r="S30">
            <v>0</v>
          </cell>
          <cell r="T30">
            <v>0</v>
          </cell>
          <cell r="U30">
            <v>4026.32</v>
          </cell>
          <cell r="V30">
            <v>472.28999999999996</v>
          </cell>
          <cell r="W30">
            <v>383.3</v>
          </cell>
          <cell r="X30">
            <v>2114.4899999999998</v>
          </cell>
          <cell r="Y30">
            <v>599.85170167725187</v>
          </cell>
          <cell r="Z30">
            <v>34997.541701677248</v>
          </cell>
          <cell r="AA30">
            <v>0</v>
          </cell>
          <cell r="AB30">
            <v>261</v>
          </cell>
          <cell r="AC30">
            <v>20</v>
          </cell>
          <cell r="AD30">
            <v>12</v>
          </cell>
          <cell r="AE30">
            <v>26</v>
          </cell>
          <cell r="AF30">
            <v>12</v>
          </cell>
          <cell r="AG30">
            <v>636.66666666666674</v>
          </cell>
          <cell r="AH30">
            <v>0.85</v>
          </cell>
          <cell r="AI30">
            <v>541.16666666666674</v>
          </cell>
          <cell r="AJ30">
            <v>64.670542103499685</v>
          </cell>
          <cell r="AK30">
            <v>23.928100578294885</v>
          </cell>
          <cell r="AL30">
            <v>0.37</v>
          </cell>
          <cell r="AM30">
            <v>88.598642681794573</v>
          </cell>
          <cell r="AN30">
            <v>0</v>
          </cell>
          <cell r="AO30">
            <v>0</v>
          </cell>
          <cell r="AP30">
            <v>88.598642681794573</v>
          </cell>
          <cell r="AQ30">
            <v>0</v>
          </cell>
          <cell r="AR30">
            <v>0</v>
          </cell>
          <cell r="AS30">
            <v>0</v>
          </cell>
          <cell r="AT30">
            <v>0</v>
          </cell>
          <cell r="AU30">
            <v>0</v>
          </cell>
          <cell r="AV30">
            <v>0</v>
          </cell>
          <cell r="AW30">
            <v>0</v>
          </cell>
        </row>
        <row r="31">
          <cell r="B31" t="str">
            <v>N3256-1718-07</v>
          </cell>
          <cell r="C31">
            <v>0</v>
          </cell>
          <cell r="D31" t="str">
            <v>Apprentice Year 1</v>
          </cell>
          <cell r="E31" t="str">
            <v>N3256-1718-07</v>
          </cell>
          <cell r="F31" t="str">
            <v>Vacant Position</v>
          </cell>
          <cell r="G31" t="str">
            <v>Wages Staff</v>
          </cell>
          <cell r="H31" t="str">
            <v xml:space="preserve">Management Group </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261</v>
          </cell>
          <cell r="AC31">
            <v>20</v>
          </cell>
          <cell r="AD31">
            <v>12</v>
          </cell>
          <cell r="AE31">
            <v>26</v>
          </cell>
          <cell r="AF31">
            <v>12</v>
          </cell>
          <cell r="AG31">
            <v>0</v>
          </cell>
          <cell r="AH31">
            <v>0.85</v>
          </cell>
          <cell r="AI31">
            <v>0</v>
          </cell>
          <cell r="AJ31">
            <v>0</v>
          </cell>
          <cell r="AK31">
            <v>0</v>
          </cell>
          <cell r="AL31">
            <v>0.37</v>
          </cell>
          <cell r="AM31">
            <v>0</v>
          </cell>
          <cell r="AN31">
            <v>0</v>
          </cell>
          <cell r="AO31">
            <v>0</v>
          </cell>
          <cell r="AP31">
            <v>0</v>
          </cell>
          <cell r="AQ31">
            <v>0</v>
          </cell>
          <cell r="AR31">
            <v>0</v>
          </cell>
          <cell r="AS31">
            <v>0</v>
          </cell>
          <cell r="AT31">
            <v>0</v>
          </cell>
          <cell r="AU31">
            <v>0</v>
          </cell>
          <cell r="AV31">
            <v>0</v>
          </cell>
          <cell r="AW31">
            <v>0</v>
          </cell>
        </row>
        <row r="32">
          <cell r="B32" t="str">
            <v>N3256-1718-08</v>
          </cell>
          <cell r="C32">
            <v>0</v>
          </cell>
          <cell r="D32" t="str">
            <v>Apprentice Year 1</v>
          </cell>
          <cell r="E32" t="str">
            <v>N3256-1718-08</v>
          </cell>
          <cell r="F32" t="str">
            <v>Vacant Position</v>
          </cell>
          <cell r="G32" t="str">
            <v>Wages Staff</v>
          </cell>
          <cell r="H32" t="str">
            <v xml:space="preserve">Management Group </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261</v>
          </cell>
          <cell r="AC32">
            <v>20</v>
          </cell>
          <cell r="AD32">
            <v>12</v>
          </cell>
          <cell r="AE32">
            <v>26</v>
          </cell>
          <cell r="AF32">
            <v>12</v>
          </cell>
          <cell r="AG32">
            <v>0</v>
          </cell>
          <cell r="AH32">
            <v>0.85</v>
          </cell>
          <cell r="AI32">
            <v>0</v>
          </cell>
          <cell r="AJ32">
            <v>0</v>
          </cell>
          <cell r="AK32">
            <v>0</v>
          </cell>
          <cell r="AL32">
            <v>0.37</v>
          </cell>
          <cell r="AM32">
            <v>0</v>
          </cell>
          <cell r="AN32">
            <v>0</v>
          </cell>
          <cell r="AO32">
            <v>0</v>
          </cell>
          <cell r="AP32">
            <v>0</v>
          </cell>
          <cell r="AQ32">
            <v>0</v>
          </cell>
          <cell r="AR32">
            <v>0</v>
          </cell>
          <cell r="AS32">
            <v>0</v>
          </cell>
          <cell r="AT32">
            <v>0</v>
          </cell>
          <cell r="AU32">
            <v>0</v>
          </cell>
          <cell r="AV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v>
          </cell>
          <cell r="C35">
            <v>0</v>
          </cell>
          <cell r="D35">
            <v>0</v>
          </cell>
          <cell r="E35">
            <v>0</v>
          </cell>
          <cell r="F35">
            <v>0</v>
          </cell>
          <cell r="G35">
            <v>0</v>
          </cell>
          <cell r="H35">
            <v>0</v>
          </cell>
          <cell r="I35">
            <v>7.6666666666666679</v>
          </cell>
          <cell r="J35">
            <v>530039.68999999994</v>
          </cell>
          <cell r="K35">
            <v>46760.55999999999</v>
          </cell>
          <cell r="L35">
            <v>1205.9648999999999</v>
          </cell>
          <cell r="M35">
            <v>0</v>
          </cell>
          <cell r="N35">
            <v>0</v>
          </cell>
          <cell r="O35">
            <v>6813.18</v>
          </cell>
          <cell r="P35">
            <v>0</v>
          </cell>
          <cell r="Q35">
            <v>0</v>
          </cell>
          <cell r="R35">
            <v>11405.410000000002</v>
          </cell>
          <cell r="S35">
            <v>12895.579999999998</v>
          </cell>
          <cell r="T35">
            <v>27548.940000000002</v>
          </cell>
          <cell r="U35">
            <v>94540.910000000033</v>
          </cell>
          <cell r="V35">
            <v>11089.710000000003</v>
          </cell>
          <cell r="W35">
            <v>9000.2999999999993</v>
          </cell>
          <cell r="X35">
            <v>49649.759999999995</v>
          </cell>
          <cell r="Y35">
            <v>17390.98476450684</v>
          </cell>
          <cell r="Z35">
            <v>818340.98966450687</v>
          </cell>
          <cell r="AA35">
            <v>0</v>
          </cell>
          <cell r="AB35">
            <v>0</v>
          </cell>
          <cell r="AC35">
            <v>0</v>
          </cell>
          <cell r="AD35">
            <v>0</v>
          </cell>
          <cell r="AE35">
            <v>0</v>
          </cell>
          <cell r="AF35">
            <v>0</v>
          </cell>
          <cell r="AG35">
            <v>11714.666666666664</v>
          </cell>
          <cell r="AH35">
            <v>0</v>
          </cell>
          <cell r="AI35">
            <v>9957.4666666666653</v>
          </cell>
          <cell r="AJ35">
            <v>82.183653439078242</v>
          </cell>
          <cell r="AK35">
            <v>0</v>
          </cell>
          <cell r="AL35">
            <v>0</v>
          </cell>
          <cell r="AM35">
            <v>0</v>
          </cell>
          <cell r="AN35">
            <v>0</v>
          </cell>
          <cell r="AO35">
            <v>0</v>
          </cell>
          <cell r="AP35">
            <v>0</v>
          </cell>
          <cell r="AQ35">
            <v>2019.7399999999998</v>
          </cell>
          <cell r="AR35">
            <v>2</v>
          </cell>
          <cell r="AS35">
            <v>4418.49</v>
          </cell>
          <cell r="AT35">
            <v>6440.23</v>
          </cell>
          <cell r="AU35">
            <v>240393.25943169388</v>
          </cell>
          <cell r="AV35">
            <v>0.31361302313737244</v>
          </cell>
        </row>
        <row r="36">
          <cell r="B36" t="str">
            <v>Total (Chargeable)</v>
          </cell>
          <cell r="C36">
            <v>0</v>
          </cell>
          <cell r="D36">
            <v>0</v>
          </cell>
          <cell r="E36">
            <v>0</v>
          </cell>
          <cell r="F36">
            <v>0</v>
          </cell>
          <cell r="G36">
            <v>0</v>
          </cell>
          <cell r="H36">
            <v>0</v>
          </cell>
          <cell r="I36">
            <v>7.6666666666666679</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Overtime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E37" t="str">
            <v>Productive Hrs for the year</v>
          </cell>
          <cell r="AF37">
            <v>0</v>
          </cell>
          <cell r="AG37">
            <v>0</v>
          </cell>
          <cell r="AH37">
            <v>0</v>
          </cell>
          <cell r="AI37">
            <v>9957.4666666666653</v>
          </cell>
          <cell r="AJ37">
            <v>82.183653439078242</v>
          </cell>
          <cell r="AK37">
            <v>0</v>
          </cell>
          <cell r="AL37">
            <v>0</v>
          </cell>
          <cell r="AM37">
            <v>0</v>
          </cell>
          <cell r="AN37">
            <v>0</v>
          </cell>
          <cell r="AO37">
            <v>0</v>
          </cell>
          <cell r="AP37">
            <v>0</v>
          </cell>
          <cell r="AQ37">
            <v>0</v>
          </cell>
          <cell r="AR37">
            <v>0</v>
          </cell>
          <cell r="AS37">
            <v>0</v>
          </cell>
          <cell r="AT37">
            <v>0</v>
          </cell>
          <cell r="AU37">
            <v>0</v>
          </cell>
        </row>
        <row r="38">
          <cell r="B38">
            <v>0</v>
          </cell>
          <cell r="C38">
            <v>0</v>
          </cell>
          <cell r="D38" t="str">
            <v xml:space="preserve">Overtime Hours </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818340.98966450675</v>
          </cell>
          <cell r="Z38">
            <v>0</v>
          </cell>
          <cell r="AA38">
            <v>0</v>
          </cell>
          <cell r="AB38">
            <v>0</v>
          </cell>
          <cell r="AC38">
            <v>0</v>
          </cell>
          <cell r="AD38">
            <v>0</v>
          </cell>
          <cell r="AE38" t="str">
            <v xml:space="preserve">Estimated  Monthly Productive Hrs </v>
          </cell>
          <cell r="AF38">
            <v>0</v>
          </cell>
          <cell r="AG38">
            <v>0</v>
          </cell>
          <cell r="AH38">
            <v>0</v>
          </cell>
          <cell r="AI38">
            <v>829.78888888888878</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Base Rate</v>
          </cell>
          <cell r="E39">
            <v>0</v>
          </cell>
          <cell r="F39">
            <v>82.183653439078242</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Overtime Hrs for the year</v>
          </cell>
          <cell r="AF39">
            <v>0</v>
          </cell>
          <cell r="AG39">
            <v>0</v>
          </cell>
          <cell r="AH39">
            <v>0</v>
          </cell>
          <cell r="AI39">
            <v>0</v>
          </cell>
          <cell r="AJ39">
            <v>0</v>
          </cell>
          <cell r="AK39" t="str">
            <v xml:space="preserve">Cost Centre Overhead </v>
          </cell>
          <cell r="AL39">
            <v>0</v>
          </cell>
          <cell r="AM39">
            <v>0</v>
          </cell>
          <cell r="AN39">
            <v>0</v>
          </cell>
          <cell r="AO39">
            <v>230470.9788216236</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818340.98966450675</v>
          </cell>
          <cell r="Z40">
            <v>0</v>
          </cell>
          <cell r="AA40">
            <v>0</v>
          </cell>
          <cell r="AB40">
            <v>0</v>
          </cell>
          <cell r="AC40">
            <v>0</v>
          </cell>
          <cell r="AD40">
            <v>0</v>
          </cell>
          <cell r="AE40" t="str">
            <v>Total Hrs for the year</v>
          </cell>
          <cell r="AF40">
            <v>0</v>
          </cell>
          <cell r="AG40">
            <v>0</v>
          </cell>
          <cell r="AH40">
            <v>0</v>
          </cell>
          <cell r="AI40">
            <v>9957.4666666666653</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Multiplier for O/T recovery penalty</v>
          </cell>
          <cell r="E41">
            <v>0</v>
          </cell>
          <cell r="F41">
            <v>1.4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Total Allocated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t="str">
            <v>Staff Numbers - FTE</v>
          </cell>
          <cell r="AJ42">
            <v>0</v>
          </cell>
          <cell r="AK42">
            <v>7.6666666666666679</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Budget Overtime</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APCS</v>
          </cell>
          <cell r="E45">
            <v>0</v>
          </cell>
          <cell r="F45">
            <v>0.104</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Total Budget Overtime</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t="str">
            <v>Cost Centre Overheads as a % of Chargeable Payroll</v>
          </cell>
          <cell r="AI46">
            <v>0</v>
          </cell>
          <cell r="AJ46">
            <v>0</v>
          </cell>
          <cell r="AK46">
            <v>0</v>
          </cell>
          <cell r="AL46">
            <v>0</v>
          </cell>
          <cell r="AM46">
            <v>0.28163196238784177</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39100 - Network Internal Allocation</v>
          </cell>
          <cell r="E49" t="str">
            <v>90000 - Cost Centre Expenses</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62110 - Staff Training and Development</v>
          </cell>
          <cell r="E50">
            <v>0</v>
          </cell>
          <cell r="F50">
            <v>42390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t="str">
            <v>Average OPA Rate</v>
          </cell>
          <cell r="AM50">
            <v>0</v>
          </cell>
          <cell r="AN50">
            <v>0</v>
          </cell>
          <cell r="AO50">
            <v>82.183653439078242</v>
          </cell>
          <cell r="AP50">
            <v>0</v>
          </cell>
          <cell r="AQ50">
            <v>0</v>
          </cell>
          <cell r="AR50">
            <v>0</v>
          </cell>
          <cell r="AS50">
            <v>0</v>
          </cell>
          <cell r="AT50">
            <v>0</v>
          </cell>
          <cell r="AU50">
            <v>0</v>
          </cell>
          <cell r="AW50">
            <v>0</v>
          </cell>
        </row>
        <row r="51">
          <cell r="B51">
            <v>0</v>
          </cell>
          <cell r="C51">
            <v>0</v>
          </cell>
          <cell r="D51" t="str">
            <v>62210 - Other Employment Costs</v>
          </cell>
          <cell r="E51">
            <v>0</v>
          </cell>
          <cell r="F51">
            <v>8433.3333333333321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62300 - Contractors &amp; Consultants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Average Fully Burdened Charge-Out-Rate</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62400 - Selling Expenses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62500 - Travel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Average Rate settings for OPA System</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62600 - General &amp; Administration</v>
          </cell>
          <cell r="E55">
            <v>0</v>
          </cell>
          <cell r="F55">
            <v>21199.999999999996</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Hourly Rate OPA Rate per hour</v>
          </cell>
          <cell r="AK55">
            <v>0</v>
          </cell>
          <cell r="AL55">
            <v>0</v>
          </cell>
          <cell r="AM55">
            <v>0</v>
          </cell>
          <cell r="AN55">
            <v>0</v>
          </cell>
          <cell r="AO55">
            <v>0</v>
          </cell>
          <cell r="AP55">
            <v>82.183653439078242</v>
          </cell>
          <cell r="AQ55">
            <v>0</v>
          </cell>
          <cell r="AR55">
            <v>0</v>
          </cell>
          <cell r="AS55">
            <v>0</v>
          </cell>
          <cell r="AT55">
            <v>0</v>
          </cell>
          <cell r="AU55">
            <v>0</v>
          </cell>
          <cell r="AW55">
            <v>0</v>
          </cell>
        </row>
        <row r="56">
          <cell r="B56">
            <v>0</v>
          </cell>
          <cell r="C56">
            <v>0</v>
          </cell>
          <cell r="D56" t="str">
            <v>65000 - Depreciation &amp; Amortisation</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Cost Centre Overhead Rate</v>
          </cell>
          <cell r="AK56">
            <v>0</v>
          </cell>
          <cell r="AL56">
            <v>0</v>
          </cell>
          <cell r="AM56">
            <v>0</v>
          </cell>
          <cell r="AN56">
            <v>0</v>
          </cell>
          <cell r="AO56">
            <v>0</v>
          </cell>
          <cell r="AP56">
            <v>0.37</v>
          </cell>
          <cell r="AQ56">
            <v>0</v>
          </cell>
          <cell r="AR56">
            <v>0</v>
          </cell>
          <cell r="AS56">
            <v>0</v>
          </cell>
          <cell r="AT56">
            <v>0</v>
          </cell>
          <cell r="AU56">
            <v>0</v>
          </cell>
          <cell r="AW56">
            <v>0</v>
          </cell>
        </row>
        <row r="57">
          <cell r="B57">
            <v>0</v>
          </cell>
          <cell r="C57">
            <v>0</v>
          </cell>
          <cell r="D57" t="str">
            <v>63800 - Interest Expense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non-contestable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63400 - Service Contracts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Corporate Overhead Rate for contestable works</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63600 - Lease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Overtime Penalty Rate to be applied to base OT hours</v>
          </cell>
          <cell r="AK59">
            <v>0</v>
          </cell>
          <cell r="AL59">
            <v>0</v>
          </cell>
          <cell r="AM59">
            <v>0</v>
          </cell>
          <cell r="AN59">
            <v>0</v>
          </cell>
          <cell r="AO59">
            <v>0</v>
          </cell>
          <cell r="AP59">
            <v>0.4</v>
          </cell>
          <cell r="AQ59">
            <v>0</v>
          </cell>
          <cell r="AR59">
            <v>0</v>
          </cell>
          <cell r="AS59">
            <v>0</v>
          </cell>
          <cell r="AT59">
            <v>0</v>
          </cell>
          <cell r="AU59">
            <v>0</v>
          </cell>
          <cell r="AW59">
            <v>0</v>
          </cell>
        </row>
        <row r="60">
          <cell r="B60" t="str">
            <v>83491 - Network Overhead Recovery</v>
          </cell>
          <cell r="C60">
            <v>0</v>
          </cell>
          <cell r="D60" t="str">
            <v>83400 - Inter-Company Expenses</v>
          </cell>
          <cell r="E60">
            <v>0</v>
          </cell>
          <cell r="F60">
            <v>158447.64548829026</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Less</v>
          </cell>
          <cell r="E61">
            <v>0</v>
          </cell>
          <cell r="F61">
            <v>230470.9788216236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62300 - Contractors &amp; Consultants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62300 - Contractors &amp; Consultants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62300 - Contractors &amp; Consultants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63713 - Lease Expenses - Plant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Total Overheads to be Recovered</v>
          </cell>
          <cell r="E66">
            <v>0</v>
          </cell>
          <cell r="F66">
            <v>230470.9788216236</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sheetData>
      <sheetData sheetId="32">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3257 - Network Operational Performance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7051</v>
          </cell>
          <cell r="C21">
            <v>0</v>
          </cell>
          <cell r="D21" t="str">
            <v>Administration Officer</v>
          </cell>
          <cell r="E21" t="str">
            <v>323-84993</v>
          </cell>
          <cell r="F21" t="str">
            <v>COULON, Noelene</v>
          </cell>
          <cell r="G21" t="str">
            <v>Salaried Staff</v>
          </cell>
          <cell r="H21" t="str">
            <v xml:space="preserve">Management Group </v>
          </cell>
          <cell r="I21">
            <v>1</v>
          </cell>
          <cell r="J21">
            <v>75297.399999999994</v>
          </cell>
          <cell r="K21">
            <v>6252.7400000000016</v>
          </cell>
          <cell r="L21">
            <v>261.28440000000001</v>
          </cell>
          <cell r="M21">
            <v>0</v>
          </cell>
          <cell r="N21">
            <v>0</v>
          </cell>
          <cell r="O21">
            <v>890.01000000000022</v>
          </cell>
          <cell r="P21">
            <v>0</v>
          </cell>
          <cell r="Q21">
            <v>0</v>
          </cell>
          <cell r="R21">
            <v>0</v>
          </cell>
          <cell r="S21">
            <v>0</v>
          </cell>
          <cell r="T21">
            <v>0</v>
          </cell>
          <cell r="U21">
            <v>16146.14</v>
          </cell>
          <cell r="V21">
            <v>1633.0600000000004</v>
          </cell>
          <cell r="W21">
            <v>1293.6399999999999</v>
          </cell>
          <cell r="X21">
            <v>7311.4799999999987</v>
          </cell>
          <cell r="Y21">
            <v>3409.8202438544249</v>
          </cell>
          <cell r="Z21">
            <v>112495.57464385442</v>
          </cell>
          <cell r="AA21">
            <v>8154.6299999999992</v>
          </cell>
          <cell r="AB21">
            <v>261</v>
          </cell>
          <cell r="AC21">
            <v>20</v>
          </cell>
          <cell r="AD21">
            <v>12</v>
          </cell>
          <cell r="AE21">
            <v>0</v>
          </cell>
          <cell r="AF21">
            <v>12</v>
          </cell>
          <cell r="AG21">
            <v>1594.9499999999998</v>
          </cell>
          <cell r="AH21">
            <v>0.85</v>
          </cell>
          <cell r="AI21">
            <v>1355.7074999999998</v>
          </cell>
          <cell r="AJ21">
            <v>82.979237515359642</v>
          </cell>
          <cell r="AK21">
            <v>30.702317880683069</v>
          </cell>
          <cell r="AL21">
            <v>0.37</v>
          </cell>
          <cell r="AM21">
            <v>113.68155539604271</v>
          </cell>
          <cell r="AN21">
            <v>0</v>
          </cell>
          <cell r="AO21">
            <v>0</v>
          </cell>
          <cell r="AP21">
            <v>113.68155539604271</v>
          </cell>
          <cell r="AQ21">
            <v>0</v>
          </cell>
          <cell r="AR21">
            <v>0</v>
          </cell>
          <cell r="AS21">
            <v>0</v>
          </cell>
          <cell r="AT21">
            <v>0</v>
          </cell>
          <cell r="AU21">
            <v>0</v>
          </cell>
          <cell r="AW21">
            <v>0</v>
          </cell>
        </row>
        <row r="22">
          <cell r="B22" t="str">
            <v>7263</v>
          </cell>
          <cell r="C22">
            <v>0</v>
          </cell>
          <cell r="D22" t="str">
            <v>Administration Officer</v>
          </cell>
          <cell r="E22" t="str">
            <v>9719</v>
          </cell>
          <cell r="F22" t="str">
            <v>ALDERSON, Sarah L</v>
          </cell>
          <cell r="G22" t="str">
            <v>Salaried Staff</v>
          </cell>
          <cell r="H22" t="str">
            <v xml:space="preserve">Management Group </v>
          </cell>
          <cell r="I22">
            <v>1</v>
          </cell>
          <cell r="J22">
            <v>73731.930000000008</v>
          </cell>
          <cell r="K22">
            <v>6122.7200000000012</v>
          </cell>
          <cell r="L22">
            <v>186.804</v>
          </cell>
          <cell r="M22">
            <v>0</v>
          </cell>
          <cell r="N22">
            <v>0</v>
          </cell>
          <cell r="O22">
            <v>890.01000000000022</v>
          </cell>
          <cell r="P22">
            <v>0</v>
          </cell>
          <cell r="Q22">
            <v>0</v>
          </cell>
          <cell r="R22">
            <v>0</v>
          </cell>
          <cell r="S22">
            <v>0</v>
          </cell>
          <cell r="T22">
            <v>0</v>
          </cell>
          <cell r="U22">
            <v>12111.099999999999</v>
          </cell>
          <cell r="V22">
            <v>1542.78</v>
          </cell>
          <cell r="W22">
            <v>1267.01</v>
          </cell>
          <cell r="X22">
            <v>6907.34</v>
          </cell>
          <cell r="Y22">
            <v>3329.7923036597149</v>
          </cell>
          <cell r="Z22">
            <v>106089.48630365972</v>
          </cell>
          <cell r="AA22">
            <v>7985.0800000000008</v>
          </cell>
          <cell r="AB22">
            <v>261</v>
          </cell>
          <cell r="AC22">
            <v>20</v>
          </cell>
          <cell r="AD22">
            <v>12</v>
          </cell>
          <cell r="AE22">
            <v>0</v>
          </cell>
          <cell r="AF22">
            <v>12</v>
          </cell>
          <cell r="AG22">
            <v>1594.9499999999998</v>
          </cell>
          <cell r="AH22">
            <v>0.85</v>
          </cell>
          <cell r="AI22">
            <v>1355.7074999999998</v>
          </cell>
          <cell r="AJ22">
            <v>78.253964298095084</v>
          </cell>
          <cell r="AK22">
            <v>28.95396679029518</v>
          </cell>
          <cell r="AL22">
            <v>0.37</v>
          </cell>
          <cell r="AM22">
            <v>107.20793108839027</v>
          </cell>
          <cell r="AN22">
            <v>0</v>
          </cell>
          <cell r="AO22">
            <v>0</v>
          </cell>
          <cell r="AP22">
            <v>107.20793108839027</v>
          </cell>
          <cell r="AQ22">
            <v>0</v>
          </cell>
          <cell r="AR22">
            <v>0</v>
          </cell>
          <cell r="AS22">
            <v>0</v>
          </cell>
          <cell r="AT22">
            <v>0</v>
          </cell>
          <cell r="AU22">
            <v>0</v>
          </cell>
          <cell r="AW22">
            <v>0</v>
          </cell>
        </row>
        <row r="23">
          <cell r="B23" t="str">
            <v>7295</v>
          </cell>
          <cell r="C23">
            <v>0</v>
          </cell>
          <cell r="D23" t="str">
            <v>Administration Officer</v>
          </cell>
          <cell r="E23" t="str">
            <v>550-61425</v>
          </cell>
          <cell r="F23" t="str">
            <v>NANCARROW, Gail J</v>
          </cell>
          <cell r="G23" t="str">
            <v>Salaried Staff</v>
          </cell>
          <cell r="H23" t="str">
            <v xml:space="preserve">Management Group </v>
          </cell>
          <cell r="I23">
            <v>1</v>
          </cell>
          <cell r="J23">
            <v>86069.26</v>
          </cell>
          <cell r="K23">
            <v>7147.24</v>
          </cell>
          <cell r="L23">
            <v>410.01870000000002</v>
          </cell>
          <cell r="M23">
            <v>0</v>
          </cell>
          <cell r="N23">
            <v>0</v>
          </cell>
          <cell r="O23">
            <v>890.01000000000022</v>
          </cell>
          <cell r="P23">
            <v>0</v>
          </cell>
          <cell r="Q23">
            <v>0</v>
          </cell>
          <cell r="R23">
            <v>0</v>
          </cell>
          <cell r="S23">
            <v>0</v>
          </cell>
          <cell r="T23">
            <v>0</v>
          </cell>
          <cell r="U23">
            <v>14820.689999999999</v>
          </cell>
          <cell r="V23">
            <v>1809.12</v>
          </cell>
          <cell r="W23">
            <v>1476.9</v>
          </cell>
          <cell r="X23">
            <v>8099.7000000000007</v>
          </cell>
          <cell r="Y23">
            <v>5132.9330904839298</v>
          </cell>
          <cell r="Z23">
            <v>125855.87179048391</v>
          </cell>
          <cell r="AA23">
            <v>9321.1800000000021</v>
          </cell>
          <cell r="AB23">
            <v>261</v>
          </cell>
          <cell r="AC23">
            <v>20</v>
          </cell>
          <cell r="AD23">
            <v>12</v>
          </cell>
          <cell r="AE23">
            <v>0</v>
          </cell>
          <cell r="AF23">
            <v>12</v>
          </cell>
          <cell r="AG23">
            <v>1594.9499999999998</v>
          </cell>
          <cell r="AH23">
            <v>0.85</v>
          </cell>
          <cell r="AI23">
            <v>1355.7074999999998</v>
          </cell>
          <cell r="AJ23">
            <v>92.834089794800079</v>
          </cell>
          <cell r="AK23">
            <v>34.348613224076026</v>
          </cell>
          <cell r="AL23">
            <v>0.37</v>
          </cell>
          <cell r="AM23">
            <v>127.18270301887611</v>
          </cell>
          <cell r="AN23">
            <v>0</v>
          </cell>
          <cell r="AO23">
            <v>0</v>
          </cell>
          <cell r="AP23">
            <v>127.18270301887611</v>
          </cell>
          <cell r="AQ23">
            <v>0</v>
          </cell>
          <cell r="AR23">
            <v>0</v>
          </cell>
          <cell r="AS23">
            <v>0</v>
          </cell>
          <cell r="AT23">
            <v>0</v>
          </cell>
          <cell r="AU23">
            <v>0</v>
          </cell>
          <cell r="AW23">
            <v>0</v>
          </cell>
        </row>
        <row r="24">
          <cell r="B24" t="str">
            <v>7675</v>
          </cell>
          <cell r="C24">
            <v>0</v>
          </cell>
          <cell r="D24" t="str">
            <v>Administration Officer</v>
          </cell>
          <cell r="E24" t="str">
            <v>10910</v>
          </cell>
          <cell r="F24" t="str">
            <v>SEUMANUTAFA, Lietta E</v>
          </cell>
          <cell r="G24" t="str">
            <v>Salaried Staff</v>
          </cell>
          <cell r="H24" t="str">
            <v xml:space="preserve">Management Group </v>
          </cell>
          <cell r="I24">
            <v>1</v>
          </cell>
          <cell r="J24">
            <v>51083.05000000001</v>
          </cell>
          <cell r="K24">
            <v>4241.97</v>
          </cell>
          <cell r="L24">
            <v>126.4101</v>
          </cell>
          <cell r="M24">
            <v>0</v>
          </cell>
          <cell r="N24">
            <v>0</v>
          </cell>
          <cell r="O24">
            <v>890.01000000000022</v>
          </cell>
          <cell r="P24">
            <v>0</v>
          </cell>
          <cell r="Q24">
            <v>0</v>
          </cell>
          <cell r="R24">
            <v>0</v>
          </cell>
          <cell r="S24">
            <v>0</v>
          </cell>
          <cell r="T24">
            <v>0</v>
          </cell>
          <cell r="U24">
            <v>8431.8499999999985</v>
          </cell>
          <cell r="V24">
            <v>1073.6999999999998</v>
          </cell>
          <cell r="W24">
            <v>881.69999999999982</v>
          </cell>
          <cell r="X24">
            <v>4807.0599999999995</v>
          </cell>
          <cell r="Y24">
            <v>1357.5578675184329</v>
          </cell>
          <cell r="Z24">
            <v>72893.307967518442</v>
          </cell>
          <cell r="AA24">
            <v>5532.26</v>
          </cell>
          <cell r="AB24">
            <v>261</v>
          </cell>
          <cell r="AC24">
            <v>20</v>
          </cell>
          <cell r="AD24">
            <v>12</v>
          </cell>
          <cell r="AE24">
            <v>0</v>
          </cell>
          <cell r="AF24">
            <v>12</v>
          </cell>
          <cell r="AG24">
            <v>1594.9499999999998</v>
          </cell>
          <cell r="AH24">
            <v>0.85</v>
          </cell>
          <cell r="AI24">
            <v>1355.7074999999998</v>
          </cell>
          <cell r="AJ24">
            <v>53.767724946213292</v>
          </cell>
          <cell r="AK24">
            <v>19.894058230098917</v>
          </cell>
          <cell r="AL24">
            <v>0.37</v>
          </cell>
          <cell r="AM24">
            <v>73.661783176312213</v>
          </cell>
          <cell r="AN24">
            <v>0</v>
          </cell>
          <cell r="AO24">
            <v>0</v>
          </cell>
          <cell r="AP24">
            <v>73.661783176312213</v>
          </cell>
          <cell r="AQ24">
            <v>0</v>
          </cell>
          <cell r="AR24">
            <v>0</v>
          </cell>
          <cell r="AS24">
            <v>0</v>
          </cell>
          <cell r="AT24">
            <v>0</v>
          </cell>
          <cell r="AU24">
            <v>0</v>
          </cell>
          <cell r="AW24">
            <v>0</v>
          </cell>
        </row>
        <row r="25">
          <cell r="B25" t="str">
            <v>7674</v>
          </cell>
          <cell r="C25">
            <v>0</v>
          </cell>
          <cell r="D25" t="str">
            <v>Business Improvement Coordinat</v>
          </cell>
          <cell r="E25" t="str">
            <v>11250</v>
          </cell>
          <cell r="F25" t="str">
            <v>WALKER, Katherine A</v>
          </cell>
          <cell r="G25" t="str">
            <v>Salaried Staff</v>
          </cell>
          <cell r="H25" t="str">
            <v xml:space="preserve">Management Group </v>
          </cell>
          <cell r="I25">
            <v>1</v>
          </cell>
          <cell r="J25">
            <v>98911.580000000016</v>
          </cell>
          <cell r="K25">
            <v>8213.6699999999983</v>
          </cell>
          <cell r="L25">
            <v>143.45849999999999</v>
          </cell>
          <cell r="M25">
            <v>0</v>
          </cell>
          <cell r="N25">
            <v>0</v>
          </cell>
          <cell r="O25">
            <v>890.01000000000022</v>
          </cell>
          <cell r="P25">
            <v>0</v>
          </cell>
          <cell r="Q25">
            <v>0</v>
          </cell>
          <cell r="R25">
            <v>0</v>
          </cell>
          <cell r="S25">
            <v>0</v>
          </cell>
          <cell r="T25">
            <v>0</v>
          </cell>
          <cell r="U25">
            <v>16201.479999999998</v>
          </cell>
          <cell r="V25">
            <v>2064.3100000000004</v>
          </cell>
          <cell r="W25">
            <v>1695.3400000000004</v>
          </cell>
          <cell r="X25">
            <v>9242.25</v>
          </cell>
          <cell r="Y25">
            <v>1538.1067357276252</v>
          </cell>
          <cell r="Z25">
            <v>138900.20523572763</v>
          </cell>
          <cell r="AA25">
            <v>10712.02</v>
          </cell>
          <cell r="AB25">
            <v>261</v>
          </cell>
          <cell r="AC25">
            <v>20</v>
          </cell>
          <cell r="AD25">
            <v>12</v>
          </cell>
          <cell r="AE25">
            <v>0</v>
          </cell>
          <cell r="AF25">
            <v>12</v>
          </cell>
          <cell r="AG25">
            <v>1594.9499999999998</v>
          </cell>
          <cell r="AH25">
            <v>0.85</v>
          </cell>
          <cell r="AI25">
            <v>1355.7074999999998</v>
          </cell>
          <cell r="AJ25">
            <v>102.45588022174964</v>
          </cell>
          <cell r="AK25">
            <v>37.908675682047367</v>
          </cell>
          <cell r="AL25">
            <v>0.37</v>
          </cell>
          <cell r="AM25">
            <v>140.364555903797</v>
          </cell>
          <cell r="AN25">
            <v>0</v>
          </cell>
          <cell r="AO25">
            <v>0</v>
          </cell>
          <cell r="AP25">
            <v>140.364555903797</v>
          </cell>
          <cell r="AQ25">
            <v>0</v>
          </cell>
          <cell r="AR25">
            <v>0</v>
          </cell>
          <cell r="AS25">
            <v>0</v>
          </cell>
          <cell r="AT25">
            <v>0</v>
          </cell>
          <cell r="AU25">
            <v>0</v>
          </cell>
          <cell r="AW25">
            <v>0</v>
          </cell>
        </row>
        <row r="26">
          <cell r="B26" t="str">
            <v>7581</v>
          </cell>
          <cell r="C26">
            <v>0</v>
          </cell>
          <cell r="D26" t="str">
            <v>Business Process Analyst</v>
          </cell>
          <cell r="E26" t="str">
            <v>11100</v>
          </cell>
          <cell r="F26" t="str">
            <v>STEPHENSON, Rebecca J</v>
          </cell>
          <cell r="G26" t="str">
            <v>Salaried Staff</v>
          </cell>
          <cell r="H26" t="str">
            <v xml:space="preserve">Management Group </v>
          </cell>
          <cell r="I26">
            <v>1</v>
          </cell>
          <cell r="J26">
            <v>77413.479999999981</v>
          </cell>
          <cell r="K26">
            <v>6428.43</v>
          </cell>
          <cell r="L26">
            <v>151.44540000000001</v>
          </cell>
          <cell r="M26">
            <v>0</v>
          </cell>
          <cell r="N26">
            <v>0</v>
          </cell>
          <cell r="O26">
            <v>890.01000000000022</v>
          </cell>
          <cell r="P26">
            <v>0</v>
          </cell>
          <cell r="Q26">
            <v>0</v>
          </cell>
          <cell r="R26">
            <v>0</v>
          </cell>
          <cell r="S26">
            <v>0</v>
          </cell>
          <cell r="T26">
            <v>0</v>
          </cell>
          <cell r="U26">
            <v>12709.179999999998</v>
          </cell>
          <cell r="V26">
            <v>1619.0700000000002</v>
          </cell>
          <cell r="W26">
            <v>1329.65</v>
          </cell>
          <cell r="X26">
            <v>7248.7199999999993</v>
          </cell>
          <cell r="Y26">
            <v>1250.5294090509885</v>
          </cell>
          <cell r="Z26">
            <v>109040.51480905095</v>
          </cell>
          <cell r="AA26">
            <v>8383.7999999999993</v>
          </cell>
          <cell r="AB26">
            <v>261</v>
          </cell>
          <cell r="AC26">
            <v>20</v>
          </cell>
          <cell r="AD26">
            <v>12</v>
          </cell>
          <cell r="AE26">
            <v>0</v>
          </cell>
          <cell r="AF26">
            <v>12</v>
          </cell>
          <cell r="AG26">
            <v>1594.9499999999998</v>
          </cell>
          <cell r="AH26">
            <v>0.85</v>
          </cell>
          <cell r="AI26">
            <v>1355.7074999999998</v>
          </cell>
          <cell r="AJ26">
            <v>80.430708548157298</v>
          </cell>
          <cell r="AK26">
            <v>29.759362162818199</v>
          </cell>
          <cell r="AL26">
            <v>0.37</v>
          </cell>
          <cell r="AM26">
            <v>110.1900707109755</v>
          </cell>
          <cell r="AN26">
            <v>0</v>
          </cell>
          <cell r="AO26">
            <v>0</v>
          </cell>
          <cell r="AP26">
            <v>110.1900707109755</v>
          </cell>
          <cell r="AQ26">
            <v>0</v>
          </cell>
          <cell r="AR26">
            <v>0</v>
          </cell>
          <cell r="AS26">
            <v>0</v>
          </cell>
          <cell r="AT26">
            <v>0</v>
          </cell>
          <cell r="AU26">
            <v>0</v>
          </cell>
          <cell r="AW26">
            <v>0</v>
          </cell>
        </row>
        <row r="27">
          <cell r="B27" t="str">
            <v>7200</v>
          </cell>
          <cell r="C27">
            <v>0</v>
          </cell>
          <cell r="D27" t="str">
            <v>Customer Services Officer</v>
          </cell>
          <cell r="E27" t="str">
            <v>9718</v>
          </cell>
          <cell r="F27" t="str">
            <v>BELLINGHAM, Elyse C</v>
          </cell>
          <cell r="G27" t="str">
            <v>Salaried Staff</v>
          </cell>
          <cell r="H27" t="str">
            <v xml:space="preserve">Management Group </v>
          </cell>
          <cell r="I27">
            <v>1</v>
          </cell>
          <cell r="J27">
            <v>58568.99</v>
          </cell>
          <cell r="K27">
            <v>4863.59</v>
          </cell>
          <cell r="L27">
            <v>120.9396</v>
          </cell>
          <cell r="M27">
            <v>0</v>
          </cell>
          <cell r="N27">
            <v>0</v>
          </cell>
          <cell r="O27">
            <v>890.01000000000022</v>
          </cell>
          <cell r="P27">
            <v>0</v>
          </cell>
          <cell r="Q27">
            <v>0</v>
          </cell>
          <cell r="R27">
            <v>0</v>
          </cell>
          <cell r="S27">
            <v>0</v>
          </cell>
          <cell r="T27">
            <v>0</v>
          </cell>
          <cell r="U27">
            <v>9647.91</v>
          </cell>
          <cell r="V27">
            <v>1228.7299999999998</v>
          </cell>
          <cell r="W27">
            <v>1009.0299999999999</v>
          </cell>
          <cell r="X27">
            <v>5501.2800000000007</v>
          </cell>
          <cell r="Y27">
            <v>2684.3326820162929</v>
          </cell>
          <cell r="Z27">
            <v>84514.812282016283</v>
          </cell>
          <cell r="AA27">
            <v>6342.93</v>
          </cell>
          <cell r="AB27">
            <v>261</v>
          </cell>
          <cell r="AC27">
            <v>20</v>
          </cell>
          <cell r="AD27">
            <v>12</v>
          </cell>
          <cell r="AE27">
            <v>0</v>
          </cell>
          <cell r="AF27">
            <v>12</v>
          </cell>
          <cell r="AG27">
            <v>1594.9499999999998</v>
          </cell>
          <cell r="AH27">
            <v>0.85</v>
          </cell>
          <cell r="AI27">
            <v>1355.7074999999998</v>
          </cell>
          <cell r="AJ27">
            <v>62.340004965684926</v>
          </cell>
          <cell r="AK27">
            <v>23.065801837303422</v>
          </cell>
          <cell r="AL27">
            <v>0.37</v>
          </cell>
          <cell r="AM27">
            <v>85.405806802988351</v>
          </cell>
          <cell r="AN27">
            <v>0</v>
          </cell>
          <cell r="AO27">
            <v>0</v>
          </cell>
          <cell r="AP27">
            <v>85.405806802988351</v>
          </cell>
          <cell r="AQ27">
            <v>0</v>
          </cell>
          <cell r="AR27">
            <v>0</v>
          </cell>
          <cell r="AS27">
            <v>0</v>
          </cell>
          <cell r="AT27">
            <v>0</v>
          </cell>
          <cell r="AU27">
            <v>0</v>
          </cell>
          <cell r="AW27">
            <v>0</v>
          </cell>
        </row>
        <row r="28">
          <cell r="B28" t="str">
            <v>7228</v>
          </cell>
          <cell r="C28">
            <v>0</v>
          </cell>
          <cell r="D28" t="str">
            <v>Office Manager</v>
          </cell>
          <cell r="E28" t="str">
            <v>10787</v>
          </cell>
          <cell r="F28" t="str">
            <v>DIBDIN, Clare F</v>
          </cell>
          <cell r="G28" t="str">
            <v>Salaried Staff</v>
          </cell>
          <cell r="H28" t="str">
            <v xml:space="preserve">Management Group </v>
          </cell>
          <cell r="I28">
            <v>1</v>
          </cell>
          <cell r="J28">
            <v>80230.62</v>
          </cell>
          <cell r="K28">
            <v>6662.3899999999985</v>
          </cell>
          <cell r="L28">
            <v>210.3972</v>
          </cell>
          <cell r="M28">
            <v>0</v>
          </cell>
          <cell r="N28">
            <v>0</v>
          </cell>
          <cell r="O28">
            <v>890.01000000000022</v>
          </cell>
          <cell r="P28">
            <v>0</v>
          </cell>
          <cell r="Q28">
            <v>0</v>
          </cell>
          <cell r="R28">
            <v>0</v>
          </cell>
          <cell r="S28">
            <v>0</v>
          </cell>
          <cell r="T28">
            <v>0</v>
          </cell>
          <cell r="U28">
            <v>13166.820000000005</v>
          </cell>
          <cell r="V28">
            <v>1677.4099999999999</v>
          </cell>
          <cell r="W28">
            <v>1377.5700000000002</v>
          </cell>
          <cell r="X28">
            <v>7509.9599999999991</v>
          </cell>
          <cell r="Y28">
            <v>3001.7913598848054</v>
          </cell>
          <cell r="Z28">
            <v>114726.96855988482</v>
          </cell>
          <cell r="AA28">
            <v>8688.91</v>
          </cell>
          <cell r="AB28">
            <v>261</v>
          </cell>
          <cell r="AC28">
            <v>20</v>
          </cell>
          <cell r="AD28">
            <v>12</v>
          </cell>
          <cell r="AE28">
            <v>0</v>
          </cell>
          <cell r="AF28">
            <v>12</v>
          </cell>
          <cell r="AG28">
            <v>1594.9499999999998</v>
          </cell>
          <cell r="AH28">
            <v>0.85</v>
          </cell>
          <cell r="AI28">
            <v>1355.7074999999998</v>
          </cell>
          <cell r="AJ28">
            <v>84.625163289193893</v>
          </cell>
          <cell r="AK28">
            <v>31.311310417001739</v>
          </cell>
          <cell r="AL28">
            <v>0.37</v>
          </cell>
          <cell r="AM28">
            <v>115.93647370619563</v>
          </cell>
          <cell r="AN28">
            <v>0</v>
          </cell>
          <cell r="AO28">
            <v>0</v>
          </cell>
          <cell r="AP28">
            <v>115.93647370619563</v>
          </cell>
          <cell r="AQ28">
            <v>0</v>
          </cell>
          <cell r="AR28">
            <v>0</v>
          </cell>
          <cell r="AS28">
            <v>0</v>
          </cell>
          <cell r="AT28">
            <v>0</v>
          </cell>
          <cell r="AU28">
            <v>0</v>
          </cell>
          <cell r="AW28">
            <v>0</v>
          </cell>
        </row>
        <row r="29">
          <cell r="B29" t="str">
            <v>7619</v>
          </cell>
          <cell r="C29">
            <v>0</v>
          </cell>
          <cell r="D29" t="str">
            <v>Operational Performance Manage</v>
          </cell>
          <cell r="E29" t="str">
            <v>11229</v>
          </cell>
          <cell r="F29" t="str">
            <v>TRAINOR, Mark O</v>
          </cell>
          <cell r="G29" t="str">
            <v>Salaried Staff</v>
          </cell>
          <cell r="H29" t="str">
            <v xml:space="preserve">Management Group </v>
          </cell>
          <cell r="I29">
            <v>1</v>
          </cell>
          <cell r="J29">
            <v>139375.93</v>
          </cell>
          <cell r="K29">
            <v>11573.849999999999</v>
          </cell>
          <cell r="L29">
            <v>222.78569999999999</v>
          </cell>
          <cell r="M29">
            <v>15094.229999999996</v>
          </cell>
          <cell r="N29">
            <v>0</v>
          </cell>
          <cell r="O29">
            <v>890.01000000000022</v>
          </cell>
          <cell r="P29">
            <v>0</v>
          </cell>
          <cell r="Q29">
            <v>15000.029999999999</v>
          </cell>
          <cell r="R29">
            <v>0</v>
          </cell>
          <cell r="S29">
            <v>0</v>
          </cell>
          <cell r="T29">
            <v>0</v>
          </cell>
          <cell r="U29">
            <v>27288.999999999996</v>
          </cell>
          <cell r="V29">
            <v>3431.91</v>
          </cell>
          <cell r="W29">
            <v>2813.46</v>
          </cell>
          <cell r="X29">
            <v>15365.19</v>
          </cell>
          <cell r="Y29">
            <v>2167.3508867193759</v>
          </cell>
          <cell r="Z29">
            <v>233223.74658671941</v>
          </cell>
          <cell r="AA29">
            <v>15094.229999999996</v>
          </cell>
          <cell r="AB29">
            <v>261</v>
          </cell>
          <cell r="AC29">
            <v>20</v>
          </cell>
          <cell r="AD29">
            <v>12</v>
          </cell>
          <cell r="AE29">
            <v>0</v>
          </cell>
          <cell r="AF29">
            <v>12</v>
          </cell>
          <cell r="AG29">
            <v>1594.9499999999998</v>
          </cell>
          <cell r="AH29">
            <v>0.85</v>
          </cell>
          <cell r="AI29">
            <v>1355.7074999999998</v>
          </cell>
          <cell r="AJ29">
            <v>172.03102187361171</v>
          </cell>
          <cell r="AK29">
            <v>63.651478093236328</v>
          </cell>
          <cell r="AL29">
            <v>0.37</v>
          </cell>
          <cell r="AM29">
            <v>235.68249996684804</v>
          </cell>
          <cell r="AN29">
            <v>0</v>
          </cell>
          <cell r="AO29">
            <v>0</v>
          </cell>
          <cell r="AP29">
            <v>235.68249996684804</v>
          </cell>
          <cell r="AQ29">
            <v>0</v>
          </cell>
          <cell r="AR29">
            <v>0</v>
          </cell>
          <cell r="AS29">
            <v>0</v>
          </cell>
          <cell r="AT29">
            <v>0</v>
          </cell>
          <cell r="AU29">
            <v>0</v>
          </cell>
          <cell r="AW29">
            <v>0</v>
          </cell>
        </row>
        <row r="30">
          <cell r="B30" t="str">
            <v>7137</v>
          </cell>
          <cell r="C30">
            <v>0</v>
          </cell>
          <cell r="D30" t="str">
            <v>Scheduler</v>
          </cell>
          <cell r="E30" t="str">
            <v>3565</v>
          </cell>
          <cell r="F30" t="str">
            <v>EVANS, Kylie M</v>
          </cell>
          <cell r="G30" t="str">
            <v>Salaried Staff</v>
          </cell>
          <cell r="H30" t="str">
            <v xml:space="preserve">Management Group </v>
          </cell>
          <cell r="I30">
            <v>1</v>
          </cell>
          <cell r="J30">
            <v>102670.18000000001</v>
          </cell>
          <cell r="K30">
            <v>8525.81</v>
          </cell>
          <cell r="L30">
            <v>334.92779999999999</v>
          </cell>
          <cell r="M30">
            <v>0</v>
          </cell>
          <cell r="N30">
            <v>0</v>
          </cell>
          <cell r="O30">
            <v>890.01000000000022</v>
          </cell>
          <cell r="P30">
            <v>0</v>
          </cell>
          <cell r="Q30">
            <v>0</v>
          </cell>
          <cell r="R30">
            <v>0</v>
          </cell>
          <cell r="S30">
            <v>0</v>
          </cell>
          <cell r="T30">
            <v>0</v>
          </cell>
          <cell r="U30">
            <v>16812.070000000003</v>
          </cell>
          <cell r="V30">
            <v>2142.1800000000003</v>
          </cell>
          <cell r="W30">
            <v>1759.2599999999998</v>
          </cell>
          <cell r="X30">
            <v>9590.81</v>
          </cell>
          <cell r="Y30">
            <v>3948.2180359600243</v>
          </cell>
          <cell r="Z30">
            <v>146673.46583596003</v>
          </cell>
          <cell r="AA30">
            <v>11119.08</v>
          </cell>
          <cell r="AB30">
            <v>261</v>
          </cell>
          <cell r="AC30">
            <v>20</v>
          </cell>
          <cell r="AD30">
            <v>12</v>
          </cell>
          <cell r="AE30">
            <v>0</v>
          </cell>
          <cell r="AF30">
            <v>12</v>
          </cell>
          <cell r="AG30">
            <v>1594.9499999999998</v>
          </cell>
          <cell r="AH30">
            <v>0.85</v>
          </cell>
          <cell r="AI30">
            <v>1355.7074999999998</v>
          </cell>
          <cell r="AJ30">
            <v>108.18961010096946</v>
          </cell>
          <cell r="AK30">
            <v>40.030155737358697</v>
          </cell>
          <cell r="AL30">
            <v>0.37</v>
          </cell>
          <cell r="AM30">
            <v>148.21976583832816</v>
          </cell>
          <cell r="AN30">
            <v>0</v>
          </cell>
          <cell r="AO30">
            <v>0</v>
          </cell>
          <cell r="AP30">
            <v>148.21976583832816</v>
          </cell>
          <cell r="AQ30">
            <v>0</v>
          </cell>
          <cell r="AR30">
            <v>0</v>
          </cell>
          <cell r="AS30">
            <v>0</v>
          </cell>
          <cell r="AT30">
            <v>0</v>
          </cell>
          <cell r="AU30">
            <v>0</v>
          </cell>
          <cell r="AW30">
            <v>0</v>
          </cell>
        </row>
        <row r="31">
          <cell r="B31" t="str">
            <v>7180</v>
          </cell>
          <cell r="C31">
            <v>0</v>
          </cell>
          <cell r="D31" t="str">
            <v>Scheduler</v>
          </cell>
          <cell r="E31" t="str">
            <v>9736</v>
          </cell>
          <cell r="F31" t="str">
            <v>BASEDEN, Christopher R</v>
          </cell>
          <cell r="G31" t="str">
            <v>Salaried Staff</v>
          </cell>
          <cell r="H31" t="str">
            <v xml:space="preserve">Management Group </v>
          </cell>
          <cell r="I31">
            <v>1</v>
          </cell>
          <cell r="J31">
            <v>98738.459999999992</v>
          </cell>
          <cell r="K31">
            <v>8199.2900000000009</v>
          </cell>
          <cell r="L31">
            <v>439.55969999999996</v>
          </cell>
          <cell r="M31">
            <v>0</v>
          </cell>
          <cell r="N31">
            <v>0</v>
          </cell>
          <cell r="O31">
            <v>890.01000000000022</v>
          </cell>
          <cell r="P31">
            <v>0</v>
          </cell>
          <cell r="Q31">
            <v>0</v>
          </cell>
          <cell r="R31">
            <v>0</v>
          </cell>
          <cell r="S31">
            <v>373.47</v>
          </cell>
          <cell r="T31">
            <v>0</v>
          </cell>
          <cell r="U31">
            <v>16229.420000000002</v>
          </cell>
          <cell r="V31">
            <v>2067.34</v>
          </cell>
          <cell r="W31">
            <v>1697.71</v>
          </cell>
          <cell r="X31">
            <v>9255.64</v>
          </cell>
          <cell r="Y31">
            <v>4512.4803572520759</v>
          </cell>
          <cell r="Z31">
            <v>142403.38005725207</v>
          </cell>
          <cell r="AA31">
            <v>10693.29</v>
          </cell>
          <cell r="AB31">
            <v>261</v>
          </cell>
          <cell r="AC31">
            <v>20</v>
          </cell>
          <cell r="AD31">
            <v>12</v>
          </cell>
          <cell r="AE31">
            <v>0</v>
          </cell>
          <cell r="AF31">
            <v>12</v>
          </cell>
          <cell r="AG31">
            <v>1594.9499999999998</v>
          </cell>
          <cell r="AH31">
            <v>0.85</v>
          </cell>
          <cell r="AI31">
            <v>1355.7074999999998</v>
          </cell>
          <cell r="AJ31">
            <v>105.03989987313052</v>
          </cell>
          <cell r="AK31">
            <v>38.864762953058296</v>
          </cell>
          <cell r="AL31">
            <v>0.37</v>
          </cell>
          <cell r="AM31">
            <v>143.90466282618883</v>
          </cell>
          <cell r="AN31">
            <v>0</v>
          </cell>
          <cell r="AO31">
            <v>0</v>
          </cell>
          <cell r="AP31">
            <v>143.90466282618883</v>
          </cell>
          <cell r="AQ31">
            <v>0</v>
          </cell>
          <cell r="AR31">
            <v>0</v>
          </cell>
          <cell r="AS31">
            <v>0</v>
          </cell>
          <cell r="AT31">
            <v>0</v>
          </cell>
          <cell r="AU31">
            <v>0</v>
          </cell>
          <cell r="AW31">
            <v>0</v>
          </cell>
        </row>
        <row r="32">
          <cell r="B32" t="str">
            <v>7096</v>
          </cell>
          <cell r="C32">
            <v>0</v>
          </cell>
          <cell r="D32" t="str">
            <v>Scheduler and Dispatcher</v>
          </cell>
          <cell r="E32" t="str">
            <v>3758</v>
          </cell>
          <cell r="F32" t="str">
            <v>WILLIAMS, Joshua J</v>
          </cell>
          <cell r="G32" t="str">
            <v>Salaried Staff</v>
          </cell>
          <cell r="H32" t="str">
            <v xml:space="preserve">Management Group </v>
          </cell>
          <cell r="I32">
            <v>1</v>
          </cell>
          <cell r="J32">
            <v>94630.790000000023</v>
          </cell>
          <cell r="K32">
            <v>7858.2</v>
          </cell>
          <cell r="L32">
            <v>394.75229999999999</v>
          </cell>
          <cell r="M32">
            <v>0</v>
          </cell>
          <cell r="N32">
            <v>0</v>
          </cell>
          <cell r="O32">
            <v>890.01000000000022</v>
          </cell>
          <cell r="P32">
            <v>0</v>
          </cell>
          <cell r="Q32">
            <v>0</v>
          </cell>
          <cell r="R32">
            <v>0</v>
          </cell>
          <cell r="S32">
            <v>0</v>
          </cell>
          <cell r="T32">
            <v>0</v>
          </cell>
          <cell r="U32">
            <v>15506.130000000001</v>
          </cell>
          <cell r="V32">
            <v>1975.6499999999999</v>
          </cell>
          <cell r="W32">
            <v>1622.4999999999998</v>
          </cell>
          <cell r="X32">
            <v>8845.2900000000009</v>
          </cell>
          <cell r="Y32">
            <v>3604.6547574784963</v>
          </cell>
          <cell r="Z32">
            <v>135327.97705747851</v>
          </cell>
          <cell r="AA32">
            <v>10248.410000000002</v>
          </cell>
          <cell r="AB32">
            <v>261</v>
          </cell>
          <cell r="AC32">
            <v>20</v>
          </cell>
          <cell r="AD32">
            <v>12</v>
          </cell>
          <cell r="AE32">
            <v>0</v>
          </cell>
          <cell r="AF32">
            <v>12</v>
          </cell>
          <cell r="AG32">
            <v>1594.9499999999998</v>
          </cell>
          <cell r="AH32">
            <v>0.85</v>
          </cell>
          <cell r="AI32">
            <v>1355.7074999999998</v>
          </cell>
          <cell r="AJ32">
            <v>99.820925278851476</v>
          </cell>
          <cell r="AK32">
            <v>36.933742353175049</v>
          </cell>
          <cell r="AL32">
            <v>0.37</v>
          </cell>
          <cell r="AM32">
            <v>136.75466763202652</v>
          </cell>
          <cell r="AN32">
            <v>0</v>
          </cell>
          <cell r="AO32">
            <v>0</v>
          </cell>
          <cell r="AP32">
            <v>136.75466763202652</v>
          </cell>
          <cell r="AQ32">
            <v>0</v>
          </cell>
          <cell r="AR32">
            <v>0</v>
          </cell>
          <cell r="AS32">
            <v>0</v>
          </cell>
          <cell r="AT32">
            <v>0</v>
          </cell>
          <cell r="AU32">
            <v>0</v>
          </cell>
          <cell r="AW32">
            <v>0</v>
          </cell>
        </row>
        <row r="33">
          <cell r="B33" t="str">
            <v>7469</v>
          </cell>
          <cell r="C33">
            <v>0</v>
          </cell>
          <cell r="D33" t="str">
            <v>Scheduling Coordinator</v>
          </cell>
          <cell r="E33" t="str">
            <v>3303</v>
          </cell>
          <cell r="F33" t="str">
            <v>CONSTABLE, Andrew</v>
          </cell>
          <cell r="G33" t="str">
            <v>Salaried Staff</v>
          </cell>
          <cell r="H33" t="str">
            <v xml:space="preserve">Management Group </v>
          </cell>
          <cell r="I33">
            <v>1</v>
          </cell>
          <cell r="J33">
            <v>94611.78</v>
          </cell>
          <cell r="K33">
            <v>7856.61</v>
          </cell>
          <cell r="L33">
            <v>398.87520000000001</v>
          </cell>
          <cell r="M33">
            <v>0</v>
          </cell>
          <cell r="N33">
            <v>0</v>
          </cell>
          <cell r="O33">
            <v>890.01000000000022</v>
          </cell>
          <cell r="P33">
            <v>0</v>
          </cell>
          <cell r="Q33">
            <v>0</v>
          </cell>
          <cell r="R33">
            <v>0</v>
          </cell>
          <cell r="S33">
            <v>0</v>
          </cell>
          <cell r="T33">
            <v>5981.420000000001</v>
          </cell>
          <cell r="U33">
            <v>16400.199999999997</v>
          </cell>
          <cell r="V33">
            <v>2080.5299999999997</v>
          </cell>
          <cell r="W33">
            <v>1707.6200000000001</v>
          </cell>
          <cell r="X33">
            <v>9314.73</v>
          </cell>
          <cell r="Y33">
            <v>3799.6187243059503</v>
          </cell>
          <cell r="Z33">
            <v>143041.39392430591</v>
          </cell>
          <cell r="AA33">
            <v>10246.350000000002</v>
          </cell>
          <cell r="AB33">
            <v>261</v>
          </cell>
          <cell r="AC33">
            <v>20</v>
          </cell>
          <cell r="AD33">
            <v>12</v>
          </cell>
          <cell r="AE33">
            <v>0</v>
          </cell>
          <cell r="AF33">
            <v>12</v>
          </cell>
          <cell r="AG33">
            <v>1594.9499999999998</v>
          </cell>
          <cell r="AH33">
            <v>0.85</v>
          </cell>
          <cell r="AI33">
            <v>1355.7074999999998</v>
          </cell>
          <cell r="AJ33">
            <v>105.51051308951668</v>
          </cell>
          <cell r="AK33">
            <v>39.038889843121169</v>
          </cell>
          <cell r="AL33">
            <v>0.37</v>
          </cell>
          <cell r="AM33">
            <v>144.54940293263786</v>
          </cell>
          <cell r="AN33">
            <v>0</v>
          </cell>
          <cell r="AO33">
            <v>0</v>
          </cell>
          <cell r="AP33">
            <v>144.54940293263786</v>
          </cell>
          <cell r="AQ33">
            <v>0</v>
          </cell>
          <cell r="AR33">
            <v>0</v>
          </cell>
          <cell r="AS33">
            <v>0</v>
          </cell>
          <cell r="AT33">
            <v>0</v>
          </cell>
          <cell r="AU33">
            <v>0</v>
          </cell>
          <cell r="AW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t="str">
            <v>7269</v>
          </cell>
          <cell r="C37">
            <v>0</v>
          </cell>
          <cell r="D37" t="str">
            <v>Work Packager</v>
          </cell>
          <cell r="E37" t="str">
            <v>6262</v>
          </cell>
          <cell r="F37" t="str">
            <v>O'BRIEN, James</v>
          </cell>
          <cell r="G37" t="str">
            <v>Salaried Staff</v>
          </cell>
          <cell r="H37" t="str">
            <v xml:space="preserve">Management Group </v>
          </cell>
          <cell r="I37">
            <v>1</v>
          </cell>
          <cell r="J37">
            <v>98804.08</v>
          </cell>
          <cell r="K37">
            <v>8204.75</v>
          </cell>
          <cell r="L37">
            <v>213.33269999999999</v>
          </cell>
          <cell r="M37">
            <v>0</v>
          </cell>
          <cell r="N37">
            <v>0</v>
          </cell>
          <cell r="O37">
            <v>890.01000000000022</v>
          </cell>
          <cell r="P37">
            <v>0</v>
          </cell>
          <cell r="Q37">
            <v>0</v>
          </cell>
          <cell r="R37">
            <v>0</v>
          </cell>
          <cell r="S37">
            <v>0</v>
          </cell>
          <cell r="T37">
            <v>5981.420000000001</v>
          </cell>
          <cell r="U37">
            <v>22371.03</v>
          </cell>
          <cell r="V37">
            <v>2248.2699999999995</v>
          </cell>
          <cell r="W37">
            <v>1778.93</v>
          </cell>
          <cell r="X37">
            <v>10065.830000000002</v>
          </cell>
          <cell r="Y37">
            <v>3471.6833493435715</v>
          </cell>
          <cell r="Z37">
            <v>154029.33604934355</v>
          </cell>
          <cell r="AA37">
            <v>10700.37</v>
          </cell>
          <cell r="AB37">
            <v>261</v>
          </cell>
          <cell r="AC37">
            <v>20</v>
          </cell>
          <cell r="AD37">
            <v>12</v>
          </cell>
          <cell r="AE37">
            <v>0</v>
          </cell>
          <cell r="AF37">
            <v>12</v>
          </cell>
          <cell r="AG37">
            <v>1594.9499999999998</v>
          </cell>
          <cell r="AH37">
            <v>0.85</v>
          </cell>
          <cell r="AI37">
            <v>1355.7074999999998</v>
          </cell>
          <cell r="AJ37">
            <v>113.6154635489909</v>
          </cell>
          <cell r="AK37">
            <v>42.037721513126634</v>
          </cell>
          <cell r="AL37">
            <v>0.37</v>
          </cell>
          <cell r="AM37">
            <v>155.65318506211753</v>
          </cell>
          <cell r="AN37">
            <v>0</v>
          </cell>
          <cell r="AO37">
            <v>0</v>
          </cell>
          <cell r="AP37">
            <v>155.65318506211753</v>
          </cell>
          <cell r="AQ37">
            <v>866.92000000000007</v>
          </cell>
          <cell r="AR37">
            <v>0</v>
          </cell>
          <cell r="AS37">
            <v>164.73</v>
          </cell>
          <cell r="AT37">
            <v>1031.6500000000001</v>
          </cell>
          <cell r="AU37">
            <v>0</v>
          </cell>
          <cell r="AW37">
            <v>0</v>
          </cell>
        </row>
        <row r="38">
          <cell r="B38" t="str">
            <v>7485</v>
          </cell>
          <cell r="C38">
            <v>0</v>
          </cell>
          <cell r="D38" t="str">
            <v>Work Packaging Support Officer</v>
          </cell>
          <cell r="E38" t="str">
            <v>9725</v>
          </cell>
          <cell r="F38" t="str">
            <v>PARKER, Sarah L</v>
          </cell>
          <cell r="G38" t="str">
            <v>Salaried Staff</v>
          </cell>
          <cell r="H38" t="str">
            <v xml:space="preserve">Management Group </v>
          </cell>
          <cell r="I38">
            <v>0.79999999999999993</v>
          </cell>
          <cell r="J38">
            <v>62531.880000000005</v>
          </cell>
          <cell r="K38">
            <v>5192.6899999999996</v>
          </cell>
          <cell r="L38">
            <v>215.07569999999998</v>
          </cell>
          <cell r="M38">
            <v>0</v>
          </cell>
          <cell r="N38">
            <v>0</v>
          </cell>
          <cell r="O38">
            <v>712.02</v>
          </cell>
          <cell r="P38">
            <v>0</v>
          </cell>
          <cell r="Q38">
            <v>0</v>
          </cell>
          <cell r="R38">
            <v>0</v>
          </cell>
          <cell r="S38">
            <v>0</v>
          </cell>
          <cell r="T38">
            <v>0</v>
          </cell>
          <cell r="U38">
            <v>10265.01</v>
          </cell>
          <cell r="V38">
            <v>1307.73</v>
          </cell>
          <cell r="W38">
            <v>1073.9199999999998</v>
          </cell>
          <cell r="X38">
            <v>5854.71</v>
          </cell>
          <cell r="Y38">
            <v>2623.0625522456885</v>
          </cell>
          <cell r="Z38">
            <v>89776.098252245691</v>
          </cell>
          <cell r="AA38">
            <v>6772.1299999999983</v>
          </cell>
          <cell r="AB38">
            <v>261</v>
          </cell>
          <cell r="AC38">
            <v>20</v>
          </cell>
          <cell r="AD38">
            <v>12</v>
          </cell>
          <cell r="AE38">
            <v>0</v>
          </cell>
          <cell r="AF38">
            <v>12</v>
          </cell>
          <cell r="AG38">
            <v>1275.9599999999998</v>
          </cell>
          <cell r="AH38">
            <v>0.85</v>
          </cell>
          <cell r="AI38">
            <v>1084.5659999999998</v>
          </cell>
          <cell r="AJ38">
            <v>82.776058121170777</v>
          </cell>
          <cell r="AK38">
            <v>30.627141504833187</v>
          </cell>
          <cell r="AL38">
            <v>0.37</v>
          </cell>
          <cell r="AM38">
            <v>113.40319962600397</v>
          </cell>
          <cell r="AN38">
            <v>0</v>
          </cell>
          <cell r="AO38">
            <v>0</v>
          </cell>
          <cell r="AP38">
            <v>113.40319962600397</v>
          </cell>
          <cell r="AQ38">
            <v>179.21</v>
          </cell>
          <cell r="AR38">
            <v>0</v>
          </cell>
          <cell r="AS38">
            <v>936.21</v>
          </cell>
          <cell r="AT38">
            <v>1115.42</v>
          </cell>
          <cell r="AU38">
            <v>0</v>
          </cell>
          <cell r="AW38">
            <v>0</v>
          </cell>
        </row>
        <row r="39">
          <cell r="B39" t="str">
            <v>7272</v>
          </cell>
          <cell r="C39">
            <v>0</v>
          </cell>
          <cell r="D39" t="str">
            <v>Works Packager</v>
          </cell>
          <cell r="E39" t="str">
            <v>2119</v>
          </cell>
          <cell r="F39" t="str">
            <v>VICKERS, Daniel P</v>
          </cell>
          <cell r="G39" t="str">
            <v>Salaried Staff</v>
          </cell>
          <cell r="H39" t="str">
            <v xml:space="preserve">Management Group </v>
          </cell>
          <cell r="I39">
            <v>1</v>
          </cell>
          <cell r="J39">
            <v>92120.94</v>
          </cell>
          <cell r="K39">
            <v>7649.7899999999991</v>
          </cell>
          <cell r="L39">
            <v>438.58409999999998</v>
          </cell>
          <cell r="M39">
            <v>0</v>
          </cell>
          <cell r="N39">
            <v>0</v>
          </cell>
          <cell r="O39">
            <v>890.01000000000022</v>
          </cell>
          <cell r="P39">
            <v>0</v>
          </cell>
          <cell r="Q39">
            <v>0</v>
          </cell>
          <cell r="R39">
            <v>0</v>
          </cell>
          <cell r="S39">
            <v>0</v>
          </cell>
          <cell r="T39">
            <v>5981.420000000001</v>
          </cell>
          <cell r="U39">
            <v>15995.599999999999</v>
          </cell>
          <cell r="V39">
            <v>2028.9099999999999</v>
          </cell>
          <cell r="W39">
            <v>1665.2999999999997</v>
          </cell>
          <cell r="X39">
            <v>9083.74</v>
          </cell>
          <cell r="Y39">
            <v>3890.8439184683302</v>
          </cell>
          <cell r="Z39">
            <v>139745.13801846834</v>
          </cell>
          <cell r="AA39">
            <v>9976.58</v>
          </cell>
          <cell r="AB39">
            <v>261</v>
          </cell>
          <cell r="AC39">
            <v>20</v>
          </cell>
          <cell r="AD39">
            <v>12</v>
          </cell>
          <cell r="AE39">
            <v>0</v>
          </cell>
          <cell r="AF39">
            <v>12</v>
          </cell>
          <cell r="AG39">
            <v>1594.9499999999998</v>
          </cell>
          <cell r="AH39">
            <v>0.85</v>
          </cell>
          <cell r="AI39">
            <v>1355.7074999999998</v>
          </cell>
          <cell r="AJ39">
            <v>103.07912143177519</v>
          </cell>
          <cell r="AK39">
            <v>38.139274929756823</v>
          </cell>
          <cell r="AL39">
            <v>0.37</v>
          </cell>
          <cell r="AM39">
            <v>141.21839636153203</v>
          </cell>
          <cell r="AN39">
            <v>0</v>
          </cell>
          <cell r="AO39">
            <v>0</v>
          </cell>
          <cell r="AP39">
            <v>141.21839636153203</v>
          </cell>
          <cell r="AQ39">
            <v>1042.3500000000004</v>
          </cell>
          <cell r="AR39">
            <v>0</v>
          </cell>
          <cell r="AS39">
            <v>280</v>
          </cell>
          <cell r="AT39">
            <v>1322.3500000000004</v>
          </cell>
          <cell r="AU39">
            <v>0</v>
          </cell>
          <cell r="AW39">
            <v>0</v>
          </cell>
        </row>
        <row r="40">
          <cell r="B40" t="str">
            <v>7468</v>
          </cell>
          <cell r="C40">
            <v>0</v>
          </cell>
          <cell r="D40" t="str">
            <v>Works packager substations</v>
          </cell>
          <cell r="E40" t="str">
            <v>2124</v>
          </cell>
          <cell r="F40" t="str">
            <v>NEWTON, Benjamin</v>
          </cell>
          <cell r="G40" t="str">
            <v>Salaried Staff</v>
          </cell>
          <cell r="H40" t="str">
            <v xml:space="preserve">Management Group </v>
          </cell>
          <cell r="I40">
            <v>1</v>
          </cell>
          <cell r="J40">
            <v>109886</v>
          </cell>
          <cell r="K40">
            <v>10493.75</v>
          </cell>
          <cell r="L40">
            <v>551.91779999999994</v>
          </cell>
          <cell r="M40">
            <v>0</v>
          </cell>
          <cell r="N40">
            <v>0</v>
          </cell>
          <cell r="O40">
            <v>890.01000000000022</v>
          </cell>
          <cell r="P40">
            <v>0</v>
          </cell>
          <cell r="Q40">
            <v>0</v>
          </cell>
          <cell r="R40">
            <v>2724.84</v>
          </cell>
          <cell r="S40">
            <v>1642.73</v>
          </cell>
          <cell r="T40">
            <v>5981.420000000001</v>
          </cell>
          <cell r="U40">
            <v>19536.650000000001</v>
          </cell>
          <cell r="V40">
            <v>2473.7200000000003</v>
          </cell>
          <cell r="W40">
            <v>2029.8299999999995</v>
          </cell>
          <cell r="X40">
            <v>11075.149999999998</v>
          </cell>
          <cell r="Y40">
            <v>4630.6983927418769</v>
          </cell>
          <cell r="Z40">
            <v>171916.71619274185</v>
          </cell>
          <cell r="AA40">
            <v>11900.54</v>
          </cell>
          <cell r="AB40">
            <v>261</v>
          </cell>
          <cell r="AC40">
            <v>20</v>
          </cell>
          <cell r="AD40">
            <v>12</v>
          </cell>
          <cell r="AE40">
            <v>0</v>
          </cell>
          <cell r="AF40">
            <v>12</v>
          </cell>
          <cell r="AG40">
            <v>1594.9499999999998</v>
          </cell>
          <cell r="AH40">
            <v>0.85</v>
          </cell>
          <cell r="AI40">
            <v>1355.7074999999998</v>
          </cell>
          <cell r="AJ40">
            <v>126.80959291937374</v>
          </cell>
          <cell r="AK40">
            <v>46.919549380168284</v>
          </cell>
          <cell r="AL40">
            <v>0.37</v>
          </cell>
          <cell r="AM40">
            <v>173.72914229954202</v>
          </cell>
          <cell r="AN40">
            <v>0</v>
          </cell>
          <cell r="AO40">
            <v>0</v>
          </cell>
          <cell r="AP40">
            <v>173.72914229954202</v>
          </cell>
          <cell r="AQ40">
            <v>299.74</v>
          </cell>
          <cell r="AR40">
            <v>0</v>
          </cell>
          <cell r="AS40">
            <v>1009.1700000000002</v>
          </cell>
          <cell r="AT40">
            <v>1308.9100000000003</v>
          </cell>
          <cell r="AU40">
            <v>0</v>
          </cell>
          <cell r="AW40">
            <v>0</v>
          </cell>
        </row>
        <row r="41">
          <cell r="B41" t="str">
            <v>7267</v>
          </cell>
          <cell r="C41">
            <v>0</v>
          </cell>
          <cell r="D41" t="str">
            <v>Works Packaging Support Office</v>
          </cell>
          <cell r="E41" t="str">
            <v>9804</v>
          </cell>
          <cell r="F41" t="str">
            <v>LI, Mei</v>
          </cell>
          <cell r="G41" t="str">
            <v>Salaried Staff</v>
          </cell>
          <cell r="H41" t="str">
            <v xml:space="preserve">Management Group </v>
          </cell>
          <cell r="I41">
            <v>1</v>
          </cell>
          <cell r="J41">
            <v>84305.96</v>
          </cell>
          <cell r="K41">
            <v>7000.8200000000006</v>
          </cell>
          <cell r="L41">
            <v>384.58019999999999</v>
          </cell>
          <cell r="M41">
            <v>0</v>
          </cell>
          <cell r="N41">
            <v>0</v>
          </cell>
          <cell r="O41">
            <v>890.01000000000022</v>
          </cell>
          <cell r="P41">
            <v>0</v>
          </cell>
          <cell r="Q41">
            <v>0</v>
          </cell>
          <cell r="R41">
            <v>0</v>
          </cell>
          <cell r="S41">
            <v>0</v>
          </cell>
          <cell r="T41">
            <v>0</v>
          </cell>
          <cell r="U41">
            <v>13828.840000000002</v>
          </cell>
          <cell r="V41">
            <v>1761.85</v>
          </cell>
          <cell r="W41">
            <v>1446.88</v>
          </cell>
          <cell r="X41">
            <v>7887.880000000001</v>
          </cell>
          <cell r="Y41">
            <v>3801.5699927911355</v>
          </cell>
          <cell r="Z41">
            <v>121308.39019279115</v>
          </cell>
          <cell r="AA41">
            <v>9130.2400000000016</v>
          </cell>
          <cell r="AB41">
            <v>261</v>
          </cell>
          <cell r="AC41">
            <v>20</v>
          </cell>
          <cell r="AD41">
            <v>12</v>
          </cell>
          <cell r="AE41">
            <v>0</v>
          </cell>
          <cell r="AF41">
            <v>12</v>
          </cell>
          <cell r="AG41">
            <v>1594.9499999999998</v>
          </cell>
          <cell r="AH41">
            <v>0.85</v>
          </cell>
          <cell r="AI41">
            <v>1355.7074999999998</v>
          </cell>
          <cell r="AJ41">
            <v>89.479766242195439</v>
          </cell>
          <cell r="AK41">
            <v>33.107513509612311</v>
          </cell>
          <cell r="AL41">
            <v>0.37</v>
          </cell>
          <cell r="AM41">
            <v>122.58727975180776</v>
          </cell>
          <cell r="AN41">
            <v>0</v>
          </cell>
          <cell r="AO41">
            <v>0</v>
          </cell>
          <cell r="AP41">
            <v>122.58727975180776</v>
          </cell>
          <cell r="AQ41">
            <v>198.14</v>
          </cell>
          <cell r="AR41">
            <v>0</v>
          </cell>
          <cell r="AS41">
            <v>1446.8599999999994</v>
          </cell>
          <cell r="AT41">
            <v>1644.9999999999995</v>
          </cell>
          <cell r="AU41">
            <v>0</v>
          </cell>
          <cell r="AW41">
            <v>0</v>
          </cell>
        </row>
        <row r="42">
          <cell r="B42" t="str">
            <v>6994</v>
          </cell>
          <cell r="C42">
            <v>0</v>
          </cell>
          <cell r="D42" t="str">
            <v>Plant Operator</v>
          </cell>
          <cell r="E42" t="str">
            <v>5247</v>
          </cell>
          <cell r="F42" t="str">
            <v>CARMODY, Roger P</v>
          </cell>
          <cell r="G42" t="str">
            <v>Wages Staff</v>
          </cell>
          <cell r="H42" t="str">
            <v xml:space="preserve">Management Group </v>
          </cell>
          <cell r="I42">
            <v>1</v>
          </cell>
          <cell r="J42">
            <v>68796.84</v>
          </cell>
          <cell r="K42">
            <v>6569.8499999999976</v>
          </cell>
          <cell r="L42">
            <v>439.4409</v>
          </cell>
          <cell r="M42">
            <v>0</v>
          </cell>
          <cell r="N42">
            <v>0</v>
          </cell>
          <cell r="O42">
            <v>890.01000000000022</v>
          </cell>
          <cell r="P42">
            <v>0</v>
          </cell>
          <cell r="Q42">
            <v>0</v>
          </cell>
          <cell r="R42">
            <v>4904.7000000000007</v>
          </cell>
          <cell r="S42">
            <v>0</v>
          </cell>
          <cell r="T42">
            <v>5981.420000000001</v>
          </cell>
          <cell r="U42">
            <v>16907.680000000004</v>
          </cell>
          <cell r="V42">
            <v>1692.8000000000004</v>
          </cell>
          <cell r="W42">
            <v>1338.4899999999998</v>
          </cell>
          <cell r="X42">
            <v>7578.86</v>
          </cell>
          <cell r="Y42">
            <v>3942.5784310762392</v>
          </cell>
          <cell r="Z42">
            <v>119042.66933107623</v>
          </cell>
          <cell r="AA42">
            <v>7450.6100000000006</v>
          </cell>
          <cell r="AB42">
            <v>261</v>
          </cell>
          <cell r="AC42">
            <v>20</v>
          </cell>
          <cell r="AD42">
            <v>12</v>
          </cell>
          <cell r="AE42">
            <v>26</v>
          </cell>
          <cell r="AF42">
            <v>12</v>
          </cell>
          <cell r="AG42">
            <v>1528</v>
          </cell>
          <cell r="AH42">
            <v>0.85</v>
          </cell>
          <cell r="AI42">
            <v>1298.8</v>
          </cell>
          <cell r="AJ42">
            <v>91.655889537323873</v>
          </cell>
          <cell r="AK42">
            <v>33.912679128809835</v>
          </cell>
          <cell r="AL42">
            <v>0.37</v>
          </cell>
          <cell r="AM42">
            <v>125.5685686661337</v>
          </cell>
          <cell r="AN42">
            <v>0</v>
          </cell>
          <cell r="AO42">
            <v>0</v>
          </cell>
          <cell r="AP42">
            <v>125.5685686661337</v>
          </cell>
          <cell r="AQ42">
            <v>895.27</v>
          </cell>
          <cell r="AR42">
            <v>38.5</v>
          </cell>
          <cell r="AS42">
            <v>217.5</v>
          </cell>
          <cell r="AT42">
            <v>1151.27</v>
          </cell>
          <cell r="AU42">
            <v>0</v>
          </cell>
          <cell r="AW42">
            <v>0</v>
          </cell>
        </row>
        <row r="43">
          <cell r="B43" t="str">
            <v>7008</v>
          </cell>
          <cell r="C43">
            <v>0</v>
          </cell>
          <cell r="D43" t="str">
            <v>Plant Operator</v>
          </cell>
          <cell r="E43" t="str">
            <v>9571</v>
          </cell>
          <cell r="F43" t="str">
            <v>MIDDLETON, Mark A</v>
          </cell>
          <cell r="G43" t="str">
            <v>Wages Staff</v>
          </cell>
          <cell r="H43" t="str">
            <v xml:space="preserve">Management Group </v>
          </cell>
          <cell r="I43">
            <v>1</v>
          </cell>
          <cell r="J43">
            <v>66848.01999999999</v>
          </cell>
          <cell r="K43">
            <v>6383.7900000000009</v>
          </cell>
          <cell r="L43">
            <v>496.10069999999996</v>
          </cell>
          <cell r="M43">
            <v>0</v>
          </cell>
          <cell r="N43">
            <v>0</v>
          </cell>
          <cell r="O43">
            <v>890.01000000000022</v>
          </cell>
          <cell r="P43">
            <v>0</v>
          </cell>
          <cell r="Q43">
            <v>0</v>
          </cell>
          <cell r="R43">
            <v>4904.7000000000007</v>
          </cell>
          <cell r="S43">
            <v>0</v>
          </cell>
          <cell r="T43">
            <v>3623.2599999999998</v>
          </cell>
          <cell r="U43">
            <v>12272.02</v>
          </cell>
          <cell r="V43">
            <v>1550.2399999999998</v>
          </cell>
          <cell r="W43">
            <v>1271.67</v>
          </cell>
          <cell r="X43">
            <v>6940.7900000000009</v>
          </cell>
          <cell r="Y43">
            <v>2419.1108676203185</v>
          </cell>
          <cell r="Z43">
            <v>107599.7115676203</v>
          </cell>
          <cell r="AA43">
            <v>7239.5600000000013</v>
          </cell>
          <cell r="AB43">
            <v>261</v>
          </cell>
          <cell r="AC43">
            <v>20</v>
          </cell>
          <cell r="AD43">
            <v>12</v>
          </cell>
          <cell r="AE43">
            <v>26</v>
          </cell>
          <cell r="AF43">
            <v>12</v>
          </cell>
          <cell r="AG43">
            <v>1528</v>
          </cell>
          <cell r="AH43">
            <v>0.85</v>
          </cell>
          <cell r="AI43">
            <v>1298.8</v>
          </cell>
          <cell r="AJ43">
            <v>82.84548165046219</v>
          </cell>
          <cell r="AK43">
            <v>30.652828210671011</v>
          </cell>
          <cell r="AL43">
            <v>0.37</v>
          </cell>
          <cell r="AM43">
            <v>113.49830986113321</v>
          </cell>
          <cell r="AN43">
            <v>0</v>
          </cell>
          <cell r="AO43">
            <v>0</v>
          </cell>
          <cell r="AP43">
            <v>113.49830986113321</v>
          </cell>
          <cell r="AQ43">
            <v>544.5</v>
          </cell>
          <cell r="AR43">
            <v>29</v>
          </cell>
          <cell r="AS43">
            <v>284.5</v>
          </cell>
          <cell r="AT43">
            <v>858</v>
          </cell>
          <cell r="AU43">
            <v>0</v>
          </cell>
          <cell r="AW43">
            <v>0</v>
          </cell>
        </row>
        <row r="44">
          <cell r="B44" t="str">
            <v>7009</v>
          </cell>
          <cell r="C44">
            <v>0</v>
          </cell>
          <cell r="D44" t="str">
            <v>Plant Operator</v>
          </cell>
          <cell r="E44" t="str">
            <v>6063</v>
          </cell>
          <cell r="F44" t="str">
            <v>MILES, Matthew</v>
          </cell>
          <cell r="G44" t="str">
            <v>Wages Staff</v>
          </cell>
          <cell r="H44" t="str">
            <v xml:space="preserve">Management Group </v>
          </cell>
          <cell r="I44">
            <v>1</v>
          </cell>
          <cell r="J44">
            <v>67825.78</v>
          </cell>
          <cell r="K44">
            <v>6477.15</v>
          </cell>
          <cell r="L44">
            <v>374.5521</v>
          </cell>
          <cell r="M44">
            <v>0</v>
          </cell>
          <cell r="N44">
            <v>0</v>
          </cell>
          <cell r="O44">
            <v>890.01000000000022</v>
          </cell>
          <cell r="P44">
            <v>0</v>
          </cell>
          <cell r="Q44">
            <v>0</v>
          </cell>
          <cell r="R44">
            <v>4904.7000000000007</v>
          </cell>
          <cell r="S44">
            <v>0</v>
          </cell>
          <cell r="T44">
            <v>3623.2599999999998</v>
          </cell>
          <cell r="U44">
            <v>16232.53</v>
          </cell>
          <cell r="V44">
            <v>1628.6399999999999</v>
          </cell>
          <cell r="W44">
            <v>1288.3</v>
          </cell>
          <cell r="X44">
            <v>7291.8600000000006</v>
          </cell>
          <cell r="Y44">
            <v>3524.3299032151699</v>
          </cell>
          <cell r="Z44">
            <v>114061.11200321515</v>
          </cell>
          <cell r="AA44">
            <v>7345.4599999999991</v>
          </cell>
          <cell r="AB44">
            <v>261</v>
          </cell>
          <cell r="AC44">
            <v>20</v>
          </cell>
          <cell r="AD44">
            <v>12</v>
          </cell>
          <cell r="AE44">
            <v>26</v>
          </cell>
          <cell r="AF44">
            <v>12</v>
          </cell>
          <cell r="AG44">
            <v>1528</v>
          </cell>
          <cell r="AH44">
            <v>0.85</v>
          </cell>
          <cell r="AI44">
            <v>1298.8</v>
          </cell>
          <cell r="AJ44">
            <v>87.820381893451767</v>
          </cell>
          <cell r="AK44">
            <v>32.493541300577157</v>
          </cell>
          <cell r="AL44">
            <v>0.37</v>
          </cell>
          <cell r="AM44">
            <v>120.31392319402892</v>
          </cell>
          <cell r="AN44">
            <v>0</v>
          </cell>
          <cell r="AO44">
            <v>0</v>
          </cell>
          <cell r="AP44">
            <v>120.31392319402892</v>
          </cell>
          <cell r="AQ44">
            <v>422.5</v>
          </cell>
          <cell r="AR44">
            <v>20</v>
          </cell>
          <cell r="AS44">
            <v>80</v>
          </cell>
          <cell r="AT44">
            <v>522.5</v>
          </cell>
          <cell r="AU44">
            <v>0</v>
          </cell>
          <cell r="AW44">
            <v>0</v>
          </cell>
        </row>
        <row r="45">
          <cell r="B45" t="str">
            <v>7015</v>
          </cell>
          <cell r="C45">
            <v>0</v>
          </cell>
          <cell r="D45" t="str">
            <v>Plant Operator</v>
          </cell>
          <cell r="E45" t="str">
            <v>2691</v>
          </cell>
          <cell r="F45" t="str">
            <v>RICHARDSON, David M T</v>
          </cell>
          <cell r="G45" t="str">
            <v>Wages Staff</v>
          </cell>
          <cell r="H45" t="str">
            <v xml:space="preserve">Management Group </v>
          </cell>
          <cell r="I45">
            <v>1</v>
          </cell>
          <cell r="J45">
            <v>68796.84</v>
          </cell>
          <cell r="K45">
            <v>6569.8499999999976</v>
          </cell>
          <cell r="L45">
            <v>207.65459999999999</v>
          </cell>
          <cell r="M45">
            <v>0</v>
          </cell>
          <cell r="N45">
            <v>0</v>
          </cell>
          <cell r="O45">
            <v>890.01000000000022</v>
          </cell>
          <cell r="P45">
            <v>0</v>
          </cell>
          <cell r="Q45">
            <v>0</v>
          </cell>
          <cell r="R45">
            <v>4904.7000000000007</v>
          </cell>
          <cell r="S45">
            <v>0</v>
          </cell>
          <cell r="T45">
            <v>3623.2599999999998</v>
          </cell>
          <cell r="U45">
            <v>12588.609999999999</v>
          </cell>
          <cell r="V45">
            <v>1590.6500000000003</v>
          </cell>
          <cell r="W45">
            <v>1304.8799999999999</v>
          </cell>
          <cell r="X45">
            <v>7121.4799999999987</v>
          </cell>
          <cell r="Y45">
            <v>2769.504450860928</v>
          </cell>
          <cell r="Z45">
            <v>110367.43905086089</v>
          </cell>
          <cell r="AA45">
            <v>7450.6100000000006</v>
          </cell>
          <cell r="AB45">
            <v>261</v>
          </cell>
          <cell r="AC45">
            <v>20</v>
          </cell>
          <cell r="AD45">
            <v>12</v>
          </cell>
          <cell r="AE45">
            <v>26</v>
          </cell>
          <cell r="AF45">
            <v>12</v>
          </cell>
          <cell r="AG45">
            <v>1528</v>
          </cell>
          <cell r="AH45">
            <v>0.85</v>
          </cell>
          <cell r="AI45">
            <v>1298.8</v>
          </cell>
          <cell r="AJ45">
            <v>84.976469857453722</v>
          </cell>
          <cell r="AK45">
            <v>31.441293847257878</v>
          </cell>
          <cell r="AL45">
            <v>0.37</v>
          </cell>
          <cell r="AM45">
            <v>116.4177637047116</v>
          </cell>
          <cell r="AN45">
            <v>0</v>
          </cell>
          <cell r="AO45">
            <v>0</v>
          </cell>
          <cell r="AP45">
            <v>116.4177637047116</v>
          </cell>
          <cell r="AQ45">
            <v>745</v>
          </cell>
          <cell r="AR45">
            <v>15</v>
          </cell>
          <cell r="AS45">
            <v>250</v>
          </cell>
          <cell r="AT45">
            <v>1010</v>
          </cell>
          <cell r="AU45">
            <v>0</v>
          </cell>
          <cell r="AW45">
            <v>0</v>
          </cell>
        </row>
        <row r="46">
          <cell r="B46" t="str">
            <v>7023</v>
          </cell>
          <cell r="C46">
            <v>0</v>
          </cell>
          <cell r="D46" t="str">
            <v>Plant Operator</v>
          </cell>
          <cell r="E46" t="str">
            <v>3045</v>
          </cell>
          <cell r="F46" t="str">
            <v>UHLE, Darin C</v>
          </cell>
          <cell r="G46" t="str">
            <v>Wages Staff</v>
          </cell>
          <cell r="H46" t="str">
            <v xml:space="preserve">Management Group </v>
          </cell>
          <cell r="I46">
            <v>1</v>
          </cell>
          <cell r="J46">
            <v>68796.84</v>
          </cell>
          <cell r="K46">
            <v>6569.8499999999976</v>
          </cell>
          <cell r="L46">
            <v>143.66759999999999</v>
          </cell>
          <cell r="M46">
            <v>0</v>
          </cell>
          <cell r="N46">
            <v>0</v>
          </cell>
          <cell r="O46">
            <v>890.01000000000022</v>
          </cell>
          <cell r="P46">
            <v>0</v>
          </cell>
          <cell r="Q46">
            <v>0</v>
          </cell>
          <cell r="R46">
            <v>4904.7000000000007</v>
          </cell>
          <cell r="S46">
            <v>0</v>
          </cell>
          <cell r="T46">
            <v>3623.2599999999998</v>
          </cell>
          <cell r="U46">
            <v>12588.609999999999</v>
          </cell>
          <cell r="V46">
            <v>1590.6500000000003</v>
          </cell>
          <cell r="W46">
            <v>1304.8799999999999</v>
          </cell>
          <cell r="X46">
            <v>7121.4799999999987</v>
          </cell>
          <cell r="Y46">
            <v>2748.4971569153859</v>
          </cell>
          <cell r="Z46">
            <v>110282.44475691536</v>
          </cell>
          <cell r="AA46">
            <v>7450.6100000000006</v>
          </cell>
          <cell r="AB46">
            <v>261</v>
          </cell>
          <cell r="AC46">
            <v>20</v>
          </cell>
          <cell r="AD46">
            <v>12</v>
          </cell>
          <cell r="AE46">
            <v>26</v>
          </cell>
          <cell r="AF46">
            <v>12</v>
          </cell>
          <cell r="AG46">
            <v>1528</v>
          </cell>
          <cell r="AH46">
            <v>0.85</v>
          </cell>
          <cell r="AI46">
            <v>1298.8</v>
          </cell>
          <cell r="AJ46">
            <v>84.911029224603752</v>
          </cell>
          <cell r="AK46">
            <v>31.417080813103389</v>
          </cell>
          <cell r="AL46">
            <v>0.37</v>
          </cell>
          <cell r="AM46">
            <v>116.32811003770715</v>
          </cell>
          <cell r="AN46">
            <v>0</v>
          </cell>
          <cell r="AO46">
            <v>0</v>
          </cell>
          <cell r="AP46">
            <v>116.32811003770715</v>
          </cell>
          <cell r="AQ46">
            <v>500</v>
          </cell>
          <cell r="AR46">
            <v>36</v>
          </cell>
          <cell r="AS46">
            <v>212.5</v>
          </cell>
          <cell r="AT46">
            <v>748.5</v>
          </cell>
          <cell r="AU46">
            <v>0</v>
          </cell>
          <cell r="AW46">
            <v>0</v>
          </cell>
        </row>
        <row r="47">
          <cell r="B47" t="str">
            <v>7025</v>
          </cell>
          <cell r="C47">
            <v>0</v>
          </cell>
          <cell r="D47" t="str">
            <v>Plant Operator</v>
          </cell>
          <cell r="E47" t="str">
            <v>10622</v>
          </cell>
          <cell r="F47" t="str">
            <v>JANSEN, Alexander R</v>
          </cell>
          <cell r="G47" t="str">
            <v>Wages Staff</v>
          </cell>
          <cell r="H47" t="str">
            <v xml:space="preserve">Management Group </v>
          </cell>
          <cell r="I47">
            <v>1</v>
          </cell>
          <cell r="J47">
            <v>63579.24</v>
          </cell>
          <cell r="K47">
            <v>6071.61</v>
          </cell>
          <cell r="L47">
            <v>330.32040000000001</v>
          </cell>
          <cell r="M47">
            <v>0</v>
          </cell>
          <cell r="N47">
            <v>0</v>
          </cell>
          <cell r="O47">
            <v>890.01000000000022</v>
          </cell>
          <cell r="P47">
            <v>0</v>
          </cell>
          <cell r="Q47">
            <v>0</v>
          </cell>
          <cell r="R47">
            <v>4904.7000000000007</v>
          </cell>
          <cell r="S47">
            <v>0</v>
          </cell>
          <cell r="T47">
            <v>3623.2599999999998</v>
          </cell>
          <cell r="U47">
            <v>11740.99</v>
          </cell>
          <cell r="V47">
            <v>1482.6000000000001</v>
          </cell>
          <cell r="W47">
            <v>1216.04</v>
          </cell>
          <cell r="X47">
            <v>6637.62</v>
          </cell>
          <cell r="Y47">
            <v>2562.0132991255487</v>
          </cell>
          <cell r="Z47">
            <v>103038.40369912553</v>
          </cell>
          <cell r="AA47">
            <v>6885.54</v>
          </cell>
          <cell r="AB47">
            <v>261</v>
          </cell>
          <cell r="AC47">
            <v>20</v>
          </cell>
          <cell r="AD47">
            <v>12</v>
          </cell>
          <cell r="AE47">
            <v>26</v>
          </cell>
          <cell r="AF47">
            <v>12</v>
          </cell>
          <cell r="AG47">
            <v>1528</v>
          </cell>
          <cell r="AH47">
            <v>0.85</v>
          </cell>
          <cell r="AI47">
            <v>1298.8</v>
          </cell>
          <cell r="AJ47">
            <v>79.333541499172725</v>
          </cell>
          <cell r="AK47">
            <v>29.353410354693906</v>
          </cell>
          <cell r="AL47">
            <v>0.37</v>
          </cell>
          <cell r="AM47">
            <v>108.68695185386663</v>
          </cell>
          <cell r="AN47">
            <v>0</v>
          </cell>
          <cell r="AO47">
            <v>0</v>
          </cell>
          <cell r="AP47">
            <v>108.68695185386663</v>
          </cell>
          <cell r="AQ47">
            <v>661.07</v>
          </cell>
          <cell r="AR47">
            <v>171</v>
          </cell>
          <cell r="AS47">
            <v>630.06000000000006</v>
          </cell>
          <cell r="AT47">
            <v>1462.13</v>
          </cell>
          <cell r="AU47">
            <v>0</v>
          </cell>
          <cell r="AW47">
            <v>0</v>
          </cell>
        </row>
        <row r="48">
          <cell r="B48" t="str">
            <v>7038</v>
          </cell>
          <cell r="C48">
            <v>0</v>
          </cell>
          <cell r="D48" t="str">
            <v>Site Lead - Plant Operator</v>
          </cell>
          <cell r="E48" t="str">
            <v>6893</v>
          </cell>
          <cell r="F48" t="str">
            <v>WITHELL, Paul T</v>
          </cell>
          <cell r="G48" t="str">
            <v>Wages Staff</v>
          </cell>
          <cell r="H48" t="str">
            <v xml:space="preserve">Management Group </v>
          </cell>
          <cell r="I48">
            <v>1</v>
          </cell>
          <cell r="J48">
            <v>76570.87999999999</v>
          </cell>
          <cell r="K48">
            <v>7312.28</v>
          </cell>
          <cell r="L48">
            <v>391.21590000000003</v>
          </cell>
          <cell r="M48">
            <v>0</v>
          </cell>
          <cell r="N48">
            <v>0</v>
          </cell>
          <cell r="O48">
            <v>890.01000000000022</v>
          </cell>
          <cell r="P48">
            <v>0</v>
          </cell>
          <cell r="Q48">
            <v>0</v>
          </cell>
          <cell r="R48">
            <v>4904.7000000000007</v>
          </cell>
          <cell r="S48">
            <v>6447.7899999999991</v>
          </cell>
          <cell r="T48">
            <v>3623.2599999999998</v>
          </cell>
          <cell r="U48">
            <v>14818.660000000002</v>
          </cell>
          <cell r="V48">
            <v>1865.1100000000006</v>
          </cell>
          <cell r="W48">
            <v>1529.1399999999999</v>
          </cell>
          <cell r="X48">
            <v>8350.3100000000013</v>
          </cell>
          <cell r="Y48">
            <v>4493.6545695506356</v>
          </cell>
          <cell r="Z48">
            <v>131197.01046955062</v>
          </cell>
          <cell r="AA48">
            <v>8292.5500000000011</v>
          </cell>
          <cell r="AB48">
            <v>261</v>
          </cell>
          <cell r="AC48">
            <v>20</v>
          </cell>
          <cell r="AD48">
            <v>12</v>
          </cell>
          <cell r="AE48">
            <v>26</v>
          </cell>
          <cell r="AF48">
            <v>12</v>
          </cell>
          <cell r="AG48">
            <v>1528</v>
          </cell>
          <cell r="AH48">
            <v>0.85</v>
          </cell>
          <cell r="AI48">
            <v>1298.8</v>
          </cell>
          <cell r="AJ48">
            <v>101.01402099595829</v>
          </cell>
          <cell r="AK48">
            <v>37.375187768504567</v>
          </cell>
          <cell r="AL48">
            <v>0.37</v>
          </cell>
          <cell r="AM48">
            <v>138.38920876446286</v>
          </cell>
          <cell r="AN48">
            <v>0</v>
          </cell>
          <cell r="AO48">
            <v>0</v>
          </cell>
          <cell r="AP48">
            <v>138.38920876446286</v>
          </cell>
          <cell r="AQ48">
            <v>336.3</v>
          </cell>
          <cell r="AR48">
            <v>16.5</v>
          </cell>
          <cell r="AS48">
            <v>197.1</v>
          </cell>
          <cell r="AT48">
            <v>549.9</v>
          </cell>
          <cell r="AU48">
            <v>0</v>
          </cell>
          <cell r="AW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row>
        <row r="52">
          <cell r="B52" t="str">
            <v>Total</v>
          </cell>
          <cell r="C52">
            <v>0</v>
          </cell>
          <cell r="D52">
            <v>0</v>
          </cell>
          <cell r="E52">
            <v>0</v>
          </cell>
          <cell r="F52">
            <v>0</v>
          </cell>
          <cell r="G52">
            <v>0</v>
          </cell>
          <cell r="H52">
            <v>0</v>
          </cell>
          <cell r="I52">
            <v>24.8</v>
          </cell>
          <cell r="J52">
            <v>2060196.7500000002</v>
          </cell>
          <cell r="K52">
            <v>178442.69</v>
          </cell>
          <cell r="L52">
            <v>7588.1012999999984</v>
          </cell>
          <cell r="M52">
            <v>15094.229999999996</v>
          </cell>
          <cell r="N52">
            <v>0</v>
          </cell>
          <cell r="O52">
            <v>22072.260000000017</v>
          </cell>
          <cell r="P52">
            <v>0</v>
          </cell>
          <cell r="Q52">
            <v>15000.029999999999</v>
          </cell>
          <cell r="R52">
            <v>37057.740000000005</v>
          </cell>
          <cell r="S52">
            <v>8463.99</v>
          </cell>
          <cell r="T52">
            <v>51646.660000000018</v>
          </cell>
          <cell r="U52">
            <v>374618.22000000003</v>
          </cell>
          <cell r="V52">
            <v>45566.960000000006</v>
          </cell>
          <cell r="W52">
            <v>37179.649999999994</v>
          </cell>
          <cell r="X52">
            <v>204009.16000000003</v>
          </cell>
          <cell r="Y52">
            <v>80614.733337866972</v>
          </cell>
          <cell r="Z52">
            <v>3137551.1746378667</v>
          </cell>
          <cell r="AA52">
            <v>223116.97</v>
          </cell>
          <cell r="AB52">
            <v>0</v>
          </cell>
          <cell r="AC52">
            <v>0</v>
          </cell>
          <cell r="AD52">
            <v>0</v>
          </cell>
          <cell r="AE52">
            <v>0</v>
          </cell>
          <cell r="AF52">
            <v>0</v>
          </cell>
          <cell r="AG52">
            <v>18351.759999999998</v>
          </cell>
          <cell r="AH52">
            <v>0</v>
          </cell>
          <cell r="AI52">
            <v>15598.995999999994</v>
          </cell>
          <cell r="AJ52">
            <v>94.388412535265431</v>
          </cell>
          <cell r="AK52">
            <v>0</v>
          </cell>
          <cell r="AL52">
            <v>0</v>
          </cell>
          <cell r="AM52">
            <v>0</v>
          </cell>
          <cell r="AN52">
            <v>0</v>
          </cell>
          <cell r="AO52">
            <v>0</v>
          </cell>
          <cell r="AP52">
            <v>0</v>
          </cell>
          <cell r="AQ52">
            <v>6691</v>
          </cell>
          <cell r="AR52">
            <v>326</v>
          </cell>
          <cell r="AS52">
            <v>5708.63</v>
          </cell>
          <cell r="AT52">
            <v>12725.63</v>
          </cell>
          <cell r="AU52">
            <v>0</v>
          </cell>
          <cell r="AV52">
            <v>0</v>
          </cell>
        </row>
        <row r="53">
          <cell r="B53" t="str">
            <v>Total (Chargeable)</v>
          </cell>
          <cell r="C53">
            <v>0</v>
          </cell>
          <cell r="D53">
            <v>0</v>
          </cell>
          <cell r="E53">
            <v>0</v>
          </cell>
          <cell r="F53">
            <v>0</v>
          </cell>
          <cell r="G53">
            <v>0</v>
          </cell>
          <cell r="H53">
            <v>0</v>
          </cell>
          <cell r="I53">
            <v>11.8</v>
          </cell>
          <cell r="J53">
            <v>928863.3</v>
          </cell>
          <cell r="K53">
            <v>84496.18</v>
          </cell>
          <cell r="L53">
            <v>4186.4426999999996</v>
          </cell>
          <cell r="M53">
            <v>0</v>
          </cell>
          <cell r="N53">
            <v>0</v>
          </cell>
          <cell r="O53">
            <v>10502.130000000003</v>
          </cell>
          <cell r="P53">
            <v>0</v>
          </cell>
          <cell r="Q53">
            <v>0</v>
          </cell>
          <cell r="R53">
            <v>37057.740000000005</v>
          </cell>
          <cell r="S53">
            <v>8090.5199999999986</v>
          </cell>
          <cell r="T53">
            <v>45665.240000000005</v>
          </cell>
          <cell r="U53">
            <v>179146.22999999998</v>
          </cell>
          <cell r="V53">
            <v>21221.17</v>
          </cell>
          <cell r="W53">
            <v>17248.259999999995</v>
          </cell>
          <cell r="X53">
            <v>95009.709999999992</v>
          </cell>
          <cell r="Y53">
            <v>40877.546883954827</v>
          </cell>
          <cell r="Z53">
            <v>1472364.4695839547</v>
          </cell>
          <cell r="AA53">
            <v>100594.79999999999</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row>
        <row r="54">
          <cell r="B54">
            <v>0</v>
          </cell>
          <cell r="C54">
            <v>0</v>
          </cell>
          <cell r="D54" t="str">
            <v>Overtime</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E54" t="str">
            <v>Productive Hrs for the year</v>
          </cell>
          <cell r="AF54">
            <v>0</v>
          </cell>
          <cell r="AG54">
            <v>0</v>
          </cell>
          <cell r="AH54">
            <v>0</v>
          </cell>
          <cell r="AI54">
            <v>15598.995999999994</v>
          </cell>
          <cell r="AJ54">
            <v>94.388412535265431</v>
          </cell>
          <cell r="AK54">
            <v>0</v>
          </cell>
          <cell r="AL54">
            <v>0</v>
          </cell>
          <cell r="AM54">
            <v>0</v>
          </cell>
          <cell r="AN54">
            <v>0</v>
          </cell>
          <cell r="AO54">
            <v>0</v>
          </cell>
          <cell r="AP54">
            <v>0</v>
          </cell>
          <cell r="AQ54">
            <v>0</v>
          </cell>
          <cell r="AR54">
            <v>0</v>
          </cell>
          <cell r="AS54">
            <v>0</v>
          </cell>
          <cell r="AT54">
            <v>0</v>
          </cell>
          <cell r="AU54">
            <v>0</v>
          </cell>
        </row>
        <row r="55">
          <cell r="B55">
            <v>0</v>
          </cell>
          <cell r="C55">
            <v>0</v>
          </cell>
          <cell r="D55" t="str">
            <v xml:space="preserve">Overtime Hours </v>
          </cell>
          <cell r="E55">
            <v>0</v>
          </cell>
          <cell r="F55">
            <v>1864.0388480491974</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t="str">
            <v>Payroll (including APC's)</v>
          </cell>
          <cell r="X55">
            <v>0</v>
          </cell>
          <cell r="Y55">
            <v>0</v>
          </cell>
          <cell r="Z55" t="str">
            <v>Proof</v>
          </cell>
          <cell r="AA55">
            <v>0</v>
          </cell>
          <cell r="AB55">
            <v>0</v>
          </cell>
          <cell r="AC55">
            <v>0</v>
          </cell>
          <cell r="AD55">
            <v>0</v>
          </cell>
          <cell r="AE55" t="str">
            <v xml:space="preserve">Estimated  Monthly Productive Hrs </v>
          </cell>
          <cell r="AF55">
            <v>0</v>
          </cell>
          <cell r="AG55">
            <v>0</v>
          </cell>
          <cell r="AH55">
            <v>0</v>
          </cell>
          <cell r="AI55">
            <v>1299.9163333333329</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Base Rate</v>
          </cell>
          <cell r="E56">
            <v>0</v>
          </cell>
          <cell r="F56">
            <v>94.388412535265431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t="str">
            <v>62010 - Payroll (including APC's)</v>
          </cell>
          <cell r="X56">
            <v>0</v>
          </cell>
          <cell r="Y56">
            <v>3360668.1446378664</v>
          </cell>
          <cell r="Z56">
            <v>0</v>
          </cell>
          <cell r="AA56">
            <v>0</v>
          </cell>
          <cell r="AB56">
            <v>0</v>
          </cell>
          <cell r="AC56">
            <v>0</v>
          </cell>
          <cell r="AD56">
            <v>0</v>
          </cell>
          <cell r="AE56" t="str">
            <v>Overtime Hrs for the year</v>
          </cell>
          <cell r="AF56">
            <v>0</v>
          </cell>
          <cell r="AG56">
            <v>0</v>
          </cell>
          <cell r="AH56">
            <v>0</v>
          </cell>
          <cell r="AI56">
            <v>1864.0388480491974</v>
          </cell>
          <cell r="AJ56">
            <v>0</v>
          </cell>
          <cell r="AK56" t="str">
            <v xml:space="preserve">Cost Centre Overhead </v>
          </cell>
          <cell r="AL56">
            <v>0</v>
          </cell>
          <cell r="AM56">
            <v>0</v>
          </cell>
          <cell r="AN56">
            <v>0</v>
          </cell>
          <cell r="AO56">
            <v>851546.80262980901</v>
          </cell>
          <cell r="AP56">
            <v>0</v>
          </cell>
          <cell r="AQ56">
            <v>0</v>
          </cell>
          <cell r="AR56">
            <v>0</v>
          </cell>
          <cell r="AS56">
            <v>0</v>
          </cell>
          <cell r="AT56">
            <v>0</v>
          </cell>
          <cell r="AU56">
            <v>0</v>
          </cell>
          <cell r="AW56">
            <v>0</v>
          </cell>
        </row>
        <row r="57">
          <cell r="B57">
            <v>0</v>
          </cell>
          <cell r="C57">
            <v>0</v>
          </cell>
          <cell r="D57">
            <v>0</v>
          </cell>
          <cell r="E57">
            <v>0</v>
          </cell>
          <cell r="F57">
            <v>175943.66777142859</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t="str">
            <v>62040 - Overtime</v>
          </cell>
          <cell r="X57">
            <v>0</v>
          </cell>
          <cell r="Y57">
            <v>-223116.97000000006</v>
          </cell>
          <cell r="Z57">
            <v>0</v>
          </cell>
          <cell r="AA57">
            <v>0</v>
          </cell>
          <cell r="AB57">
            <v>0</v>
          </cell>
          <cell r="AC57">
            <v>0</v>
          </cell>
          <cell r="AD57">
            <v>0</v>
          </cell>
          <cell r="AE57" t="str">
            <v>Total Hrs for the year</v>
          </cell>
          <cell r="AF57">
            <v>0</v>
          </cell>
          <cell r="AG57">
            <v>0</v>
          </cell>
          <cell r="AH57">
            <v>0</v>
          </cell>
          <cell r="AI57">
            <v>17463.034848049192</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Multiplier for O/T recovery penalty</v>
          </cell>
          <cell r="E58">
            <v>0</v>
          </cell>
          <cell r="F58">
            <v>1.4</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3137551.1746378662</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Total Allocated</v>
          </cell>
          <cell r="E59">
            <v>0</v>
          </cell>
          <cell r="F59">
            <v>246321.13488</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t="str">
            <v>Staff Numbers - FTE</v>
          </cell>
          <cell r="AJ59">
            <v>0</v>
          </cell>
          <cell r="AK59">
            <v>24.8</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Budget Overtime</v>
          </cell>
          <cell r="E61">
            <v>0</v>
          </cell>
          <cell r="F61">
            <v>223116.97</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APCS</v>
          </cell>
          <cell r="E62">
            <v>0</v>
          </cell>
          <cell r="F62">
            <v>0.104</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Budget Overtime</v>
          </cell>
          <cell r="E63">
            <v>0</v>
          </cell>
          <cell r="F63">
            <v>246321.13488000003</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t="str">
            <v>Cost Centre Overheads as a % of Chargeable Payroll</v>
          </cell>
          <cell r="AI63">
            <v>0</v>
          </cell>
          <cell r="AJ63">
            <v>0</v>
          </cell>
          <cell r="AK63">
            <v>0</v>
          </cell>
          <cell r="AL63">
            <v>0</v>
          </cell>
          <cell r="AM63">
            <v>0.49546397573708667</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39100 - Network Internal Allocation</v>
          </cell>
          <cell r="E66" t="str">
            <v>90000 - Cost Centre Expenses</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62110 - Staff Training and Development</v>
          </cell>
          <cell r="E67">
            <v>0</v>
          </cell>
          <cell r="F67">
            <v>67264.692272096247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t="str">
            <v>Average OPA Rate</v>
          </cell>
          <cell r="AM67">
            <v>0</v>
          </cell>
          <cell r="AN67">
            <v>0</v>
          </cell>
          <cell r="AO67">
            <v>94.388412535265431</v>
          </cell>
          <cell r="AP67">
            <v>0</v>
          </cell>
          <cell r="AQ67">
            <v>0</v>
          </cell>
          <cell r="AR67">
            <v>0</v>
          </cell>
          <cell r="AS67">
            <v>0</v>
          </cell>
          <cell r="AT67">
            <v>0</v>
          </cell>
          <cell r="AU67">
            <v>0</v>
          </cell>
          <cell r="AW67">
            <v>0</v>
          </cell>
        </row>
        <row r="68">
          <cell r="B68">
            <v>0</v>
          </cell>
          <cell r="C68">
            <v>0</v>
          </cell>
          <cell r="D68" t="str">
            <v>62210 - Other Employment Costs</v>
          </cell>
          <cell r="E68">
            <v>0</v>
          </cell>
          <cell r="F68">
            <v>27280.000000000011</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62300 - Contractors &amp; Consultants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t="str">
            <v>Average Fully Burdened Charge-Out-Rate</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62400 - Selling Expenses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62500 - Travel Expenses</v>
          </cell>
          <cell r="E71">
            <v>0</v>
          </cell>
          <cell r="F71">
            <v>3442.8505321610369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t="str">
            <v>Average Rate settings for OPA System</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62600 - General &amp; Administration</v>
          </cell>
          <cell r="E72">
            <v>0</v>
          </cell>
          <cell r="F72">
            <v>123217.53311866435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t="str">
            <v>Hourly Rate OPA Rate per hour</v>
          </cell>
          <cell r="AK72">
            <v>0</v>
          </cell>
          <cell r="AL72">
            <v>0</v>
          </cell>
          <cell r="AM72">
            <v>0</v>
          </cell>
          <cell r="AN72">
            <v>0</v>
          </cell>
          <cell r="AO72">
            <v>0</v>
          </cell>
          <cell r="AP72">
            <v>94.388412535265431</v>
          </cell>
          <cell r="AQ72">
            <v>0</v>
          </cell>
          <cell r="AR72">
            <v>0</v>
          </cell>
          <cell r="AS72">
            <v>0</v>
          </cell>
          <cell r="AT72">
            <v>0</v>
          </cell>
          <cell r="AU72">
            <v>0</v>
          </cell>
          <cell r="AW72">
            <v>0</v>
          </cell>
        </row>
        <row r="73">
          <cell r="B73">
            <v>0</v>
          </cell>
          <cell r="C73">
            <v>0</v>
          </cell>
          <cell r="D73" t="str">
            <v>65000 - Depreciation &amp; Amortisation</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t="str">
            <v>Cost Centre Overhead Rate</v>
          </cell>
          <cell r="AK73">
            <v>0</v>
          </cell>
          <cell r="AL73">
            <v>0</v>
          </cell>
          <cell r="AM73">
            <v>0</v>
          </cell>
          <cell r="AN73">
            <v>0</v>
          </cell>
          <cell r="AO73">
            <v>0</v>
          </cell>
          <cell r="AP73">
            <v>0.37</v>
          </cell>
          <cell r="AQ73">
            <v>0</v>
          </cell>
          <cell r="AR73">
            <v>0</v>
          </cell>
          <cell r="AS73">
            <v>0</v>
          </cell>
          <cell r="AT73">
            <v>0</v>
          </cell>
          <cell r="AU73">
            <v>0</v>
          </cell>
          <cell r="AW73">
            <v>0</v>
          </cell>
        </row>
        <row r="74">
          <cell r="B74">
            <v>0</v>
          </cell>
          <cell r="C74">
            <v>0</v>
          </cell>
          <cell r="D74" t="str">
            <v>63800 - Interest Expense</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t="str">
            <v>Corporate Overhead Rate for non-contestable works</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63400 - Service Contracts</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t="str">
            <v>Corporate Overhead Rate for contestable works</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63600 - Lease Expenses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t="str">
            <v>Overtime Penalty Rate to be applied to base OT hours</v>
          </cell>
          <cell r="AK76">
            <v>0</v>
          </cell>
          <cell r="AL76">
            <v>0</v>
          </cell>
          <cell r="AM76">
            <v>0</v>
          </cell>
          <cell r="AN76">
            <v>0</v>
          </cell>
          <cell r="AO76">
            <v>0</v>
          </cell>
          <cell r="AP76">
            <v>0.4</v>
          </cell>
          <cell r="AQ76">
            <v>0</v>
          </cell>
          <cell r="AR76">
            <v>0</v>
          </cell>
          <cell r="AS76">
            <v>0</v>
          </cell>
          <cell r="AT76">
            <v>0</v>
          </cell>
          <cell r="AU76">
            <v>0</v>
          </cell>
          <cell r="AW76">
            <v>0</v>
          </cell>
        </row>
        <row r="77">
          <cell r="B77" t="str">
            <v>83491 - Network Overhead Recovery</v>
          </cell>
          <cell r="C77">
            <v>0</v>
          </cell>
          <cell r="D77" t="str">
            <v>83400 - Inter-Company Expenses</v>
          </cell>
          <cell r="E77">
            <v>0</v>
          </cell>
          <cell r="F77">
            <v>630341.72670688736</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W77">
            <v>0</v>
          </cell>
        </row>
        <row r="78">
          <cell r="B78">
            <v>0</v>
          </cell>
          <cell r="C78">
            <v>0</v>
          </cell>
          <cell r="D78" t="str">
            <v>Less</v>
          </cell>
          <cell r="E78">
            <v>0</v>
          </cell>
          <cell r="F78">
            <v>851546.80262980901</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row r="79">
          <cell r="B79">
            <v>0</v>
          </cell>
          <cell r="C79">
            <v>0</v>
          </cell>
          <cell r="D79" t="str">
            <v>62300 - Contractors &amp; Consultants</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W79">
            <v>0</v>
          </cell>
        </row>
        <row r="80">
          <cell r="B80">
            <v>0</v>
          </cell>
          <cell r="C80">
            <v>0</v>
          </cell>
          <cell r="D80" t="str">
            <v>65000 - Depreciation &amp; Amortisation</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W80">
            <v>0</v>
          </cell>
        </row>
        <row r="81">
          <cell r="B81">
            <v>0</v>
          </cell>
          <cell r="C81">
            <v>0</v>
          </cell>
          <cell r="D81" t="str">
            <v>63800 - Interest Expense</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W81">
            <v>0</v>
          </cell>
        </row>
        <row r="82">
          <cell r="B82">
            <v>0</v>
          </cell>
          <cell r="C82">
            <v>0</v>
          </cell>
          <cell r="D82" t="str">
            <v>63713 - Lease Expenses - Plant</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W82">
            <v>0</v>
          </cell>
        </row>
        <row r="83">
          <cell r="B83">
            <v>0</v>
          </cell>
          <cell r="C83">
            <v>0</v>
          </cell>
          <cell r="D83" t="str">
            <v>Total Overheads to be Recovered</v>
          </cell>
          <cell r="E83">
            <v>0</v>
          </cell>
          <cell r="F83">
            <v>851546.80262980901</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W83">
            <v>0</v>
          </cell>
        </row>
        <row r="84">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W84">
            <v>0</v>
          </cell>
        </row>
      </sheetData>
      <sheetData sheetId="33">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3258 - Network Logistics, Contracts and Fleet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7458</v>
          </cell>
          <cell r="C21">
            <v>0</v>
          </cell>
          <cell r="D21" t="str">
            <v>Logistics/Contracts&amp;Fleet Mgr</v>
          </cell>
          <cell r="E21" t="str">
            <v>10016</v>
          </cell>
          <cell r="F21" t="str">
            <v>SEDDON, Scott M</v>
          </cell>
          <cell r="G21" t="str">
            <v>Salaried Staff</v>
          </cell>
          <cell r="H21" t="str">
            <v xml:space="preserve">Management Group </v>
          </cell>
          <cell r="I21">
            <v>1</v>
          </cell>
          <cell r="J21">
            <v>140728.35999999999</v>
          </cell>
          <cell r="K21">
            <v>11686.18</v>
          </cell>
          <cell r="L21">
            <v>568.06140000000005</v>
          </cell>
          <cell r="M21">
            <v>15240.71</v>
          </cell>
          <cell r="N21">
            <v>0</v>
          </cell>
          <cell r="O21">
            <v>890.01000000000022</v>
          </cell>
          <cell r="P21">
            <v>0</v>
          </cell>
          <cell r="Q21">
            <v>15000.029999999999</v>
          </cell>
          <cell r="R21">
            <v>0</v>
          </cell>
          <cell r="S21">
            <v>0</v>
          </cell>
          <cell r="T21">
            <v>0</v>
          </cell>
          <cell r="U21">
            <v>27530.640000000003</v>
          </cell>
          <cell r="V21">
            <v>3345.8999999999996</v>
          </cell>
          <cell r="W21">
            <v>2729.7200000000003</v>
          </cell>
          <cell r="X21">
            <v>14980.19</v>
          </cell>
          <cell r="Y21">
            <v>7647.4816426264624</v>
          </cell>
          <cell r="Z21">
            <v>240347.28304262646</v>
          </cell>
          <cell r="AA21">
            <v>7620.3799999999983</v>
          </cell>
          <cell r="AB21">
            <v>261</v>
          </cell>
          <cell r="AC21">
            <v>20</v>
          </cell>
          <cell r="AD21">
            <v>12</v>
          </cell>
          <cell r="AE21">
            <v>0</v>
          </cell>
          <cell r="AF21">
            <v>12</v>
          </cell>
          <cell r="AG21">
            <v>1594.9499999999998</v>
          </cell>
          <cell r="AH21">
            <v>0.9</v>
          </cell>
          <cell r="AI21">
            <v>1435.4549999999999</v>
          </cell>
          <cell r="AJ21">
            <v>167.43630628798985</v>
          </cell>
          <cell r="AK21">
            <v>25.115445943198477</v>
          </cell>
          <cell r="AL21">
            <v>0.15</v>
          </cell>
          <cell r="AM21">
            <v>192.55175223118832</v>
          </cell>
          <cell r="AN21">
            <v>0</v>
          </cell>
          <cell r="AO21">
            <v>0</v>
          </cell>
          <cell r="AP21">
            <v>192.55175223118832</v>
          </cell>
          <cell r="AQ21">
            <v>0</v>
          </cell>
          <cell r="AR21">
            <v>0</v>
          </cell>
          <cell r="AS21">
            <v>0</v>
          </cell>
          <cell r="AT21">
            <v>0</v>
          </cell>
          <cell r="AU21">
            <v>0</v>
          </cell>
          <cell r="AV21">
            <v>0</v>
          </cell>
          <cell r="AW21">
            <v>0</v>
          </cell>
        </row>
        <row r="22">
          <cell r="B22" t="str">
            <v>7246</v>
          </cell>
          <cell r="C22">
            <v>0</v>
          </cell>
          <cell r="D22" t="str">
            <v>Inventory Contract Officer</v>
          </cell>
          <cell r="E22" t="str">
            <v>10521</v>
          </cell>
          <cell r="F22" t="str">
            <v>JONES, Heather A</v>
          </cell>
          <cell r="G22" t="str">
            <v>Salaried Staff</v>
          </cell>
          <cell r="H22" t="str">
            <v xml:space="preserve">Management Group </v>
          </cell>
          <cell r="I22">
            <v>1</v>
          </cell>
          <cell r="J22">
            <v>98219.19</v>
          </cell>
          <cell r="K22">
            <v>8156.1299999999983</v>
          </cell>
          <cell r="L22">
            <v>345.94139999999999</v>
          </cell>
          <cell r="M22">
            <v>0</v>
          </cell>
          <cell r="N22">
            <v>0</v>
          </cell>
          <cell r="O22">
            <v>890.01000000000022</v>
          </cell>
          <cell r="P22">
            <v>0</v>
          </cell>
          <cell r="Q22">
            <v>0</v>
          </cell>
          <cell r="R22">
            <v>0</v>
          </cell>
          <cell r="S22">
            <v>0</v>
          </cell>
          <cell r="T22">
            <v>0</v>
          </cell>
          <cell r="U22">
            <v>16089.029999999997</v>
          </cell>
          <cell r="V22">
            <v>1968.6200000000001</v>
          </cell>
          <cell r="W22">
            <v>1607.64</v>
          </cell>
          <cell r="X22">
            <v>8813.73</v>
          </cell>
          <cell r="Y22">
            <v>4980.7164751256441</v>
          </cell>
          <cell r="Z22">
            <v>141071.00787512562</v>
          </cell>
          <cell r="AA22">
            <v>5318.5000000000009</v>
          </cell>
          <cell r="AB22">
            <v>261</v>
          </cell>
          <cell r="AC22">
            <v>20</v>
          </cell>
          <cell r="AD22">
            <v>12</v>
          </cell>
          <cell r="AE22">
            <v>0</v>
          </cell>
          <cell r="AF22">
            <v>12</v>
          </cell>
          <cell r="AG22">
            <v>1594.9499999999998</v>
          </cell>
          <cell r="AH22">
            <v>0.9</v>
          </cell>
          <cell r="AI22">
            <v>1435.4549999999999</v>
          </cell>
          <cell r="AJ22">
            <v>98.276161826825387</v>
          </cell>
          <cell r="AK22">
            <v>14.741424274023807</v>
          </cell>
          <cell r="AL22">
            <v>0.15</v>
          </cell>
          <cell r="AM22">
            <v>113.0175861008492</v>
          </cell>
          <cell r="AN22">
            <v>0</v>
          </cell>
          <cell r="AO22">
            <v>0</v>
          </cell>
          <cell r="AP22">
            <v>113.0175861008492</v>
          </cell>
          <cell r="AQ22">
            <v>0</v>
          </cell>
          <cell r="AR22">
            <v>0</v>
          </cell>
          <cell r="AS22">
            <v>0</v>
          </cell>
          <cell r="AT22">
            <v>0</v>
          </cell>
          <cell r="AU22">
            <v>0</v>
          </cell>
          <cell r="AV22">
            <v>0</v>
          </cell>
          <cell r="AW22">
            <v>0</v>
          </cell>
        </row>
        <row r="23">
          <cell r="B23" t="str">
            <v>7482</v>
          </cell>
          <cell r="C23">
            <v>0</v>
          </cell>
          <cell r="D23" t="str">
            <v>Fleet coordinator</v>
          </cell>
          <cell r="E23" t="str">
            <v>10556</v>
          </cell>
          <cell r="F23" t="str">
            <v>FREEMAN, Brett E</v>
          </cell>
          <cell r="G23" t="str">
            <v>Salaried Staff</v>
          </cell>
          <cell r="H23" t="str">
            <v xml:space="preserve">Management Group </v>
          </cell>
          <cell r="I23">
            <v>1</v>
          </cell>
          <cell r="J23">
            <v>88407.88</v>
          </cell>
          <cell r="K23">
            <v>7341.45</v>
          </cell>
          <cell r="L23">
            <v>292.40189999999996</v>
          </cell>
          <cell r="M23">
            <v>0</v>
          </cell>
          <cell r="N23">
            <v>0</v>
          </cell>
          <cell r="O23">
            <v>890.01000000000022</v>
          </cell>
          <cell r="P23">
            <v>0</v>
          </cell>
          <cell r="Q23">
            <v>0</v>
          </cell>
          <cell r="R23">
            <v>0</v>
          </cell>
          <cell r="S23">
            <v>0</v>
          </cell>
          <cell r="T23">
            <v>0</v>
          </cell>
          <cell r="U23">
            <v>14495.22</v>
          </cell>
          <cell r="V23">
            <v>1773.5200000000002</v>
          </cell>
          <cell r="W23">
            <v>1448.31</v>
          </cell>
          <cell r="X23">
            <v>7940.3200000000006</v>
          </cell>
          <cell r="Y23">
            <v>4415.4571846831677</v>
          </cell>
          <cell r="Z23">
            <v>127004.56908468317</v>
          </cell>
          <cell r="AA23">
            <v>4787.2199999999993</v>
          </cell>
          <cell r="AB23">
            <v>261</v>
          </cell>
          <cell r="AC23">
            <v>20</v>
          </cell>
          <cell r="AD23">
            <v>12</v>
          </cell>
          <cell r="AE23">
            <v>0</v>
          </cell>
          <cell r="AF23">
            <v>12</v>
          </cell>
          <cell r="AG23">
            <v>1594.9499999999998</v>
          </cell>
          <cell r="AH23">
            <v>0.9</v>
          </cell>
          <cell r="AI23">
            <v>1435.4549999999999</v>
          </cell>
          <cell r="AJ23">
            <v>88.476872548901341</v>
          </cell>
          <cell r="AK23">
            <v>13.271530882335201</v>
          </cell>
          <cell r="AL23">
            <v>0.15</v>
          </cell>
          <cell r="AM23">
            <v>101.74840343123654</v>
          </cell>
          <cell r="AN23">
            <v>0</v>
          </cell>
          <cell r="AO23">
            <v>0</v>
          </cell>
          <cell r="AP23">
            <v>101.74840343123654</v>
          </cell>
          <cell r="AQ23">
            <v>0</v>
          </cell>
          <cell r="AR23">
            <v>0</v>
          </cell>
          <cell r="AS23">
            <v>0</v>
          </cell>
          <cell r="AT23">
            <v>0</v>
          </cell>
          <cell r="AU23">
            <v>0</v>
          </cell>
          <cell r="AV23">
            <v>0</v>
          </cell>
          <cell r="AW23">
            <v>0</v>
          </cell>
        </row>
        <row r="24">
          <cell r="B24" t="str">
            <v>7253</v>
          </cell>
          <cell r="C24">
            <v>0</v>
          </cell>
          <cell r="D24" t="str">
            <v>Storeperson</v>
          </cell>
          <cell r="E24" t="str">
            <v>11291</v>
          </cell>
          <cell r="F24" t="str">
            <v>HUMPHREY, Ian R</v>
          </cell>
          <cell r="G24" t="str">
            <v>Salaried Staff</v>
          </cell>
          <cell r="H24" t="str">
            <v xml:space="preserve">Management Group </v>
          </cell>
          <cell r="I24">
            <v>1</v>
          </cell>
          <cell r="J24">
            <v>57818.549999999996</v>
          </cell>
          <cell r="K24">
            <v>5521.48</v>
          </cell>
          <cell r="L24">
            <v>291.64139999999998</v>
          </cell>
          <cell r="M24">
            <v>0</v>
          </cell>
          <cell r="N24">
            <v>0</v>
          </cell>
          <cell r="O24">
            <v>890.01000000000022</v>
          </cell>
          <cell r="P24">
            <v>0</v>
          </cell>
          <cell r="Q24">
            <v>0</v>
          </cell>
          <cell r="R24">
            <v>4904.7000000000007</v>
          </cell>
          <cell r="S24">
            <v>0</v>
          </cell>
          <cell r="T24">
            <v>0</v>
          </cell>
          <cell r="U24">
            <v>10261.719999999999</v>
          </cell>
          <cell r="V24">
            <v>1251.5899999999999</v>
          </cell>
          <cell r="W24">
            <v>1021.6199999999999</v>
          </cell>
          <cell r="X24">
            <v>5603.55</v>
          </cell>
          <cell r="Y24">
            <v>2705.0491074899783</v>
          </cell>
          <cell r="Z24">
            <v>90269.910507489971</v>
          </cell>
          <cell r="AA24">
            <v>3130.84</v>
          </cell>
          <cell r="AB24">
            <v>261</v>
          </cell>
          <cell r="AC24">
            <v>20</v>
          </cell>
          <cell r="AD24">
            <v>12</v>
          </cell>
          <cell r="AE24">
            <v>0</v>
          </cell>
          <cell r="AF24">
            <v>12</v>
          </cell>
          <cell r="AG24">
            <v>1594.9499999999998</v>
          </cell>
          <cell r="AH24">
            <v>0.9</v>
          </cell>
          <cell r="AI24">
            <v>1435.4549999999999</v>
          </cell>
          <cell r="AJ24">
            <v>62.885921542291449</v>
          </cell>
          <cell r="AK24">
            <v>9.4328882313437177</v>
          </cell>
          <cell r="AL24">
            <v>0.15</v>
          </cell>
          <cell r="AM24">
            <v>72.318809773635166</v>
          </cell>
          <cell r="AN24">
            <v>0</v>
          </cell>
          <cell r="AO24">
            <v>0</v>
          </cell>
          <cell r="AP24">
            <v>72.318809773635166</v>
          </cell>
          <cell r="AQ24">
            <v>0</v>
          </cell>
          <cell r="AR24">
            <v>0</v>
          </cell>
          <cell r="AS24">
            <v>0</v>
          </cell>
          <cell r="AT24">
            <v>0</v>
          </cell>
          <cell r="AU24">
            <v>0</v>
          </cell>
          <cell r="AV24">
            <v>0</v>
          </cell>
          <cell r="AW24">
            <v>0</v>
          </cell>
        </row>
        <row r="25">
          <cell r="B25" t="str">
            <v>7255</v>
          </cell>
          <cell r="C25">
            <v>0</v>
          </cell>
          <cell r="D25" t="str">
            <v>Purchasing Officer</v>
          </cell>
          <cell r="E25" t="str">
            <v>10754</v>
          </cell>
          <cell r="F25" t="str">
            <v>WINN, Harold D A</v>
          </cell>
          <cell r="G25" t="str">
            <v>Salaried Staff</v>
          </cell>
          <cell r="H25" t="str">
            <v xml:space="preserve">Management Group </v>
          </cell>
          <cell r="I25">
            <v>1</v>
          </cell>
          <cell r="J25">
            <v>66831.929999999993</v>
          </cell>
          <cell r="K25">
            <v>5549.7800000000007</v>
          </cell>
          <cell r="L25">
            <v>150.7389</v>
          </cell>
          <cell r="M25">
            <v>0</v>
          </cell>
          <cell r="N25">
            <v>0</v>
          </cell>
          <cell r="O25">
            <v>890.01000000000022</v>
          </cell>
          <cell r="P25">
            <v>0</v>
          </cell>
          <cell r="Q25">
            <v>0</v>
          </cell>
          <cell r="R25">
            <v>0</v>
          </cell>
          <cell r="S25">
            <v>0</v>
          </cell>
          <cell r="T25">
            <v>0</v>
          </cell>
          <cell r="U25">
            <v>10990.23</v>
          </cell>
          <cell r="V25">
            <v>1344.51</v>
          </cell>
          <cell r="W25">
            <v>1097.94</v>
          </cell>
          <cell r="X25">
            <v>6019.5999999999995</v>
          </cell>
          <cell r="Y25">
            <v>2562.5819924426546</v>
          </cell>
          <cell r="Z25">
            <v>95437.320892442644</v>
          </cell>
          <cell r="AA25">
            <v>3618.91</v>
          </cell>
          <cell r="AB25">
            <v>261</v>
          </cell>
          <cell r="AC25">
            <v>20</v>
          </cell>
          <cell r="AD25">
            <v>12</v>
          </cell>
          <cell r="AE25">
            <v>0</v>
          </cell>
          <cell r="AF25">
            <v>12</v>
          </cell>
          <cell r="AG25">
            <v>1594.9499999999998</v>
          </cell>
          <cell r="AH25">
            <v>0.9</v>
          </cell>
          <cell r="AI25">
            <v>1435.4549999999999</v>
          </cell>
          <cell r="AJ25">
            <v>66.485762975810914</v>
          </cell>
          <cell r="AK25">
            <v>9.972864446371636</v>
          </cell>
          <cell r="AL25">
            <v>0.15</v>
          </cell>
          <cell r="AM25">
            <v>76.458627422182545</v>
          </cell>
          <cell r="AN25">
            <v>0</v>
          </cell>
          <cell r="AO25">
            <v>0</v>
          </cell>
          <cell r="AP25">
            <v>76.458627422182545</v>
          </cell>
          <cell r="AQ25">
            <v>0</v>
          </cell>
          <cell r="AR25">
            <v>0</v>
          </cell>
          <cell r="AS25">
            <v>0</v>
          </cell>
          <cell r="AT25">
            <v>0</v>
          </cell>
          <cell r="AU25">
            <v>0</v>
          </cell>
          <cell r="AV25">
            <v>0</v>
          </cell>
          <cell r="AW25">
            <v>0</v>
          </cell>
        </row>
        <row r="26">
          <cell r="B26" t="str">
            <v>7256</v>
          </cell>
          <cell r="C26">
            <v>0</v>
          </cell>
          <cell r="D26" t="str">
            <v>Inventory Administrator</v>
          </cell>
          <cell r="E26" t="str">
            <v>10916</v>
          </cell>
          <cell r="F26" t="str">
            <v>FORD, Miranda G</v>
          </cell>
          <cell r="G26" t="str">
            <v>Salaried Staff</v>
          </cell>
          <cell r="H26" t="str">
            <v xml:space="preserve">Management Group </v>
          </cell>
          <cell r="I26">
            <v>1</v>
          </cell>
          <cell r="J26">
            <v>76668.790000000008</v>
          </cell>
          <cell r="K26">
            <v>6366.61</v>
          </cell>
          <cell r="L26">
            <v>184.7208</v>
          </cell>
          <cell r="M26">
            <v>0</v>
          </cell>
          <cell r="N26">
            <v>0</v>
          </cell>
          <cell r="O26">
            <v>890.01000000000022</v>
          </cell>
          <cell r="P26">
            <v>0</v>
          </cell>
          <cell r="Q26">
            <v>0</v>
          </cell>
          <cell r="R26">
            <v>0</v>
          </cell>
          <cell r="S26">
            <v>0</v>
          </cell>
          <cell r="T26">
            <v>0</v>
          </cell>
          <cell r="U26">
            <v>12588.179999999998</v>
          </cell>
          <cell r="V26">
            <v>1540.1399999999999</v>
          </cell>
          <cell r="W26">
            <v>1257.6600000000001</v>
          </cell>
          <cell r="X26">
            <v>6895.26</v>
          </cell>
          <cell r="Y26">
            <v>2027.0198538672826</v>
          </cell>
          <cell r="Z26">
            <v>108418.39065386727</v>
          </cell>
          <cell r="AA26">
            <v>4151.57</v>
          </cell>
          <cell r="AB26">
            <v>261</v>
          </cell>
          <cell r="AC26">
            <v>20</v>
          </cell>
          <cell r="AD26">
            <v>12</v>
          </cell>
          <cell r="AE26">
            <v>0</v>
          </cell>
          <cell r="AF26">
            <v>12</v>
          </cell>
          <cell r="AG26">
            <v>1594.9499999999998</v>
          </cell>
          <cell r="AH26">
            <v>0.9</v>
          </cell>
          <cell r="AI26">
            <v>1435.4549999999999</v>
          </cell>
          <cell r="AJ26">
            <v>75.528937273454957</v>
          </cell>
          <cell r="AK26">
            <v>11.329340591018243</v>
          </cell>
          <cell r="AL26">
            <v>0.15</v>
          </cell>
          <cell r="AM26">
            <v>86.858277864473195</v>
          </cell>
          <cell r="AN26">
            <v>0</v>
          </cell>
          <cell r="AO26">
            <v>0</v>
          </cell>
          <cell r="AP26">
            <v>86.858277864473195</v>
          </cell>
          <cell r="AQ26">
            <v>0</v>
          </cell>
          <cell r="AR26">
            <v>0</v>
          </cell>
          <cell r="AS26">
            <v>0</v>
          </cell>
          <cell r="AT26">
            <v>0</v>
          </cell>
          <cell r="AU26">
            <v>0</v>
          </cell>
          <cell r="AV26">
            <v>0</v>
          </cell>
          <cell r="AW26">
            <v>0</v>
          </cell>
        </row>
        <row r="27">
          <cell r="B27" t="str">
            <v>7247</v>
          </cell>
          <cell r="C27">
            <v>0</v>
          </cell>
          <cell r="D27" t="str">
            <v>Program Delivery Lead</v>
          </cell>
          <cell r="E27" t="str">
            <v>10948</v>
          </cell>
          <cell r="F27" t="str">
            <v>GUTIERREZ, Normandy</v>
          </cell>
          <cell r="G27" t="str">
            <v>Salaried Staff</v>
          </cell>
          <cell r="H27" t="str">
            <v xml:space="preserve">Management Group </v>
          </cell>
          <cell r="I27">
            <v>1</v>
          </cell>
          <cell r="J27">
            <v>109362.9</v>
          </cell>
          <cell r="K27">
            <v>9081.57</v>
          </cell>
          <cell r="L27">
            <v>227.71379999999999</v>
          </cell>
          <cell r="M27">
            <v>0</v>
          </cell>
          <cell r="N27">
            <v>0</v>
          </cell>
          <cell r="O27">
            <v>890.01000000000022</v>
          </cell>
          <cell r="P27">
            <v>0</v>
          </cell>
          <cell r="Q27">
            <v>0</v>
          </cell>
          <cell r="R27">
            <v>0</v>
          </cell>
          <cell r="S27">
            <v>0</v>
          </cell>
          <cell r="T27">
            <v>0</v>
          </cell>
          <cell r="U27">
            <v>17899.260000000002</v>
          </cell>
          <cell r="V27">
            <v>2190.1800000000003</v>
          </cell>
          <cell r="W27">
            <v>1788.57</v>
          </cell>
          <cell r="X27">
            <v>9805.77</v>
          </cell>
          <cell r="Y27">
            <v>2833.3448474709312</v>
          </cell>
          <cell r="Z27">
            <v>154079.31864747091</v>
          </cell>
          <cell r="AA27">
            <v>5921.9699999999993</v>
          </cell>
          <cell r="AB27">
            <v>261</v>
          </cell>
          <cell r="AC27">
            <v>20</v>
          </cell>
          <cell r="AD27">
            <v>12</v>
          </cell>
          <cell r="AE27">
            <v>0</v>
          </cell>
          <cell r="AF27">
            <v>12</v>
          </cell>
          <cell r="AG27">
            <v>1594.9499999999998</v>
          </cell>
          <cell r="AH27">
            <v>0.9</v>
          </cell>
          <cell r="AI27">
            <v>1435.4549999999999</v>
          </cell>
          <cell r="AJ27">
            <v>107.33831339015916</v>
          </cell>
          <cell r="AK27">
            <v>16.100747008523872</v>
          </cell>
          <cell r="AL27">
            <v>0.15</v>
          </cell>
          <cell r="AM27">
            <v>123.43906039868303</v>
          </cell>
          <cell r="AN27">
            <v>0</v>
          </cell>
          <cell r="AO27">
            <v>0</v>
          </cell>
          <cell r="AP27">
            <v>123.43906039868303</v>
          </cell>
          <cell r="AQ27">
            <v>0</v>
          </cell>
          <cell r="AR27">
            <v>0</v>
          </cell>
          <cell r="AS27">
            <v>0</v>
          </cell>
          <cell r="AT27">
            <v>0</v>
          </cell>
          <cell r="AU27">
            <v>0</v>
          </cell>
          <cell r="AV27">
            <v>0</v>
          </cell>
          <cell r="AW27">
            <v>0</v>
          </cell>
        </row>
        <row r="28">
          <cell r="B28" t="str">
            <v>7252</v>
          </cell>
          <cell r="C28">
            <v>0</v>
          </cell>
          <cell r="D28" t="str">
            <v>Storeperson</v>
          </cell>
          <cell r="E28" t="str">
            <v>3681</v>
          </cell>
          <cell r="F28" t="str">
            <v>RUA, Boaz T</v>
          </cell>
          <cell r="G28" t="str">
            <v>Salaried Staff</v>
          </cell>
          <cell r="H28" t="str">
            <v xml:space="preserve">Management Group </v>
          </cell>
          <cell r="I28">
            <v>1</v>
          </cell>
          <cell r="J28">
            <v>60963.799999999988</v>
          </cell>
          <cell r="K28">
            <v>5821.85</v>
          </cell>
          <cell r="L28">
            <v>257.38620000000003</v>
          </cell>
          <cell r="M28">
            <v>0</v>
          </cell>
          <cell r="N28">
            <v>0</v>
          </cell>
          <cell r="O28">
            <v>890.01000000000022</v>
          </cell>
          <cell r="P28">
            <v>0</v>
          </cell>
          <cell r="Q28">
            <v>0</v>
          </cell>
          <cell r="R28">
            <v>4904.7000000000007</v>
          </cell>
          <cell r="S28">
            <v>0</v>
          </cell>
          <cell r="T28">
            <v>0</v>
          </cell>
          <cell r="U28">
            <v>10772.68</v>
          </cell>
          <cell r="V28">
            <v>1314.16</v>
          </cell>
          <cell r="W28">
            <v>1072.71</v>
          </cell>
          <cell r="X28">
            <v>5883.57</v>
          </cell>
          <cell r="Y28">
            <v>2331.124772229563</v>
          </cell>
          <cell r="Z28">
            <v>94211.990972229556</v>
          </cell>
          <cell r="AA28">
            <v>3301.1699999999992</v>
          </cell>
          <cell r="AB28">
            <v>261</v>
          </cell>
          <cell r="AC28">
            <v>20</v>
          </cell>
          <cell r="AD28">
            <v>12</v>
          </cell>
          <cell r="AE28">
            <v>0</v>
          </cell>
          <cell r="AF28">
            <v>12</v>
          </cell>
          <cell r="AG28">
            <v>1594.9499999999998</v>
          </cell>
          <cell r="AH28">
            <v>0.9</v>
          </cell>
          <cell r="AI28">
            <v>1435.4549999999999</v>
          </cell>
          <cell r="AJ28">
            <v>65.632145188967655</v>
          </cell>
          <cell r="AK28">
            <v>9.8448217783451479</v>
          </cell>
          <cell r="AL28">
            <v>0.15</v>
          </cell>
          <cell r="AM28">
            <v>75.476966967312805</v>
          </cell>
          <cell r="AN28">
            <v>0</v>
          </cell>
          <cell r="AO28">
            <v>0</v>
          </cell>
          <cell r="AP28">
            <v>75.476966967312805</v>
          </cell>
          <cell r="AQ28">
            <v>0</v>
          </cell>
          <cell r="AR28">
            <v>0</v>
          </cell>
          <cell r="AS28">
            <v>0</v>
          </cell>
          <cell r="AT28">
            <v>0</v>
          </cell>
          <cell r="AU28">
            <v>0</v>
          </cell>
          <cell r="AV28">
            <v>0</v>
          </cell>
          <cell r="AW28">
            <v>0</v>
          </cell>
        </row>
        <row r="29">
          <cell r="B29" t="str">
            <v>6953</v>
          </cell>
          <cell r="C29">
            <v>0</v>
          </cell>
          <cell r="D29" t="str">
            <v>Accreditation/Compliance Offic</v>
          </cell>
          <cell r="E29" t="str">
            <v>5820</v>
          </cell>
          <cell r="F29" t="str">
            <v>KEARNEY, Byron P</v>
          </cell>
          <cell r="G29" t="str">
            <v>Salaried Staff</v>
          </cell>
          <cell r="H29" t="str">
            <v xml:space="preserve">Management Group </v>
          </cell>
          <cell r="I29">
            <v>1</v>
          </cell>
          <cell r="J29">
            <v>110424.34999999999</v>
          </cell>
          <cell r="K29">
            <v>9169.6799999999985</v>
          </cell>
          <cell r="L29">
            <v>240.79469999999998</v>
          </cell>
          <cell r="M29">
            <v>0</v>
          </cell>
          <cell r="N29">
            <v>0</v>
          </cell>
          <cell r="O29">
            <v>890.01000000000022</v>
          </cell>
          <cell r="P29">
            <v>0</v>
          </cell>
          <cell r="Q29">
            <v>0</v>
          </cell>
          <cell r="R29">
            <v>0</v>
          </cell>
          <cell r="S29">
            <v>0</v>
          </cell>
          <cell r="T29">
            <v>0</v>
          </cell>
          <cell r="U29">
            <v>23678.48</v>
          </cell>
          <cell r="V29">
            <v>2297.04</v>
          </cell>
          <cell r="W29">
            <v>1805.8000000000006</v>
          </cell>
          <cell r="X29">
            <v>10284.32</v>
          </cell>
          <cell r="Y29">
            <v>4529.2845451500471</v>
          </cell>
          <cell r="Z29">
            <v>163319.75924515002</v>
          </cell>
          <cell r="AA29">
            <v>5979.39</v>
          </cell>
          <cell r="AB29">
            <v>261</v>
          </cell>
          <cell r="AC29">
            <v>20</v>
          </cell>
          <cell r="AD29">
            <v>12</v>
          </cell>
          <cell r="AE29">
            <v>0</v>
          </cell>
          <cell r="AF29">
            <v>12</v>
          </cell>
          <cell r="AG29">
            <v>1594.9499999999998</v>
          </cell>
          <cell r="AH29">
            <v>0.9</v>
          </cell>
          <cell r="AI29">
            <v>1435.4549999999999</v>
          </cell>
          <cell r="AJ29">
            <v>113.77560372505584</v>
          </cell>
          <cell r="AK29">
            <v>17.066340558758377</v>
          </cell>
          <cell r="AL29">
            <v>0.15</v>
          </cell>
          <cell r="AM29">
            <v>130.84194428381423</v>
          </cell>
          <cell r="AN29">
            <v>0</v>
          </cell>
          <cell r="AO29">
            <v>0</v>
          </cell>
          <cell r="AP29">
            <v>130.84194428381423</v>
          </cell>
          <cell r="AQ29">
            <v>0</v>
          </cell>
          <cell r="AR29">
            <v>0</v>
          </cell>
          <cell r="AS29">
            <v>14.7</v>
          </cell>
          <cell r="AT29">
            <v>14.7</v>
          </cell>
          <cell r="AU29">
            <v>0</v>
          </cell>
          <cell r="AV29">
            <v>0</v>
          </cell>
          <cell r="AW29">
            <v>0</v>
          </cell>
        </row>
        <row r="30">
          <cell r="B30" t="str">
            <v>7249</v>
          </cell>
          <cell r="C30">
            <v>0</v>
          </cell>
          <cell r="D30" t="str">
            <v>Storeperson</v>
          </cell>
          <cell r="E30" t="str">
            <v>6256</v>
          </cell>
          <cell r="F30" t="str">
            <v>O'CONNOR, David J</v>
          </cell>
          <cell r="G30" t="str">
            <v>Salaried Staff</v>
          </cell>
          <cell r="H30" t="str">
            <v xml:space="preserve">Management Group </v>
          </cell>
          <cell r="I30">
            <v>1</v>
          </cell>
          <cell r="J30">
            <v>62551.089999999989</v>
          </cell>
          <cell r="K30">
            <v>5973.420000000001</v>
          </cell>
          <cell r="L30">
            <v>346.57709999999997</v>
          </cell>
          <cell r="M30">
            <v>0</v>
          </cell>
          <cell r="N30">
            <v>0</v>
          </cell>
          <cell r="O30">
            <v>890.01000000000022</v>
          </cell>
          <cell r="P30">
            <v>0</v>
          </cell>
          <cell r="Q30">
            <v>0</v>
          </cell>
          <cell r="R30">
            <v>4904.7000000000007</v>
          </cell>
          <cell r="S30">
            <v>0</v>
          </cell>
          <cell r="T30">
            <v>0</v>
          </cell>
          <cell r="U30">
            <v>11030.539999999999</v>
          </cell>
          <cell r="V30">
            <v>1345.7000000000003</v>
          </cell>
          <cell r="W30">
            <v>1098.4499999999998</v>
          </cell>
          <cell r="X30">
            <v>6024.8700000000008</v>
          </cell>
          <cell r="Y30">
            <v>2285.6885606198994</v>
          </cell>
          <cell r="Z30">
            <v>96451.045660619857</v>
          </cell>
          <cell r="AA30">
            <v>3387.1000000000004</v>
          </cell>
          <cell r="AB30">
            <v>261</v>
          </cell>
          <cell r="AC30">
            <v>20</v>
          </cell>
          <cell r="AD30">
            <v>12</v>
          </cell>
          <cell r="AE30">
            <v>0</v>
          </cell>
          <cell r="AF30">
            <v>12</v>
          </cell>
          <cell r="AG30">
            <v>1594.9499999999998</v>
          </cell>
          <cell r="AH30">
            <v>0.9</v>
          </cell>
          <cell r="AI30">
            <v>1435.4549999999999</v>
          </cell>
          <cell r="AJ30">
            <v>67.191967467193237</v>
          </cell>
          <cell r="AK30">
            <v>10.078795120078984</v>
          </cell>
          <cell r="AL30">
            <v>0.15</v>
          </cell>
          <cell r="AM30">
            <v>77.270762587272216</v>
          </cell>
          <cell r="AN30">
            <v>0</v>
          </cell>
          <cell r="AO30">
            <v>0</v>
          </cell>
          <cell r="AP30">
            <v>77.270762587272216</v>
          </cell>
          <cell r="AQ30">
            <v>0</v>
          </cell>
          <cell r="AR30">
            <v>0</v>
          </cell>
          <cell r="AS30">
            <v>0</v>
          </cell>
          <cell r="AT30">
            <v>0</v>
          </cell>
          <cell r="AU30">
            <v>0</v>
          </cell>
          <cell r="AV30">
            <v>0</v>
          </cell>
          <cell r="AW30">
            <v>0</v>
          </cell>
        </row>
        <row r="31">
          <cell r="B31" t="str">
            <v>7254</v>
          </cell>
          <cell r="C31">
            <v>0</v>
          </cell>
          <cell r="D31" t="str">
            <v>Purchasing Officer</v>
          </cell>
          <cell r="E31" t="str">
            <v>6574</v>
          </cell>
          <cell r="F31" t="str">
            <v>THOMPSON, Matthew J</v>
          </cell>
          <cell r="G31" t="str">
            <v>Salaried Staff</v>
          </cell>
          <cell r="H31" t="str">
            <v xml:space="preserve">Management Group </v>
          </cell>
          <cell r="I31">
            <v>1</v>
          </cell>
          <cell r="J31">
            <v>83279.720000000016</v>
          </cell>
          <cell r="K31">
            <v>6915.5800000000008</v>
          </cell>
          <cell r="L31">
            <v>208.23060000000001</v>
          </cell>
          <cell r="M31">
            <v>0</v>
          </cell>
          <cell r="N31">
            <v>0</v>
          </cell>
          <cell r="O31">
            <v>890.01000000000022</v>
          </cell>
          <cell r="P31">
            <v>0</v>
          </cell>
          <cell r="Q31">
            <v>0</v>
          </cell>
          <cell r="R31">
            <v>0</v>
          </cell>
          <cell r="S31">
            <v>0</v>
          </cell>
          <cell r="T31">
            <v>0</v>
          </cell>
          <cell r="U31">
            <v>17857.82</v>
          </cell>
          <cell r="V31">
            <v>1735.77</v>
          </cell>
          <cell r="W31">
            <v>1365.0299999999997</v>
          </cell>
          <cell r="X31">
            <v>7771.1799999999994</v>
          </cell>
          <cell r="Y31">
            <v>3962.7905685528967</v>
          </cell>
          <cell r="Z31">
            <v>123986.13116855291</v>
          </cell>
          <cell r="AA31">
            <v>4509.57</v>
          </cell>
          <cell r="AB31">
            <v>261</v>
          </cell>
          <cell r="AC31">
            <v>20</v>
          </cell>
          <cell r="AD31">
            <v>12</v>
          </cell>
          <cell r="AE31">
            <v>0</v>
          </cell>
          <cell r="AF31">
            <v>12</v>
          </cell>
          <cell r="AG31">
            <v>1594.9499999999998</v>
          </cell>
          <cell r="AH31">
            <v>0.9</v>
          </cell>
          <cell r="AI31">
            <v>1435.4549999999999</v>
          </cell>
          <cell r="AJ31">
            <v>86.374098225686566</v>
          </cell>
          <cell r="AK31">
            <v>12.956114733852985</v>
          </cell>
          <cell r="AL31">
            <v>0.15</v>
          </cell>
          <cell r="AM31">
            <v>99.330212959539551</v>
          </cell>
          <cell r="AN31">
            <v>0</v>
          </cell>
          <cell r="AO31">
            <v>0</v>
          </cell>
          <cell r="AP31">
            <v>99.330212959539551</v>
          </cell>
          <cell r="AQ31">
            <v>0</v>
          </cell>
          <cell r="AR31">
            <v>0</v>
          </cell>
          <cell r="AS31">
            <v>0</v>
          </cell>
          <cell r="AT31">
            <v>0</v>
          </cell>
          <cell r="AU31">
            <v>0</v>
          </cell>
          <cell r="AV31">
            <v>0</v>
          </cell>
          <cell r="AW31">
            <v>0</v>
          </cell>
        </row>
        <row r="32">
          <cell r="B32" t="str">
            <v>7033</v>
          </cell>
          <cell r="C32">
            <v>0</v>
          </cell>
          <cell r="D32" t="str">
            <v>Service Contract Manager</v>
          </cell>
          <cell r="E32" t="str">
            <v>9500</v>
          </cell>
          <cell r="F32" t="str">
            <v>ROUSELL, Vicki J</v>
          </cell>
          <cell r="G32" t="str">
            <v>Salaried Staff</v>
          </cell>
          <cell r="H32" t="str">
            <v xml:space="preserve">Management Group </v>
          </cell>
          <cell r="I32">
            <v>1</v>
          </cell>
          <cell r="J32">
            <v>110953.11</v>
          </cell>
          <cell r="K32">
            <v>9213.6200000000008</v>
          </cell>
          <cell r="L32">
            <v>131.77500000000001</v>
          </cell>
          <cell r="M32">
            <v>0</v>
          </cell>
          <cell r="N32">
            <v>0</v>
          </cell>
          <cell r="O32">
            <v>890.01000000000022</v>
          </cell>
          <cell r="P32">
            <v>0</v>
          </cell>
          <cell r="Q32">
            <v>0</v>
          </cell>
          <cell r="R32">
            <v>0</v>
          </cell>
          <cell r="S32">
            <v>0</v>
          </cell>
          <cell r="T32">
            <v>0</v>
          </cell>
          <cell r="U32">
            <v>18157.649999999998</v>
          </cell>
          <cell r="V32">
            <v>2221.81</v>
          </cell>
          <cell r="W32">
            <v>1814.4100000000003</v>
          </cell>
          <cell r="X32">
            <v>9947.31</v>
          </cell>
          <cell r="Y32">
            <v>4081.201729981738</v>
          </cell>
          <cell r="Z32">
            <v>157410.8967299817</v>
          </cell>
          <cell r="AA32">
            <v>6008.07</v>
          </cell>
          <cell r="AB32">
            <v>261</v>
          </cell>
          <cell r="AC32">
            <v>20</v>
          </cell>
          <cell r="AD32">
            <v>12</v>
          </cell>
          <cell r="AE32">
            <v>0</v>
          </cell>
          <cell r="AF32">
            <v>12</v>
          </cell>
          <cell r="AG32">
            <v>1594.9499999999998</v>
          </cell>
          <cell r="AH32">
            <v>0.9</v>
          </cell>
          <cell r="AI32">
            <v>1435.4549999999999</v>
          </cell>
          <cell r="AJ32">
            <v>109.65923468863998</v>
          </cell>
          <cell r="AK32">
            <v>16.448885203295998</v>
          </cell>
          <cell r="AL32">
            <v>0.15</v>
          </cell>
          <cell r="AM32">
            <v>126.10811989193598</v>
          </cell>
          <cell r="AN32">
            <v>0</v>
          </cell>
          <cell r="AO32">
            <v>0</v>
          </cell>
          <cell r="AP32">
            <v>126.10811989193598</v>
          </cell>
          <cell r="AQ32">
            <v>0</v>
          </cell>
          <cell r="AR32">
            <v>0</v>
          </cell>
          <cell r="AS32">
            <v>0</v>
          </cell>
          <cell r="AT32">
            <v>0</v>
          </cell>
          <cell r="AU32">
            <v>0</v>
          </cell>
          <cell r="AV32">
            <v>0</v>
          </cell>
          <cell r="AW32">
            <v>0</v>
          </cell>
        </row>
        <row r="33">
          <cell r="B33" t="str">
            <v>7243</v>
          </cell>
          <cell r="C33">
            <v>0</v>
          </cell>
          <cell r="D33" t="str">
            <v>Storeperson</v>
          </cell>
          <cell r="E33" t="str">
            <v>9617</v>
          </cell>
          <cell r="F33" t="str">
            <v>CAIN, David P</v>
          </cell>
          <cell r="G33" t="str">
            <v>Salaried Staff</v>
          </cell>
          <cell r="H33" t="str">
            <v xml:space="preserve">Management Group </v>
          </cell>
          <cell r="I33">
            <v>1</v>
          </cell>
          <cell r="J33">
            <v>57818.549999999996</v>
          </cell>
          <cell r="K33">
            <v>5521.48</v>
          </cell>
          <cell r="L33">
            <v>212.42849999999999</v>
          </cell>
          <cell r="M33">
            <v>0</v>
          </cell>
          <cell r="N33">
            <v>0</v>
          </cell>
          <cell r="O33">
            <v>890.01000000000022</v>
          </cell>
          <cell r="P33">
            <v>0</v>
          </cell>
          <cell r="Q33">
            <v>0</v>
          </cell>
          <cell r="R33">
            <v>4904.7000000000007</v>
          </cell>
          <cell r="S33">
            <v>0</v>
          </cell>
          <cell r="T33">
            <v>0</v>
          </cell>
          <cell r="U33">
            <v>10261.719999999999</v>
          </cell>
          <cell r="V33">
            <v>1251.5899999999999</v>
          </cell>
          <cell r="W33">
            <v>1021.6199999999999</v>
          </cell>
          <cell r="X33">
            <v>5603.55</v>
          </cell>
          <cell r="Y33">
            <v>2070.4719575368654</v>
          </cell>
          <cell r="Z33">
            <v>89556.120457536861</v>
          </cell>
          <cell r="AA33">
            <v>3130.84</v>
          </cell>
          <cell r="AB33">
            <v>261</v>
          </cell>
          <cell r="AC33">
            <v>20</v>
          </cell>
          <cell r="AD33">
            <v>12</v>
          </cell>
          <cell r="AE33">
            <v>0</v>
          </cell>
          <cell r="AF33">
            <v>12</v>
          </cell>
          <cell r="AG33">
            <v>1594.9499999999998</v>
          </cell>
          <cell r="AH33">
            <v>0.9</v>
          </cell>
          <cell r="AI33">
            <v>1435.4549999999999</v>
          </cell>
          <cell r="AJ33">
            <v>62.388664540188906</v>
          </cell>
          <cell r="AK33">
            <v>9.3582996810283348</v>
          </cell>
          <cell r="AL33">
            <v>0.15</v>
          </cell>
          <cell r="AM33">
            <v>71.74696422121724</v>
          </cell>
          <cell r="AN33">
            <v>0</v>
          </cell>
          <cell r="AO33">
            <v>0</v>
          </cell>
          <cell r="AP33">
            <v>71.74696422121724</v>
          </cell>
          <cell r="AQ33">
            <v>1.5</v>
          </cell>
          <cell r="AR33">
            <v>0</v>
          </cell>
          <cell r="AS33">
            <v>0</v>
          </cell>
          <cell r="AT33">
            <v>1.5</v>
          </cell>
          <cell r="AU33">
            <v>102989.53852616739</v>
          </cell>
          <cell r="AV33">
            <v>1</v>
          </cell>
          <cell r="AW33">
            <v>0</v>
          </cell>
        </row>
        <row r="34">
          <cell r="B34" t="str">
            <v>7248</v>
          </cell>
          <cell r="C34">
            <v>0</v>
          </cell>
          <cell r="D34" t="str">
            <v>Warehouse Site Lead</v>
          </cell>
          <cell r="E34" t="str">
            <v>9849</v>
          </cell>
          <cell r="F34" t="str">
            <v>NIHILL, Sean M</v>
          </cell>
          <cell r="G34" t="str">
            <v>Salaried Staff</v>
          </cell>
          <cell r="H34" t="str">
            <v xml:space="preserve">Management Group </v>
          </cell>
          <cell r="I34">
            <v>1</v>
          </cell>
          <cell r="J34">
            <v>86806.349999999991</v>
          </cell>
          <cell r="K34">
            <v>8289.7199999999993</v>
          </cell>
          <cell r="L34">
            <v>190.959</v>
          </cell>
          <cell r="M34">
            <v>0</v>
          </cell>
          <cell r="N34">
            <v>0</v>
          </cell>
          <cell r="O34">
            <v>890.01000000000022</v>
          </cell>
          <cell r="P34">
            <v>0</v>
          </cell>
          <cell r="Q34">
            <v>0</v>
          </cell>
          <cell r="R34">
            <v>4904.7000000000007</v>
          </cell>
          <cell r="S34">
            <v>0</v>
          </cell>
          <cell r="T34">
            <v>0</v>
          </cell>
          <cell r="U34">
            <v>14970.72</v>
          </cell>
          <cell r="V34">
            <v>1827.9899999999998</v>
          </cell>
          <cell r="W34">
            <v>1492.3399999999997</v>
          </cell>
          <cell r="X34">
            <v>8184.1200000000008</v>
          </cell>
          <cell r="Y34">
            <v>3746.1829139579695</v>
          </cell>
          <cell r="Z34">
            <v>131303.09191395796</v>
          </cell>
          <cell r="AA34">
            <v>4700.49</v>
          </cell>
          <cell r="AB34">
            <v>261</v>
          </cell>
          <cell r="AC34">
            <v>20</v>
          </cell>
          <cell r="AD34">
            <v>12</v>
          </cell>
          <cell r="AE34">
            <v>0</v>
          </cell>
          <cell r="AF34">
            <v>12</v>
          </cell>
          <cell r="AG34">
            <v>1594.9499999999998</v>
          </cell>
          <cell r="AH34">
            <v>0.9</v>
          </cell>
          <cell r="AI34">
            <v>1435.4549999999999</v>
          </cell>
          <cell r="AJ34">
            <v>91.471409353799302</v>
          </cell>
          <cell r="AK34">
            <v>13.720711403069895</v>
          </cell>
          <cell r="AL34">
            <v>0.15</v>
          </cell>
          <cell r="AM34">
            <v>105.1921207568692</v>
          </cell>
          <cell r="AN34">
            <v>0</v>
          </cell>
          <cell r="AO34">
            <v>0</v>
          </cell>
          <cell r="AP34">
            <v>105.1921207568692</v>
          </cell>
          <cell r="AQ34">
            <v>0</v>
          </cell>
          <cell r="AR34">
            <v>0</v>
          </cell>
          <cell r="AS34">
            <v>0</v>
          </cell>
          <cell r="AT34">
            <v>0</v>
          </cell>
          <cell r="AU34">
            <v>0</v>
          </cell>
          <cell r="AV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row>
        <row r="37">
          <cell r="B37" t="str">
            <v>Total</v>
          </cell>
          <cell r="C37">
            <v>0</v>
          </cell>
          <cell r="D37">
            <v>0</v>
          </cell>
          <cell r="E37">
            <v>0</v>
          </cell>
          <cell r="F37">
            <v>0</v>
          </cell>
          <cell r="G37">
            <v>0</v>
          </cell>
          <cell r="H37">
            <v>0</v>
          </cell>
          <cell r="I37">
            <v>14</v>
          </cell>
          <cell r="J37">
            <v>1210834.57</v>
          </cell>
          <cell r="K37">
            <v>104608.54999999999</v>
          </cell>
          <cell r="L37">
            <v>3649.3706999999999</v>
          </cell>
          <cell r="M37">
            <v>15240.71</v>
          </cell>
          <cell r="N37">
            <v>0</v>
          </cell>
          <cell r="O37">
            <v>12460.140000000003</v>
          </cell>
          <cell r="P37">
            <v>0</v>
          </cell>
          <cell r="Q37">
            <v>15000.029999999999</v>
          </cell>
          <cell r="R37">
            <v>24523.500000000004</v>
          </cell>
          <cell r="S37">
            <v>0</v>
          </cell>
          <cell r="T37">
            <v>0</v>
          </cell>
          <cell r="U37">
            <v>216583.89</v>
          </cell>
          <cell r="V37">
            <v>25408.520000000004</v>
          </cell>
          <cell r="W37">
            <v>20621.819999999996</v>
          </cell>
          <cell r="X37">
            <v>113757.33999999998</v>
          </cell>
          <cell r="Y37">
            <v>50178.396151735098</v>
          </cell>
          <cell r="Z37">
            <v>1812866.8368517347</v>
          </cell>
          <cell r="AA37">
            <v>65566.02</v>
          </cell>
          <cell r="AB37">
            <v>0</v>
          </cell>
          <cell r="AC37">
            <v>0</v>
          </cell>
          <cell r="AD37">
            <v>0</v>
          </cell>
          <cell r="AE37">
            <v>0</v>
          </cell>
          <cell r="AF37">
            <v>0</v>
          </cell>
          <cell r="AG37">
            <v>0</v>
          </cell>
          <cell r="AH37">
            <v>0</v>
          </cell>
          <cell r="AI37">
            <v>0</v>
          </cell>
          <cell r="AJ37">
            <v>90.208671359640334</v>
          </cell>
          <cell r="AK37">
            <v>0</v>
          </cell>
          <cell r="AL37">
            <v>0</v>
          </cell>
          <cell r="AM37">
            <v>0</v>
          </cell>
          <cell r="AN37">
            <v>0</v>
          </cell>
          <cell r="AO37">
            <v>0</v>
          </cell>
          <cell r="AP37">
            <v>0</v>
          </cell>
          <cell r="AQ37">
            <v>0</v>
          </cell>
          <cell r="AR37">
            <v>0</v>
          </cell>
          <cell r="AS37">
            <v>0</v>
          </cell>
          <cell r="AT37">
            <v>0</v>
          </cell>
          <cell r="AU37">
            <v>102989.53852616739</v>
          </cell>
          <cell r="AV37">
            <v>0</v>
          </cell>
        </row>
        <row r="38">
          <cell r="B38" t="str">
            <v>Total (Chargeable)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row>
        <row r="39">
          <cell r="B39">
            <v>0</v>
          </cell>
          <cell r="C39">
            <v>0</v>
          </cell>
          <cell r="D39" t="str">
            <v>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E39" t="str">
            <v>Productive Hrs for the year</v>
          </cell>
          <cell r="AF39">
            <v>0</v>
          </cell>
          <cell r="AG39">
            <v>0</v>
          </cell>
          <cell r="AH39">
            <v>0</v>
          </cell>
          <cell r="AI39">
            <v>0</v>
          </cell>
          <cell r="AJ39">
            <v>90.208671359640334</v>
          </cell>
          <cell r="AK39">
            <v>0</v>
          </cell>
          <cell r="AL39">
            <v>0</v>
          </cell>
          <cell r="AM39">
            <v>0</v>
          </cell>
          <cell r="AN39">
            <v>0</v>
          </cell>
          <cell r="AO39">
            <v>0</v>
          </cell>
          <cell r="AP39">
            <v>0</v>
          </cell>
          <cell r="AQ39">
            <v>0</v>
          </cell>
          <cell r="AR39">
            <v>0</v>
          </cell>
          <cell r="AS39">
            <v>0</v>
          </cell>
          <cell r="AT39">
            <v>0</v>
          </cell>
          <cell r="AU39">
            <v>0</v>
          </cell>
        </row>
        <row r="40">
          <cell r="B40">
            <v>0</v>
          </cell>
          <cell r="C40">
            <v>0</v>
          </cell>
          <cell r="D40" t="str">
            <v xml:space="preserve">Overtime Hours </v>
          </cell>
          <cell r="E40">
            <v>0</v>
          </cell>
          <cell r="F40">
            <v>573.15432405620356</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t="str">
            <v>Payroll (including APC's)</v>
          </cell>
          <cell r="X40">
            <v>0</v>
          </cell>
          <cell r="Y40">
            <v>0</v>
          </cell>
          <cell r="Z40" t="str">
            <v>Proof</v>
          </cell>
          <cell r="AA40">
            <v>0</v>
          </cell>
          <cell r="AB40">
            <v>0</v>
          </cell>
          <cell r="AC40">
            <v>0</v>
          </cell>
          <cell r="AD40">
            <v>0</v>
          </cell>
          <cell r="AE40" t="str">
            <v xml:space="preserve">Estimated  Monthly Productive Hrs </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Base Rate</v>
          </cell>
          <cell r="E41">
            <v>0</v>
          </cell>
          <cell r="F41">
            <v>90.208671359640334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t="str">
            <v>62010 - Payroll (including APC's)</v>
          </cell>
          <cell r="X41">
            <v>0</v>
          </cell>
          <cell r="Y41">
            <v>1878432.8568517349</v>
          </cell>
          <cell r="Z41">
            <v>0</v>
          </cell>
          <cell r="AA41">
            <v>0</v>
          </cell>
          <cell r="AB41">
            <v>0</v>
          </cell>
          <cell r="AC41">
            <v>0</v>
          </cell>
          <cell r="AD41">
            <v>0</v>
          </cell>
          <cell r="AE41" t="str">
            <v>Overtime Hrs for the year</v>
          </cell>
          <cell r="AF41">
            <v>0</v>
          </cell>
          <cell r="AG41">
            <v>0</v>
          </cell>
          <cell r="AH41">
            <v>0</v>
          </cell>
          <cell r="AI41">
            <v>573.15432405620356</v>
          </cell>
          <cell r="AJ41">
            <v>0</v>
          </cell>
          <cell r="AK41" t="str">
            <v xml:space="preserve">Cost Centre Overhead </v>
          </cell>
          <cell r="AL41">
            <v>0</v>
          </cell>
          <cell r="AM41">
            <v>435686.92278099555</v>
          </cell>
          <cell r="AN41">
            <v>0</v>
          </cell>
          <cell r="AO41">
            <v>435686.92278099555</v>
          </cell>
          <cell r="AP41">
            <v>0</v>
          </cell>
          <cell r="AQ41">
            <v>0</v>
          </cell>
          <cell r="AR41">
            <v>0</v>
          </cell>
          <cell r="AS41">
            <v>0</v>
          </cell>
          <cell r="AT41">
            <v>0</v>
          </cell>
          <cell r="AU41">
            <v>0</v>
          </cell>
          <cell r="AW41">
            <v>0</v>
          </cell>
        </row>
        <row r="42">
          <cell r="B42">
            <v>0</v>
          </cell>
          <cell r="C42">
            <v>0</v>
          </cell>
          <cell r="D42">
            <v>0</v>
          </cell>
          <cell r="E42">
            <v>0</v>
          </cell>
          <cell r="F42">
            <v>51703.490057142866</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t="str">
            <v>62040 - Overtime</v>
          </cell>
          <cell r="X42">
            <v>0</v>
          </cell>
          <cell r="Y42">
            <v>-65566.01999999999</v>
          </cell>
          <cell r="Z42">
            <v>0</v>
          </cell>
          <cell r="AA42">
            <v>0</v>
          </cell>
          <cell r="AB42">
            <v>0</v>
          </cell>
          <cell r="AC42">
            <v>0</v>
          </cell>
          <cell r="AD42">
            <v>0</v>
          </cell>
          <cell r="AE42" t="str">
            <v>Total Hrs for the year</v>
          </cell>
          <cell r="AF42">
            <v>0</v>
          </cell>
          <cell r="AG42">
            <v>0</v>
          </cell>
          <cell r="AH42">
            <v>0</v>
          </cell>
          <cell r="AI42">
            <v>573.15432405620356</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Multiplier for O/T recovery penalty</v>
          </cell>
          <cell r="E43">
            <v>0</v>
          </cell>
          <cell r="F43">
            <v>1.4</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1812866.8368517349</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Total Allocated</v>
          </cell>
          <cell r="E44">
            <v>0</v>
          </cell>
          <cell r="F44">
            <v>72384.886080000011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t="str">
            <v>Staff Numbers - FTE</v>
          </cell>
          <cell r="AJ44">
            <v>0</v>
          </cell>
          <cell r="AK44">
            <v>14</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Budget Overtime</v>
          </cell>
          <cell r="E46">
            <v>0</v>
          </cell>
          <cell r="F46">
            <v>65566.02</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APCS</v>
          </cell>
          <cell r="E47">
            <v>0</v>
          </cell>
          <cell r="F47">
            <v>0.104</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Total Budget Overtime</v>
          </cell>
          <cell r="E48">
            <v>0</v>
          </cell>
          <cell r="F48">
            <v>72384.886080000011</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t="str">
            <v>Cost Centre Overheads as a % of Chargeable Payroll</v>
          </cell>
          <cell r="AI48">
            <v>0</v>
          </cell>
          <cell r="AJ48">
            <v>0</v>
          </cell>
          <cell r="AK48">
            <v>0</v>
          </cell>
          <cell r="AL48">
            <v>0</v>
          </cell>
          <cell r="AM48">
            <v>0.23110278456792152</v>
          </cell>
          <cell r="AN48">
            <v>0</v>
          </cell>
          <cell r="AO48">
            <v>0</v>
          </cell>
          <cell r="AP48">
            <v>0</v>
          </cell>
          <cell r="AQ48">
            <v>0</v>
          </cell>
          <cell r="AR48">
            <v>0</v>
          </cell>
          <cell r="AS48">
            <v>0</v>
          </cell>
          <cell r="AT48">
            <v>0</v>
          </cell>
          <cell r="AU48">
            <v>0</v>
          </cell>
          <cell r="AW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39100 - Network Internal Allocation</v>
          </cell>
          <cell r="E51" t="str">
            <v>90000 - Cost Centre Expenses</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62110 - Staff Training and Development</v>
          </cell>
          <cell r="E52">
            <v>0</v>
          </cell>
          <cell r="F52">
            <v>52972.003701989823</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t="str">
            <v>Average OPA Rate</v>
          </cell>
          <cell r="AM52">
            <v>0</v>
          </cell>
          <cell r="AN52">
            <v>0</v>
          </cell>
          <cell r="AO52">
            <v>90.208671359640334</v>
          </cell>
          <cell r="AP52">
            <v>0</v>
          </cell>
          <cell r="AQ52">
            <v>0</v>
          </cell>
          <cell r="AR52">
            <v>0</v>
          </cell>
          <cell r="AS52">
            <v>0</v>
          </cell>
          <cell r="AT52">
            <v>0</v>
          </cell>
          <cell r="AU52">
            <v>0</v>
          </cell>
          <cell r="AW52">
            <v>0</v>
          </cell>
        </row>
        <row r="53">
          <cell r="B53">
            <v>0</v>
          </cell>
          <cell r="C53">
            <v>0</v>
          </cell>
          <cell r="D53" t="str">
            <v>62210 - Other Employment Costs</v>
          </cell>
          <cell r="E53">
            <v>0</v>
          </cell>
          <cell r="F53">
            <v>16590.25</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62300 - Contractors &amp; Consultants</v>
          </cell>
          <cell r="E54">
            <v>0</v>
          </cell>
          <cell r="F54">
            <v>5000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Average Fully Burdened Charge-Out-Rate</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62400 - Selling Expenses</v>
          </cell>
          <cell r="E55">
            <v>0</v>
          </cell>
          <cell r="F55">
            <v>15000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62500 - Travel Expenses</v>
          </cell>
          <cell r="E56">
            <v>0</v>
          </cell>
          <cell r="F56">
            <v>2943.5446552521985</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Average Rate settings for OPA System</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62600 - General &amp; Administration</v>
          </cell>
          <cell r="E57">
            <v>0</v>
          </cell>
          <cell r="F57">
            <v>155554.90535546473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Hourly Rate OPA Rate per hour</v>
          </cell>
          <cell r="AK57">
            <v>0</v>
          </cell>
          <cell r="AL57">
            <v>0</v>
          </cell>
          <cell r="AM57">
            <v>0</v>
          </cell>
          <cell r="AN57">
            <v>0</v>
          </cell>
          <cell r="AO57">
            <v>0</v>
          </cell>
          <cell r="AP57">
            <v>90.208671359640334</v>
          </cell>
          <cell r="AQ57">
            <v>0</v>
          </cell>
          <cell r="AR57">
            <v>0</v>
          </cell>
          <cell r="AS57">
            <v>0</v>
          </cell>
          <cell r="AT57">
            <v>0</v>
          </cell>
          <cell r="AU57">
            <v>0</v>
          </cell>
          <cell r="AW57">
            <v>0</v>
          </cell>
        </row>
        <row r="58">
          <cell r="B58">
            <v>0</v>
          </cell>
          <cell r="C58">
            <v>0</v>
          </cell>
          <cell r="D58" t="str">
            <v>65000 - Depreciation &amp; Amortisation</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Cost Centre Overhead Rate</v>
          </cell>
          <cell r="AK58">
            <v>0</v>
          </cell>
          <cell r="AL58">
            <v>0</v>
          </cell>
          <cell r="AM58">
            <v>0</v>
          </cell>
          <cell r="AN58">
            <v>0</v>
          </cell>
          <cell r="AO58">
            <v>0</v>
          </cell>
          <cell r="AP58">
            <v>0.15</v>
          </cell>
          <cell r="AQ58">
            <v>0</v>
          </cell>
          <cell r="AR58">
            <v>0</v>
          </cell>
          <cell r="AS58">
            <v>0</v>
          </cell>
          <cell r="AT58">
            <v>0</v>
          </cell>
          <cell r="AU58">
            <v>0</v>
          </cell>
          <cell r="AW58">
            <v>0</v>
          </cell>
        </row>
        <row r="59">
          <cell r="B59">
            <v>0</v>
          </cell>
          <cell r="C59">
            <v>0</v>
          </cell>
          <cell r="D59" t="str">
            <v>63800 - Interest Expense</v>
          </cell>
          <cell r="F59">
            <v>4954.32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Corporate Overhead Rate for non-contestable works</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63400 - Service Contracts</v>
          </cell>
          <cell r="E60">
            <v>0</v>
          </cell>
          <cell r="F60">
            <v>150000.00000000003</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Corporate Overhead Rate for contestable works</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63600 - Lease Expenses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Overtime Penalty Rate to be applied to base OT hours</v>
          </cell>
          <cell r="AK61">
            <v>0</v>
          </cell>
          <cell r="AL61">
            <v>0</v>
          </cell>
          <cell r="AM61">
            <v>0</v>
          </cell>
          <cell r="AN61">
            <v>0</v>
          </cell>
          <cell r="AO61">
            <v>0</v>
          </cell>
          <cell r="AP61">
            <v>0.4</v>
          </cell>
          <cell r="AQ61">
            <v>0</v>
          </cell>
          <cell r="AR61">
            <v>0</v>
          </cell>
          <cell r="AS61">
            <v>0</v>
          </cell>
          <cell r="AT61">
            <v>0</v>
          </cell>
          <cell r="AU61">
            <v>0</v>
          </cell>
          <cell r="AW61">
            <v>0</v>
          </cell>
        </row>
        <row r="62">
          <cell r="B62" t="str">
            <v>83491 - Network Overhead Recovery</v>
          </cell>
          <cell r="C62">
            <v>0</v>
          </cell>
          <cell r="D62" t="str">
            <v>83400 - Inter-Company Expenses</v>
          </cell>
          <cell r="E62">
            <v>0</v>
          </cell>
          <cell r="F62">
            <v>42626.219068288803</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Less</v>
          </cell>
          <cell r="E63">
            <v>0</v>
          </cell>
          <cell r="F63">
            <v>445641.24278099556</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62300 - Contractors &amp; Consultants</v>
          </cell>
          <cell r="E64">
            <v>0</v>
          </cell>
          <cell r="F64">
            <v>5000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65000 - Depreciation &amp; Amortisation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63800 - Interest Expense</v>
          </cell>
          <cell r="E66">
            <v>0</v>
          </cell>
          <cell r="F66">
            <v>4954.32</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63713 - Lease Expenses - Plant</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Total Overheads to be Recovered</v>
          </cell>
          <cell r="E68">
            <v>0</v>
          </cell>
          <cell r="F68">
            <v>435686.92278099555</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sheetData>
      <sheetData sheetId="34">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3411 - Network Finance Services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7347</v>
          </cell>
          <cell r="C21">
            <v>0</v>
          </cell>
          <cell r="D21" t="str">
            <v>Commercial Business Partner</v>
          </cell>
          <cell r="E21" t="str">
            <v>3236</v>
          </cell>
          <cell r="F21" t="str">
            <v>GODKIN, Jane E K</v>
          </cell>
          <cell r="G21" t="str">
            <v>Salaried Staff</v>
          </cell>
          <cell r="H21" t="str">
            <v xml:space="preserve">Management Group </v>
          </cell>
          <cell r="I21">
            <v>1</v>
          </cell>
          <cell r="J21">
            <v>128403.41999999998</v>
          </cell>
          <cell r="K21">
            <v>10662.670000000002</v>
          </cell>
          <cell r="L21">
            <v>261.58499999999998</v>
          </cell>
          <cell r="M21">
            <v>0</v>
          </cell>
          <cell r="N21">
            <v>0</v>
          </cell>
          <cell r="O21">
            <v>890.01000000000022</v>
          </cell>
          <cell r="P21">
            <v>0</v>
          </cell>
          <cell r="Q21">
            <v>0</v>
          </cell>
          <cell r="R21">
            <v>0</v>
          </cell>
          <cell r="S21">
            <v>0</v>
          </cell>
          <cell r="T21">
            <v>0</v>
          </cell>
          <cell r="U21">
            <v>20992.38</v>
          </cell>
          <cell r="V21">
            <v>2462.39</v>
          </cell>
          <cell r="W21">
            <v>1998.4600000000003</v>
          </cell>
          <cell r="X21">
            <v>11024.520000000002</v>
          </cell>
          <cell r="Y21">
            <v>6862.2324994084483</v>
          </cell>
          <cell r="Z21">
            <v>183557.66749940845</v>
          </cell>
          <cell r="AA21">
            <v>0</v>
          </cell>
          <cell r="AB21">
            <v>261</v>
          </cell>
          <cell r="AC21">
            <v>20</v>
          </cell>
          <cell r="AD21">
            <v>12</v>
          </cell>
          <cell r="AE21">
            <v>0</v>
          </cell>
          <cell r="AF21">
            <v>12</v>
          </cell>
          <cell r="AG21">
            <v>1594.9499999999998</v>
          </cell>
          <cell r="AH21">
            <v>0.9</v>
          </cell>
          <cell r="AI21">
            <v>1435.4549999999999</v>
          </cell>
          <cell r="AJ21">
            <v>127.87420539090982</v>
          </cell>
          <cell r="AK21">
            <v>12.787420539090983</v>
          </cell>
          <cell r="AL21">
            <v>0.1</v>
          </cell>
          <cell r="AM21">
            <v>140.66162593000081</v>
          </cell>
          <cell r="AN21">
            <v>0</v>
          </cell>
          <cell r="AO21">
            <v>0</v>
          </cell>
          <cell r="AP21">
            <v>140.66162593000081</v>
          </cell>
          <cell r="AQ21">
            <v>0</v>
          </cell>
          <cell r="AR21">
            <v>0</v>
          </cell>
          <cell r="AS21">
            <v>0</v>
          </cell>
          <cell r="AT21">
            <v>0</v>
          </cell>
          <cell r="AU21">
            <v>0</v>
          </cell>
          <cell r="AW21">
            <v>0</v>
          </cell>
        </row>
        <row r="22">
          <cell r="B22" t="str">
            <v>333</v>
          </cell>
          <cell r="C22">
            <v>0</v>
          </cell>
          <cell r="D22" t="str">
            <v>Finance Officer</v>
          </cell>
          <cell r="E22" t="str">
            <v>10938</v>
          </cell>
          <cell r="F22" t="str">
            <v>BENAVIDEZ, Lizette L</v>
          </cell>
          <cell r="G22" t="str">
            <v>Salaried Staff</v>
          </cell>
          <cell r="H22" t="str">
            <v xml:space="preserve">Management Group </v>
          </cell>
          <cell r="I22">
            <v>1</v>
          </cell>
          <cell r="J22">
            <v>66193.7</v>
          </cell>
          <cell r="K22">
            <v>5496.7800000000007</v>
          </cell>
          <cell r="L22">
            <v>231.43709999999999</v>
          </cell>
          <cell r="M22">
            <v>0</v>
          </cell>
          <cell r="N22">
            <v>0</v>
          </cell>
          <cell r="O22">
            <v>890.01000000000022</v>
          </cell>
          <cell r="P22">
            <v>0</v>
          </cell>
          <cell r="Q22">
            <v>0</v>
          </cell>
          <cell r="R22">
            <v>0</v>
          </cell>
          <cell r="S22">
            <v>0</v>
          </cell>
          <cell r="T22">
            <v>0</v>
          </cell>
          <cell r="U22">
            <v>10886.550000000001</v>
          </cell>
          <cell r="V22">
            <v>1276.99</v>
          </cell>
          <cell r="W22">
            <v>1036.4099999999999</v>
          </cell>
          <cell r="X22">
            <v>5717.23</v>
          </cell>
          <cell r="Y22">
            <v>1729.9824613944797</v>
          </cell>
          <cell r="Z22">
            <v>93459.089561394474</v>
          </cell>
          <cell r="AA22">
            <v>0</v>
          </cell>
          <cell r="AB22">
            <v>261</v>
          </cell>
          <cell r="AC22">
            <v>20</v>
          </cell>
          <cell r="AD22">
            <v>12</v>
          </cell>
          <cell r="AE22">
            <v>0</v>
          </cell>
          <cell r="AF22">
            <v>12</v>
          </cell>
          <cell r="AG22">
            <v>1594.9499999999998</v>
          </cell>
          <cell r="AH22">
            <v>0.9</v>
          </cell>
          <cell r="AI22">
            <v>1435.4549999999999</v>
          </cell>
          <cell r="AJ22">
            <v>65.107641522300923</v>
          </cell>
          <cell r="AK22">
            <v>6.5107641522300925</v>
          </cell>
          <cell r="AL22">
            <v>0.1</v>
          </cell>
          <cell r="AM22">
            <v>71.618405674531019</v>
          </cell>
          <cell r="AN22">
            <v>0</v>
          </cell>
          <cell r="AO22">
            <v>0</v>
          </cell>
          <cell r="AP22">
            <v>71.618405674531019</v>
          </cell>
          <cell r="AQ22">
            <v>0</v>
          </cell>
          <cell r="AR22">
            <v>0</v>
          </cell>
          <cell r="AS22">
            <v>0</v>
          </cell>
          <cell r="AT22">
            <v>0</v>
          </cell>
          <cell r="AU22">
            <v>0</v>
          </cell>
          <cell r="AW22">
            <v>0</v>
          </cell>
        </row>
        <row r="23">
          <cell r="B23" t="str">
            <v>759</v>
          </cell>
          <cell r="C23">
            <v>0</v>
          </cell>
          <cell r="D23" t="str">
            <v>Financial Analyst</v>
          </cell>
          <cell r="E23" t="str">
            <v>10940</v>
          </cell>
          <cell r="F23" t="str">
            <v>DUKES, Rebecca</v>
          </cell>
          <cell r="G23" t="str">
            <v>Salaried Staff</v>
          </cell>
          <cell r="H23" t="str">
            <v xml:space="preserve">Management Group </v>
          </cell>
          <cell r="I23">
            <v>1</v>
          </cell>
          <cell r="J23">
            <v>95017.9</v>
          </cell>
          <cell r="K23">
            <v>7890.37</v>
          </cell>
          <cell r="L23">
            <v>109.95719999999999</v>
          </cell>
          <cell r="M23">
            <v>0</v>
          </cell>
          <cell r="N23">
            <v>0</v>
          </cell>
          <cell r="O23">
            <v>890.01000000000022</v>
          </cell>
          <cell r="P23">
            <v>0</v>
          </cell>
          <cell r="Q23">
            <v>0</v>
          </cell>
          <cell r="R23">
            <v>0</v>
          </cell>
          <cell r="S23">
            <v>0</v>
          </cell>
          <cell r="T23">
            <v>0</v>
          </cell>
          <cell r="U23">
            <v>15568.99</v>
          </cell>
          <cell r="V23">
            <v>1826.2500000000005</v>
          </cell>
          <cell r="W23">
            <v>1482.14</v>
          </cell>
          <cell r="X23">
            <v>8176.3099999999995</v>
          </cell>
          <cell r="Y23">
            <v>2483.3338321614269</v>
          </cell>
          <cell r="Z23">
            <v>133445.26103216142</v>
          </cell>
          <cell r="AA23">
            <v>0</v>
          </cell>
          <cell r="AB23">
            <v>261</v>
          </cell>
          <cell r="AC23">
            <v>20</v>
          </cell>
          <cell r="AD23">
            <v>12</v>
          </cell>
          <cell r="AE23">
            <v>0</v>
          </cell>
          <cell r="AF23">
            <v>12</v>
          </cell>
          <cell r="AG23">
            <v>1594.9499999999998</v>
          </cell>
          <cell r="AH23">
            <v>0.9</v>
          </cell>
          <cell r="AI23">
            <v>1435.4549999999999</v>
          </cell>
          <cell r="AJ23">
            <v>92.963736955990555</v>
          </cell>
          <cell r="AK23">
            <v>9.2963736955990566</v>
          </cell>
          <cell r="AL23">
            <v>0.1</v>
          </cell>
          <cell r="AM23">
            <v>102.26011065158961</v>
          </cell>
          <cell r="AN23">
            <v>0</v>
          </cell>
          <cell r="AO23">
            <v>0</v>
          </cell>
          <cell r="AP23">
            <v>102.26011065158961</v>
          </cell>
          <cell r="AQ23">
            <v>0</v>
          </cell>
          <cell r="AR23">
            <v>0</v>
          </cell>
          <cell r="AS23">
            <v>0</v>
          </cell>
          <cell r="AT23">
            <v>0</v>
          </cell>
          <cell r="AU23">
            <v>0</v>
          </cell>
          <cell r="AW23">
            <v>0</v>
          </cell>
        </row>
        <row r="24">
          <cell r="B24" t="str">
            <v>8117</v>
          </cell>
          <cell r="C24">
            <v>0</v>
          </cell>
          <cell r="D24" t="str">
            <v>Financial Accountant</v>
          </cell>
          <cell r="E24" t="str">
            <v>10968</v>
          </cell>
          <cell r="F24" t="str">
            <v>MALLAWAARACHCHI, Kala</v>
          </cell>
          <cell r="G24" t="str">
            <v>Salaried Staff</v>
          </cell>
          <cell r="H24" t="str">
            <v xml:space="preserve">Management Group </v>
          </cell>
          <cell r="I24">
            <v>1</v>
          </cell>
          <cell r="J24">
            <v>98194.45</v>
          </cell>
          <cell r="K24">
            <v>8154.119999999999</v>
          </cell>
          <cell r="L24">
            <v>182.80949999999999</v>
          </cell>
          <cell r="M24">
            <v>0</v>
          </cell>
          <cell r="N24">
            <v>0</v>
          </cell>
          <cell r="O24">
            <v>890.01000000000022</v>
          </cell>
          <cell r="P24">
            <v>0</v>
          </cell>
          <cell r="Q24">
            <v>0</v>
          </cell>
          <cell r="R24">
            <v>0</v>
          </cell>
          <cell r="S24">
            <v>0</v>
          </cell>
          <cell r="T24">
            <v>0</v>
          </cell>
          <cell r="U24">
            <v>16084.99</v>
          </cell>
          <cell r="V24">
            <v>1886.7899999999997</v>
          </cell>
          <cell r="W24">
            <v>1531.2699999999998</v>
          </cell>
          <cell r="X24">
            <v>8447.2899999999991</v>
          </cell>
          <cell r="Y24">
            <v>2459.0498237456586</v>
          </cell>
          <cell r="Z24">
            <v>137830.77932374564</v>
          </cell>
          <cell r="AA24">
            <v>0</v>
          </cell>
          <cell r="AB24">
            <v>261</v>
          </cell>
          <cell r="AC24">
            <v>20</v>
          </cell>
          <cell r="AD24">
            <v>12</v>
          </cell>
          <cell r="AE24">
            <v>0</v>
          </cell>
          <cell r="AF24">
            <v>12</v>
          </cell>
          <cell r="AG24">
            <v>1594.9499999999998</v>
          </cell>
          <cell r="AH24">
            <v>0.9</v>
          </cell>
          <cell r="AI24">
            <v>1435.4549999999999</v>
          </cell>
          <cell r="AJ24">
            <v>96.018878560279248</v>
          </cell>
          <cell r="AK24">
            <v>9.6018878560279255</v>
          </cell>
          <cell r="AL24">
            <v>0.1</v>
          </cell>
          <cell r="AM24">
            <v>105.62076641630718</v>
          </cell>
          <cell r="AN24">
            <v>0</v>
          </cell>
          <cell r="AO24">
            <v>0</v>
          </cell>
          <cell r="AP24">
            <v>105.62076641630718</v>
          </cell>
          <cell r="AQ24">
            <v>0</v>
          </cell>
          <cell r="AR24">
            <v>0</v>
          </cell>
          <cell r="AS24">
            <v>0</v>
          </cell>
          <cell r="AT24">
            <v>0</v>
          </cell>
          <cell r="AU24">
            <v>0</v>
          </cell>
          <cell r="AW24">
            <v>0</v>
          </cell>
        </row>
        <row r="25">
          <cell r="B25" t="str">
            <v>429</v>
          </cell>
          <cell r="C25">
            <v>0</v>
          </cell>
          <cell r="D25" t="str">
            <v>Senior Financial Accountant</v>
          </cell>
          <cell r="E25" t="str">
            <v>11034</v>
          </cell>
          <cell r="F25" t="str">
            <v>KARUNARATNA, Dinesha</v>
          </cell>
          <cell r="G25" t="str">
            <v>Salaried Staff</v>
          </cell>
          <cell r="H25" t="str">
            <v xml:space="preserve">Management Group </v>
          </cell>
          <cell r="I25">
            <v>1</v>
          </cell>
          <cell r="J25">
            <v>107756.54999999999</v>
          </cell>
          <cell r="K25">
            <v>8948.1700000000019</v>
          </cell>
          <cell r="L25">
            <v>341.59169999999995</v>
          </cell>
          <cell r="M25">
            <v>0</v>
          </cell>
          <cell r="N25">
            <v>0</v>
          </cell>
          <cell r="O25">
            <v>890.01000000000022</v>
          </cell>
          <cell r="P25">
            <v>0</v>
          </cell>
          <cell r="Q25">
            <v>0</v>
          </cell>
          <cell r="R25">
            <v>0</v>
          </cell>
          <cell r="S25">
            <v>0</v>
          </cell>
          <cell r="T25">
            <v>0</v>
          </cell>
          <cell r="U25">
            <v>17638.38</v>
          </cell>
          <cell r="V25">
            <v>2068.98</v>
          </cell>
          <cell r="W25">
            <v>1679.17</v>
          </cell>
          <cell r="X25">
            <v>9263.09</v>
          </cell>
          <cell r="Y25">
            <v>1898.1980553831022</v>
          </cell>
          <cell r="Z25">
            <v>150484.1397553831</v>
          </cell>
          <cell r="AA25">
            <v>0</v>
          </cell>
          <cell r="AB25">
            <v>261</v>
          </cell>
          <cell r="AC25">
            <v>20</v>
          </cell>
          <cell r="AD25">
            <v>12</v>
          </cell>
          <cell r="AE25">
            <v>0</v>
          </cell>
          <cell r="AF25">
            <v>12</v>
          </cell>
          <cell r="AG25">
            <v>1594.9499999999998</v>
          </cell>
          <cell r="AH25">
            <v>0.9</v>
          </cell>
          <cell r="AI25">
            <v>1435.4549999999999</v>
          </cell>
          <cell r="AJ25">
            <v>104.8337563736816</v>
          </cell>
          <cell r="AK25">
            <v>10.483375637368161</v>
          </cell>
          <cell r="AL25">
            <v>0.1</v>
          </cell>
          <cell r="AM25">
            <v>115.31713201104975</v>
          </cell>
          <cell r="AN25">
            <v>0</v>
          </cell>
          <cell r="AO25">
            <v>0</v>
          </cell>
          <cell r="AP25">
            <v>115.31713201104975</v>
          </cell>
          <cell r="AQ25">
            <v>0</v>
          </cell>
          <cell r="AR25">
            <v>0</v>
          </cell>
          <cell r="AS25">
            <v>0</v>
          </cell>
          <cell r="AT25">
            <v>0</v>
          </cell>
          <cell r="AU25">
            <v>0</v>
          </cell>
          <cell r="AW25">
            <v>0</v>
          </cell>
        </row>
        <row r="26">
          <cell r="B26" t="str">
            <v>6299</v>
          </cell>
          <cell r="C26">
            <v>0</v>
          </cell>
          <cell r="D26" t="str">
            <v>Financial Controller</v>
          </cell>
          <cell r="E26" t="str">
            <v>11137</v>
          </cell>
          <cell r="F26" t="str">
            <v>KUMAR, Kuldeep</v>
          </cell>
          <cell r="G26" t="str">
            <v>Salaried Staff</v>
          </cell>
          <cell r="H26" t="str">
            <v xml:space="preserve">Management Group </v>
          </cell>
          <cell r="I26">
            <v>1</v>
          </cell>
          <cell r="J26">
            <v>120786.22000000002</v>
          </cell>
          <cell r="K26">
            <v>10030.11</v>
          </cell>
          <cell r="L26">
            <v>137.45849999999999</v>
          </cell>
          <cell r="M26">
            <v>5000.01</v>
          </cell>
          <cell r="N26">
            <v>0</v>
          </cell>
          <cell r="O26">
            <v>890.01000000000022</v>
          </cell>
          <cell r="P26">
            <v>0</v>
          </cell>
          <cell r="Q26">
            <v>0</v>
          </cell>
          <cell r="R26">
            <v>0</v>
          </cell>
          <cell r="S26">
            <v>0</v>
          </cell>
          <cell r="T26">
            <v>0</v>
          </cell>
          <cell r="U26">
            <v>20504.98</v>
          </cell>
          <cell r="V26">
            <v>2405.2399999999998</v>
          </cell>
          <cell r="W26">
            <v>1952.0399999999997</v>
          </cell>
          <cell r="X26">
            <v>10768.500000000002</v>
          </cell>
          <cell r="Y26">
            <v>1887.5242237259611</v>
          </cell>
          <cell r="Z26">
            <v>174362.09272372597</v>
          </cell>
          <cell r="AA26">
            <v>0</v>
          </cell>
          <cell r="AB26">
            <v>261</v>
          </cell>
          <cell r="AC26">
            <v>20</v>
          </cell>
          <cell r="AD26">
            <v>12</v>
          </cell>
          <cell r="AE26">
            <v>0</v>
          </cell>
          <cell r="AF26">
            <v>12</v>
          </cell>
          <cell r="AG26">
            <v>1594.9499999999998</v>
          </cell>
          <cell r="AH26">
            <v>0.9</v>
          </cell>
          <cell r="AI26">
            <v>1435.4549999999999</v>
          </cell>
          <cell r="AJ26">
            <v>121.4681705269242</v>
          </cell>
          <cell r="AK26">
            <v>12.14681705269242</v>
          </cell>
          <cell r="AL26">
            <v>0.1</v>
          </cell>
          <cell r="AM26">
            <v>133.61498757961661</v>
          </cell>
          <cell r="AN26">
            <v>0</v>
          </cell>
          <cell r="AO26">
            <v>0</v>
          </cell>
          <cell r="AP26">
            <v>133.61498757961661</v>
          </cell>
          <cell r="AQ26">
            <v>0</v>
          </cell>
          <cell r="AR26">
            <v>0</v>
          </cell>
          <cell r="AS26">
            <v>0</v>
          </cell>
          <cell r="AT26">
            <v>0</v>
          </cell>
          <cell r="AU26">
            <v>0</v>
          </cell>
          <cell r="AW26">
            <v>0</v>
          </cell>
        </row>
        <row r="27">
          <cell r="B27" t="str">
            <v>474</v>
          </cell>
          <cell r="C27">
            <v>0</v>
          </cell>
          <cell r="D27" t="str">
            <v>Senior Finance Officer</v>
          </cell>
          <cell r="E27" t="str">
            <v>2385</v>
          </cell>
          <cell r="F27" t="str">
            <v>PRESTON, Jocelyn M</v>
          </cell>
          <cell r="G27" t="str">
            <v>Salaried Staff</v>
          </cell>
          <cell r="H27" t="str">
            <v xml:space="preserve">Management Group </v>
          </cell>
          <cell r="I27">
            <v>1</v>
          </cell>
          <cell r="J27">
            <v>83068.62</v>
          </cell>
          <cell r="K27">
            <v>6898.11</v>
          </cell>
          <cell r="L27">
            <v>160.91399999999999</v>
          </cell>
          <cell r="M27">
            <v>0</v>
          </cell>
          <cell r="N27">
            <v>0</v>
          </cell>
          <cell r="O27">
            <v>890.01000000000022</v>
          </cell>
          <cell r="P27">
            <v>0</v>
          </cell>
          <cell r="Q27">
            <v>0</v>
          </cell>
          <cell r="R27">
            <v>0</v>
          </cell>
          <cell r="S27">
            <v>0</v>
          </cell>
          <cell r="T27">
            <v>0</v>
          </cell>
          <cell r="U27">
            <v>13627.850000000002</v>
          </cell>
          <cell r="V27">
            <v>1598.53</v>
          </cell>
          <cell r="W27">
            <v>1297.4099999999999</v>
          </cell>
          <cell r="X27">
            <v>7156.8600000000015</v>
          </cell>
          <cell r="Y27">
            <v>3283.0035435737445</v>
          </cell>
          <cell r="Z27">
            <v>117981.30754357376</v>
          </cell>
          <cell r="AA27">
            <v>0</v>
          </cell>
          <cell r="AB27">
            <v>261</v>
          </cell>
          <cell r="AC27">
            <v>20</v>
          </cell>
          <cell r="AD27">
            <v>12</v>
          </cell>
          <cell r="AE27">
            <v>0</v>
          </cell>
          <cell r="AF27">
            <v>12</v>
          </cell>
          <cell r="AG27">
            <v>1594.9499999999998</v>
          </cell>
          <cell r="AH27">
            <v>0.9</v>
          </cell>
          <cell r="AI27">
            <v>1435.4549999999999</v>
          </cell>
          <cell r="AJ27">
            <v>82.19087853229378</v>
          </cell>
          <cell r="AK27">
            <v>8.2190878532293787</v>
          </cell>
          <cell r="AL27">
            <v>0.1</v>
          </cell>
          <cell r="AM27">
            <v>90.409966385523163</v>
          </cell>
          <cell r="AN27">
            <v>0</v>
          </cell>
          <cell r="AO27">
            <v>0</v>
          </cell>
          <cell r="AP27">
            <v>90.409966385523163</v>
          </cell>
          <cell r="AQ27">
            <v>0</v>
          </cell>
          <cell r="AR27">
            <v>0</v>
          </cell>
          <cell r="AS27">
            <v>0</v>
          </cell>
          <cell r="AT27">
            <v>0</v>
          </cell>
          <cell r="AU27">
            <v>0</v>
          </cell>
          <cell r="AW27">
            <v>0</v>
          </cell>
        </row>
        <row r="28">
          <cell r="B28" t="str">
            <v>2602</v>
          </cell>
          <cell r="C28">
            <v>0</v>
          </cell>
          <cell r="D28" t="str">
            <v>Senior Finance Officer</v>
          </cell>
          <cell r="E28" t="str">
            <v>548-40611</v>
          </cell>
          <cell r="F28" t="str">
            <v>WOIWADE, Rebecca A</v>
          </cell>
          <cell r="G28" t="str">
            <v>Salaried Staff</v>
          </cell>
          <cell r="H28" t="str">
            <v xml:space="preserve">Management Group </v>
          </cell>
          <cell r="I28">
            <v>1</v>
          </cell>
          <cell r="J28">
            <v>89285.799999999988</v>
          </cell>
          <cell r="K28">
            <v>7414.329999999999</v>
          </cell>
          <cell r="L28">
            <v>209.7081</v>
          </cell>
          <cell r="M28">
            <v>0</v>
          </cell>
          <cell r="N28">
            <v>0</v>
          </cell>
          <cell r="O28">
            <v>890.01000000000022</v>
          </cell>
          <cell r="P28">
            <v>0</v>
          </cell>
          <cell r="Q28">
            <v>0</v>
          </cell>
          <cell r="R28">
            <v>0</v>
          </cell>
          <cell r="S28">
            <v>0</v>
          </cell>
          <cell r="T28">
            <v>0</v>
          </cell>
          <cell r="U28">
            <v>19145.680000000004</v>
          </cell>
          <cell r="V28">
            <v>1785.9899999999998</v>
          </cell>
          <cell r="W28">
            <v>1393.5</v>
          </cell>
          <cell r="X28">
            <v>7996.1000000000013</v>
          </cell>
          <cell r="Y28">
            <v>2921.1811458148813</v>
          </cell>
          <cell r="Z28">
            <v>131042.29924581489</v>
          </cell>
          <cell r="AA28">
            <v>0</v>
          </cell>
          <cell r="AB28">
            <v>261</v>
          </cell>
          <cell r="AC28">
            <v>20</v>
          </cell>
          <cell r="AD28">
            <v>12</v>
          </cell>
          <cell r="AE28">
            <v>0</v>
          </cell>
          <cell r="AF28">
            <v>12</v>
          </cell>
          <cell r="AG28">
            <v>1594.9499999999998</v>
          </cell>
          <cell r="AH28">
            <v>0.9</v>
          </cell>
          <cell r="AI28">
            <v>1435.4549999999999</v>
          </cell>
          <cell r="AJ28">
            <v>91.289729908506288</v>
          </cell>
          <cell r="AK28">
            <v>9.1289729908506292</v>
          </cell>
          <cell r="AL28">
            <v>0.1</v>
          </cell>
          <cell r="AM28">
            <v>100.41870289935692</v>
          </cell>
          <cell r="AN28">
            <v>0</v>
          </cell>
          <cell r="AO28">
            <v>0</v>
          </cell>
          <cell r="AP28">
            <v>100.41870289935692</v>
          </cell>
          <cell r="AQ28">
            <v>0</v>
          </cell>
          <cell r="AR28">
            <v>0</v>
          </cell>
          <cell r="AS28">
            <v>0</v>
          </cell>
          <cell r="AT28">
            <v>0</v>
          </cell>
          <cell r="AU28">
            <v>0</v>
          </cell>
          <cell r="AW28">
            <v>0</v>
          </cell>
        </row>
        <row r="29">
          <cell r="B29" t="str">
            <v>1304</v>
          </cell>
          <cell r="C29">
            <v>0</v>
          </cell>
          <cell r="D29" t="str">
            <v>Planning and Analysis Manager</v>
          </cell>
          <cell r="E29" t="str">
            <v>715-17779</v>
          </cell>
          <cell r="F29" t="str">
            <v>WALKER, Christopher I</v>
          </cell>
          <cell r="G29" t="str">
            <v>Salaried Staff</v>
          </cell>
          <cell r="H29" t="str">
            <v xml:space="preserve">Management Group </v>
          </cell>
          <cell r="I29">
            <v>1</v>
          </cell>
          <cell r="J29">
            <v>157995.1</v>
          </cell>
          <cell r="K29">
            <v>13119.99</v>
          </cell>
          <cell r="L29">
            <v>514.19399999999996</v>
          </cell>
          <cell r="M29">
            <v>0</v>
          </cell>
          <cell r="N29">
            <v>0</v>
          </cell>
          <cell r="O29">
            <v>890.01000000000022</v>
          </cell>
          <cell r="P29">
            <v>0</v>
          </cell>
          <cell r="Q29">
            <v>0</v>
          </cell>
          <cell r="R29">
            <v>0</v>
          </cell>
          <cell r="S29">
            <v>0</v>
          </cell>
          <cell r="T29">
            <v>0</v>
          </cell>
          <cell r="U29">
            <v>33879.129999999997</v>
          </cell>
          <cell r="V29">
            <v>3149.91</v>
          </cell>
          <cell r="W29">
            <v>2456.13</v>
          </cell>
          <cell r="X29">
            <v>14102.51</v>
          </cell>
          <cell r="Y29">
            <v>7011.9134896995965</v>
          </cell>
          <cell r="Z29">
            <v>233118.88748969961</v>
          </cell>
          <cell r="AA29">
            <v>0</v>
          </cell>
          <cell r="AB29">
            <v>261</v>
          </cell>
          <cell r="AC29">
            <v>20</v>
          </cell>
          <cell r="AD29">
            <v>12</v>
          </cell>
          <cell r="AE29">
            <v>0</v>
          </cell>
          <cell r="AF29">
            <v>12</v>
          </cell>
          <cell r="AG29">
            <v>1594.9499999999998</v>
          </cell>
          <cell r="AH29">
            <v>0.9</v>
          </cell>
          <cell r="AI29">
            <v>1435.4549999999999</v>
          </cell>
          <cell r="AJ29">
            <v>162.40069350115442</v>
          </cell>
          <cell r="AK29">
            <v>16.240069350115444</v>
          </cell>
          <cell r="AL29">
            <v>0.1</v>
          </cell>
          <cell r="AM29">
            <v>178.64076285126987</v>
          </cell>
          <cell r="AN29">
            <v>0</v>
          </cell>
          <cell r="AO29">
            <v>0</v>
          </cell>
          <cell r="AP29">
            <v>178.64076285126987</v>
          </cell>
          <cell r="AQ29">
            <v>0</v>
          </cell>
          <cell r="AR29">
            <v>0</v>
          </cell>
          <cell r="AS29">
            <v>0</v>
          </cell>
          <cell r="AT29">
            <v>0</v>
          </cell>
          <cell r="AU29">
            <v>0</v>
          </cell>
          <cell r="AW29">
            <v>0</v>
          </cell>
        </row>
        <row r="30">
          <cell r="B30" t="str">
            <v>1348</v>
          </cell>
          <cell r="C30">
            <v>0</v>
          </cell>
          <cell r="D30" t="str">
            <v>Commercial Mngr Energy Network</v>
          </cell>
          <cell r="E30" t="str">
            <v>9846</v>
          </cell>
          <cell r="F30" t="str">
            <v>PRIEST, Martin</v>
          </cell>
          <cell r="G30" t="str">
            <v>Salaried Staff</v>
          </cell>
          <cell r="H30" t="str">
            <v xml:space="preserve">Management Group </v>
          </cell>
          <cell r="I30">
            <v>1</v>
          </cell>
          <cell r="J30">
            <v>166047.82999999999</v>
          </cell>
          <cell r="K30">
            <v>13788.750000000004</v>
          </cell>
          <cell r="L30">
            <v>607.0637999999999</v>
          </cell>
          <cell r="M30">
            <v>25000.01</v>
          </cell>
          <cell r="N30">
            <v>0</v>
          </cell>
          <cell r="O30">
            <v>890.01000000000022</v>
          </cell>
          <cell r="P30">
            <v>0</v>
          </cell>
          <cell r="Q30">
            <v>0</v>
          </cell>
          <cell r="R30">
            <v>0</v>
          </cell>
          <cell r="S30">
            <v>0</v>
          </cell>
          <cell r="T30">
            <v>0</v>
          </cell>
          <cell r="U30">
            <v>30857.67</v>
          </cell>
          <cell r="V30">
            <v>3619.5899999999997</v>
          </cell>
          <cell r="W30">
            <v>2937.6499999999996</v>
          </cell>
          <cell r="X30">
            <v>16205.369999999999</v>
          </cell>
          <cell r="Y30">
            <v>7408.0601197536598</v>
          </cell>
          <cell r="Z30">
            <v>267362.00391975365</v>
          </cell>
          <cell r="AA30">
            <v>0</v>
          </cell>
          <cell r="AB30">
            <v>261</v>
          </cell>
          <cell r="AC30">
            <v>20</v>
          </cell>
          <cell r="AD30">
            <v>12</v>
          </cell>
          <cell r="AE30">
            <v>0</v>
          </cell>
          <cell r="AF30">
            <v>12</v>
          </cell>
          <cell r="AG30">
            <v>1594.9499999999998</v>
          </cell>
          <cell r="AH30">
            <v>0.9</v>
          </cell>
          <cell r="AI30">
            <v>1435.4549999999999</v>
          </cell>
          <cell r="AJ30">
            <v>186.25592855209928</v>
          </cell>
          <cell r="AK30">
            <v>18.625592855209927</v>
          </cell>
          <cell r="AL30">
            <v>0.1</v>
          </cell>
          <cell r="AM30">
            <v>204.88152140730921</v>
          </cell>
          <cell r="AN30">
            <v>0</v>
          </cell>
          <cell r="AO30">
            <v>0</v>
          </cell>
          <cell r="AP30">
            <v>204.88152140730921</v>
          </cell>
          <cell r="AQ30">
            <v>0</v>
          </cell>
          <cell r="AR30">
            <v>0</v>
          </cell>
          <cell r="AS30">
            <v>0</v>
          </cell>
          <cell r="AT30">
            <v>0</v>
          </cell>
          <cell r="AU30">
            <v>0</v>
          </cell>
          <cell r="AW30">
            <v>0</v>
          </cell>
        </row>
        <row r="31">
          <cell r="B31" t="str">
            <v>7355</v>
          </cell>
          <cell r="C31">
            <v>0</v>
          </cell>
          <cell r="D31" t="str">
            <v>Finance Administration Manager</v>
          </cell>
          <cell r="E31" t="str">
            <v>11269</v>
          </cell>
          <cell r="F31" t="str">
            <v>EADE, Marion L</v>
          </cell>
          <cell r="G31" t="str">
            <v>Salaried Staff</v>
          </cell>
          <cell r="H31" t="str">
            <v xml:space="preserve">Management Group </v>
          </cell>
          <cell r="I31">
            <v>1</v>
          </cell>
          <cell r="J31">
            <v>86390.699999999983</v>
          </cell>
          <cell r="K31">
            <v>7173.95</v>
          </cell>
          <cell r="L31">
            <v>0</v>
          </cell>
          <cell r="M31">
            <v>0</v>
          </cell>
          <cell r="N31">
            <v>0</v>
          </cell>
          <cell r="O31">
            <v>890.01000000000022</v>
          </cell>
          <cell r="P31">
            <v>0</v>
          </cell>
          <cell r="Q31">
            <v>0</v>
          </cell>
          <cell r="R31">
            <v>0</v>
          </cell>
          <cell r="S31">
            <v>0</v>
          </cell>
          <cell r="T31">
            <v>0</v>
          </cell>
          <cell r="U31">
            <v>14167.52</v>
          </cell>
          <cell r="V31">
            <v>1661.8500000000001</v>
          </cell>
          <cell r="W31">
            <v>1348.77</v>
          </cell>
          <cell r="X31">
            <v>7440.29</v>
          </cell>
          <cell r="Y31">
            <v>877.20101643028272</v>
          </cell>
          <cell r="Z31">
            <v>119950.29101643026</v>
          </cell>
          <cell r="AA31">
            <v>0</v>
          </cell>
          <cell r="AB31">
            <v>261</v>
          </cell>
          <cell r="AC31">
            <v>20</v>
          </cell>
          <cell r="AD31">
            <v>12</v>
          </cell>
          <cell r="AE31">
            <v>0</v>
          </cell>
          <cell r="AF31">
            <v>12</v>
          </cell>
          <cell r="AG31">
            <v>1594.9499999999998</v>
          </cell>
          <cell r="AH31">
            <v>0.9</v>
          </cell>
          <cell r="AI31">
            <v>1435.4549999999999</v>
          </cell>
          <cell r="AJ31">
            <v>83.562557528052267</v>
          </cell>
          <cell r="AK31">
            <v>8.356255752805227</v>
          </cell>
          <cell r="AL31">
            <v>0.1</v>
          </cell>
          <cell r="AM31">
            <v>91.918813280857492</v>
          </cell>
          <cell r="AN31">
            <v>0</v>
          </cell>
          <cell r="AO31">
            <v>0</v>
          </cell>
          <cell r="AP31">
            <v>91.918813280857492</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v>
          </cell>
          <cell r="C35">
            <v>0</v>
          </cell>
          <cell r="D35">
            <v>0</v>
          </cell>
          <cell r="E35">
            <v>0</v>
          </cell>
          <cell r="F35">
            <v>0</v>
          </cell>
          <cell r="G35">
            <v>0</v>
          </cell>
          <cell r="H35">
            <v>0</v>
          </cell>
          <cell r="I35">
            <v>11</v>
          </cell>
          <cell r="J35">
            <v>1199140.2899999998</v>
          </cell>
          <cell r="K35">
            <v>99577.35</v>
          </cell>
          <cell r="L35">
            <v>2756.7188999999998</v>
          </cell>
          <cell r="M35">
            <v>30000.019999999997</v>
          </cell>
          <cell r="N35">
            <v>0</v>
          </cell>
          <cell r="O35">
            <v>9790.1100000000024</v>
          </cell>
          <cell r="P35">
            <v>0</v>
          </cell>
          <cell r="Q35">
            <v>0</v>
          </cell>
          <cell r="R35">
            <v>0</v>
          </cell>
          <cell r="S35">
            <v>0</v>
          </cell>
          <cell r="T35">
            <v>0</v>
          </cell>
          <cell r="U35">
            <v>213354.11999999997</v>
          </cell>
          <cell r="V35">
            <v>23742.51</v>
          </cell>
          <cell r="W35">
            <v>19112.95</v>
          </cell>
          <cell r="X35">
            <v>106298.06999999999</v>
          </cell>
          <cell r="Y35">
            <v>38821.680211091247</v>
          </cell>
          <cell r="Z35">
            <v>1742593.8191110913</v>
          </cell>
          <cell r="AA35">
            <v>0</v>
          </cell>
          <cell r="AB35">
            <v>0</v>
          </cell>
          <cell r="AC35">
            <v>0</v>
          </cell>
          <cell r="AD35">
            <v>0</v>
          </cell>
          <cell r="AE35">
            <v>0</v>
          </cell>
          <cell r="AF35">
            <v>0</v>
          </cell>
          <cell r="AG35">
            <v>0</v>
          </cell>
          <cell r="AH35">
            <v>0</v>
          </cell>
          <cell r="AI35">
            <v>0</v>
          </cell>
          <cell r="AJ35">
            <v>110.36056157747204</v>
          </cell>
          <cell r="AK35">
            <v>0</v>
          </cell>
          <cell r="AL35">
            <v>0</v>
          </cell>
          <cell r="AM35">
            <v>0</v>
          </cell>
          <cell r="AN35">
            <v>0</v>
          </cell>
          <cell r="AO35">
            <v>0</v>
          </cell>
          <cell r="AP35">
            <v>0</v>
          </cell>
          <cell r="AQ35">
            <v>0</v>
          </cell>
          <cell r="AR35">
            <v>0</v>
          </cell>
          <cell r="AS35">
            <v>0</v>
          </cell>
          <cell r="AT35">
            <v>0</v>
          </cell>
          <cell r="AU35">
            <v>0</v>
          </cell>
          <cell r="AV35">
            <v>0</v>
          </cell>
        </row>
        <row r="36">
          <cell r="B36" t="str">
            <v>Total (Chargeable)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1742593.8191110913</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Overtime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AE37" t="str">
            <v>Productive Hrs for the year</v>
          </cell>
          <cell r="AF37">
            <v>0</v>
          </cell>
          <cell r="AG37">
            <v>0</v>
          </cell>
          <cell r="AH37">
            <v>0</v>
          </cell>
          <cell r="AI37">
            <v>0</v>
          </cell>
          <cell r="AJ37">
            <v>110.36056157747204</v>
          </cell>
          <cell r="AK37">
            <v>0</v>
          </cell>
          <cell r="AL37">
            <v>0</v>
          </cell>
          <cell r="AM37">
            <v>0</v>
          </cell>
          <cell r="AN37">
            <v>0</v>
          </cell>
          <cell r="AO37">
            <v>0</v>
          </cell>
          <cell r="AP37">
            <v>0</v>
          </cell>
          <cell r="AQ37">
            <v>0</v>
          </cell>
          <cell r="AR37">
            <v>0</v>
          </cell>
          <cell r="AS37">
            <v>0</v>
          </cell>
          <cell r="AT37">
            <v>0</v>
          </cell>
          <cell r="AU37">
            <v>0</v>
          </cell>
        </row>
        <row r="38">
          <cell r="B38">
            <v>0</v>
          </cell>
          <cell r="C38">
            <v>0</v>
          </cell>
          <cell r="D38" t="str">
            <v xml:space="preserve">Overtime Hours </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Payroll (including APC's)</v>
          </cell>
          <cell r="X38">
            <v>0</v>
          </cell>
          <cell r="Y38">
            <v>0</v>
          </cell>
          <cell r="Z38" t="str">
            <v>Proof</v>
          </cell>
          <cell r="AA38">
            <v>0</v>
          </cell>
          <cell r="AB38">
            <v>0</v>
          </cell>
          <cell r="AC38">
            <v>0</v>
          </cell>
          <cell r="AD38">
            <v>0</v>
          </cell>
          <cell r="AE38" t="str">
            <v xml:space="preserve">Estimated  Monthly Productive Hrs </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Base Rate</v>
          </cell>
          <cell r="E39">
            <v>0</v>
          </cell>
          <cell r="F39">
            <v>110.36056157747204</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62010 - Payroll (including APC's)</v>
          </cell>
          <cell r="X39">
            <v>0</v>
          </cell>
          <cell r="Y39">
            <v>1742593.8191110913</v>
          </cell>
          <cell r="Z39">
            <v>0</v>
          </cell>
          <cell r="AA39">
            <v>0</v>
          </cell>
          <cell r="AB39">
            <v>0</v>
          </cell>
          <cell r="AC39">
            <v>0</v>
          </cell>
          <cell r="AD39">
            <v>0</v>
          </cell>
          <cell r="AE39" t="str">
            <v>Overtime Hrs for the year</v>
          </cell>
          <cell r="AF39">
            <v>0</v>
          </cell>
          <cell r="AG39">
            <v>0</v>
          </cell>
          <cell r="AH39">
            <v>0</v>
          </cell>
          <cell r="AI39">
            <v>0</v>
          </cell>
          <cell r="AJ39">
            <v>0</v>
          </cell>
          <cell r="AK39" t="str">
            <v xml:space="preserve">Cost Centre Overhead </v>
          </cell>
          <cell r="AL39">
            <v>0</v>
          </cell>
          <cell r="AM39">
            <v>0</v>
          </cell>
          <cell r="AN39">
            <v>0</v>
          </cell>
          <cell r="AO39">
            <v>144625.73926794133</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t="str">
            <v>62040 - Overtime</v>
          </cell>
          <cell r="X40">
            <v>0</v>
          </cell>
          <cell r="Y40">
            <v>0</v>
          </cell>
          <cell r="Z40">
            <v>0</v>
          </cell>
          <cell r="AA40">
            <v>0</v>
          </cell>
          <cell r="AB40">
            <v>0</v>
          </cell>
          <cell r="AC40">
            <v>0</v>
          </cell>
          <cell r="AD40">
            <v>0</v>
          </cell>
          <cell r="AE40" t="str">
            <v>Total Hrs for the year</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Multiplier for O/T recovery penalty</v>
          </cell>
          <cell r="E41">
            <v>0</v>
          </cell>
          <cell r="F41">
            <v>1.4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1742593.8191110913</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Total Allocated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t="str">
            <v>Staff Numbers - FTE</v>
          </cell>
          <cell r="AJ42">
            <v>0</v>
          </cell>
          <cell r="AK42">
            <v>11</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Budget Overtime</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APCS</v>
          </cell>
          <cell r="E45">
            <v>0</v>
          </cell>
          <cell r="F45">
            <v>0.104</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Total Budget Overtime</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t="str">
            <v>Cost Centre Overheads as a % of Chargeable Payroll</v>
          </cell>
          <cell r="AI46">
            <v>0</v>
          </cell>
          <cell r="AJ46">
            <v>0</v>
          </cell>
          <cell r="AK46">
            <v>0</v>
          </cell>
          <cell r="AL46">
            <v>0</v>
          </cell>
          <cell r="AM46">
            <v>8.2994520973175431E-2</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39100 - Network Internal Allocation</v>
          </cell>
          <cell r="E49" t="str">
            <v>90000 - Cost Centre Expenses</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62110 - Staff Training and Development</v>
          </cell>
          <cell r="E50">
            <v>0</v>
          </cell>
          <cell r="F50">
            <v>20000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t="str">
            <v>Average OPA Rate</v>
          </cell>
          <cell r="AM50">
            <v>0</v>
          </cell>
          <cell r="AN50">
            <v>0</v>
          </cell>
          <cell r="AO50">
            <v>110.36056157747204</v>
          </cell>
          <cell r="AP50">
            <v>0</v>
          </cell>
          <cell r="AQ50">
            <v>0</v>
          </cell>
          <cell r="AR50">
            <v>0</v>
          </cell>
          <cell r="AS50">
            <v>0</v>
          </cell>
          <cell r="AT50">
            <v>0</v>
          </cell>
          <cell r="AU50">
            <v>0</v>
          </cell>
          <cell r="AW50">
            <v>0</v>
          </cell>
        </row>
        <row r="51">
          <cell r="B51">
            <v>0</v>
          </cell>
          <cell r="C51">
            <v>0</v>
          </cell>
          <cell r="D51" t="str">
            <v>62210 - Other Employment Costs</v>
          </cell>
          <cell r="E51">
            <v>0</v>
          </cell>
          <cell r="F51">
            <v>12133.710000000001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62300 - Contractors &amp; Consultants</v>
          </cell>
          <cell r="E52">
            <v>0</v>
          </cell>
          <cell r="F52">
            <v>150000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Average Fully Burdened Charge-Out-Rate</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62400 - Selling Expenses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62500 - Travel Expenses</v>
          </cell>
          <cell r="E54">
            <v>0</v>
          </cell>
          <cell r="F54">
            <v>5000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Average Rate settings for OPA System</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62600 - General &amp; Administration</v>
          </cell>
          <cell r="E55">
            <v>0</v>
          </cell>
          <cell r="F55">
            <v>14000.000000000002</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Hourly Rate OPA Rate per hour</v>
          </cell>
          <cell r="AK55">
            <v>0</v>
          </cell>
          <cell r="AL55">
            <v>0</v>
          </cell>
          <cell r="AM55">
            <v>0</v>
          </cell>
          <cell r="AN55">
            <v>0</v>
          </cell>
          <cell r="AO55">
            <v>0</v>
          </cell>
          <cell r="AP55">
            <v>110.36056157747204</v>
          </cell>
          <cell r="AQ55">
            <v>0</v>
          </cell>
          <cell r="AR55">
            <v>0</v>
          </cell>
          <cell r="AS55">
            <v>0</v>
          </cell>
          <cell r="AT55">
            <v>0</v>
          </cell>
          <cell r="AU55">
            <v>0</v>
          </cell>
          <cell r="AW55">
            <v>0</v>
          </cell>
        </row>
        <row r="56">
          <cell r="B56">
            <v>0</v>
          </cell>
          <cell r="C56">
            <v>0</v>
          </cell>
          <cell r="D56" t="str">
            <v>65000 - Depreciation &amp; Amortisation</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Cost Centre Overhead Rate</v>
          </cell>
          <cell r="AK56">
            <v>0</v>
          </cell>
          <cell r="AL56">
            <v>0</v>
          </cell>
          <cell r="AM56">
            <v>0</v>
          </cell>
          <cell r="AN56">
            <v>0</v>
          </cell>
          <cell r="AO56">
            <v>0</v>
          </cell>
          <cell r="AP56">
            <v>0.1</v>
          </cell>
          <cell r="AQ56">
            <v>0</v>
          </cell>
          <cell r="AR56">
            <v>0</v>
          </cell>
          <cell r="AS56">
            <v>0</v>
          </cell>
          <cell r="AT56">
            <v>0</v>
          </cell>
          <cell r="AU56">
            <v>0</v>
          </cell>
          <cell r="AW56">
            <v>0</v>
          </cell>
        </row>
        <row r="57">
          <cell r="B57">
            <v>0</v>
          </cell>
          <cell r="C57">
            <v>0</v>
          </cell>
          <cell r="D57" t="str">
            <v>63800 - Interest Expense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non-contestable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63400 - Service Contracts</v>
          </cell>
          <cell r="E58">
            <v>0</v>
          </cell>
          <cell r="F58">
            <v>60000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Corporate Overhead Rate for contestable works</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63600 - Lease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Overtime Penalty Rate to be applied to base OT hours</v>
          </cell>
          <cell r="AK59">
            <v>0</v>
          </cell>
          <cell r="AL59">
            <v>0</v>
          </cell>
          <cell r="AM59">
            <v>0</v>
          </cell>
          <cell r="AN59">
            <v>0</v>
          </cell>
          <cell r="AO59">
            <v>0</v>
          </cell>
          <cell r="AP59">
            <v>0.4</v>
          </cell>
          <cell r="AQ59">
            <v>0</v>
          </cell>
          <cell r="AR59">
            <v>0</v>
          </cell>
          <cell r="AS59">
            <v>0</v>
          </cell>
          <cell r="AT59">
            <v>0</v>
          </cell>
          <cell r="AU59">
            <v>0</v>
          </cell>
          <cell r="AW59">
            <v>0</v>
          </cell>
        </row>
        <row r="60">
          <cell r="B60" t="str">
            <v>83491 - Network Overhead Recovery</v>
          </cell>
          <cell r="C60">
            <v>0</v>
          </cell>
          <cell r="D60" t="str">
            <v>83400 - Inter-Company Expenses</v>
          </cell>
          <cell r="E60">
            <v>0</v>
          </cell>
          <cell r="F60">
            <v>33492.029267941369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Less</v>
          </cell>
          <cell r="E61">
            <v>0</v>
          </cell>
          <cell r="F61">
            <v>294625.73926794133</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62300 - Contractors &amp; Consultants</v>
          </cell>
          <cell r="E62">
            <v>0</v>
          </cell>
          <cell r="F62">
            <v>150000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65000 - Depreciation &amp; Amortisation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63800 - Interest Expense</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63713 - Lease Expenses - Plant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Total Overheads to be Recovered</v>
          </cell>
          <cell r="E66">
            <v>0</v>
          </cell>
          <cell r="F66">
            <v>144625.73926794133</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sheetData>
      <sheetData sheetId="35">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3421 - Network EHS&amp;Q</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7444</v>
          </cell>
          <cell r="C21">
            <v>0</v>
          </cell>
          <cell r="D21" t="str">
            <v>Health and Safety Officer</v>
          </cell>
          <cell r="E21" t="str">
            <v>10908</v>
          </cell>
          <cell r="F21" t="str">
            <v>DOWIE, Alexis</v>
          </cell>
          <cell r="G21" t="str">
            <v>Salaried Staff</v>
          </cell>
          <cell r="H21">
            <v>0</v>
          </cell>
          <cell r="I21">
            <v>1</v>
          </cell>
          <cell r="J21">
            <v>101328.21</v>
          </cell>
          <cell r="K21">
            <v>8414.369999999999</v>
          </cell>
          <cell r="L21">
            <v>191.03339999999997</v>
          </cell>
          <cell r="M21">
            <v>0</v>
          </cell>
          <cell r="N21">
            <v>0</v>
          </cell>
          <cell r="O21">
            <v>890.01000000000022</v>
          </cell>
          <cell r="P21">
            <v>0</v>
          </cell>
          <cell r="Q21">
            <v>0</v>
          </cell>
          <cell r="R21">
            <v>0</v>
          </cell>
          <cell r="S21">
            <v>0</v>
          </cell>
          <cell r="T21">
            <v>0</v>
          </cell>
          <cell r="U21">
            <v>16594.11</v>
          </cell>
          <cell r="V21">
            <v>1946.4799999999998</v>
          </cell>
          <cell r="W21">
            <v>1579.75</v>
          </cell>
          <cell r="X21">
            <v>8714.67</v>
          </cell>
          <cell r="Y21">
            <v>2692.8592536701135</v>
          </cell>
          <cell r="Z21">
            <v>142351.49265367011</v>
          </cell>
          <cell r="AA21">
            <v>0</v>
          </cell>
          <cell r="AB21">
            <v>261</v>
          </cell>
          <cell r="AC21">
            <v>20</v>
          </cell>
          <cell r="AD21">
            <v>12</v>
          </cell>
          <cell r="AE21">
            <v>0</v>
          </cell>
          <cell r="AF21">
            <v>12</v>
          </cell>
          <cell r="AG21">
            <v>1594.9499999999998</v>
          </cell>
          <cell r="AH21">
            <v>0.9</v>
          </cell>
          <cell r="AI21">
            <v>1435.4549999999999</v>
          </cell>
          <cell r="AJ21">
            <v>99.168202872030207</v>
          </cell>
          <cell r="AK21">
            <v>14.87523043080453</v>
          </cell>
          <cell r="AL21">
            <v>0.15</v>
          </cell>
          <cell r="AM21">
            <v>114.04343330283474</v>
          </cell>
          <cell r="AN21">
            <v>0</v>
          </cell>
          <cell r="AO21">
            <v>0</v>
          </cell>
          <cell r="AP21">
            <v>114.04343330283474</v>
          </cell>
          <cell r="AQ21">
            <v>0</v>
          </cell>
          <cell r="AR21">
            <v>0</v>
          </cell>
          <cell r="AS21">
            <v>0</v>
          </cell>
          <cell r="AT21">
            <v>0</v>
          </cell>
          <cell r="AU21">
            <v>0</v>
          </cell>
          <cell r="AW21">
            <v>0</v>
          </cell>
        </row>
        <row r="22">
          <cell r="B22" t="str">
            <v>7445</v>
          </cell>
          <cell r="C22">
            <v>0</v>
          </cell>
          <cell r="D22" t="str">
            <v>Health and Safety Officer</v>
          </cell>
          <cell r="E22" t="str">
            <v>11150</v>
          </cell>
          <cell r="F22" t="str">
            <v>WORTH, Christopher L</v>
          </cell>
          <cell r="G22" t="str">
            <v>Salaried Staff</v>
          </cell>
          <cell r="H22">
            <v>0</v>
          </cell>
          <cell r="I22">
            <v>1</v>
          </cell>
          <cell r="J22">
            <v>88407.88</v>
          </cell>
          <cell r="K22">
            <v>7341.45</v>
          </cell>
          <cell r="L22">
            <v>112.1994</v>
          </cell>
          <cell r="M22">
            <v>0</v>
          </cell>
          <cell r="N22">
            <v>0</v>
          </cell>
          <cell r="O22">
            <v>890.01000000000022</v>
          </cell>
          <cell r="P22">
            <v>0</v>
          </cell>
          <cell r="Q22">
            <v>0</v>
          </cell>
          <cell r="R22">
            <v>0</v>
          </cell>
          <cell r="S22">
            <v>0</v>
          </cell>
          <cell r="T22">
            <v>0</v>
          </cell>
          <cell r="U22">
            <v>14495.22</v>
          </cell>
          <cell r="V22">
            <v>1700.2699999999995</v>
          </cell>
          <cell r="W22">
            <v>1379.9399999999996</v>
          </cell>
          <cell r="X22">
            <v>7612.3999999999987</v>
          </cell>
          <cell r="Y22">
            <v>1355.6192976141492</v>
          </cell>
          <cell r="Z22">
            <v>123294.98869761414</v>
          </cell>
          <cell r="AA22">
            <v>0</v>
          </cell>
          <cell r="AB22">
            <v>261</v>
          </cell>
          <cell r="AC22">
            <v>20</v>
          </cell>
          <cell r="AD22">
            <v>12</v>
          </cell>
          <cell r="AE22">
            <v>0</v>
          </cell>
          <cell r="AF22">
            <v>12</v>
          </cell>
          <cell r="AG22">
            <v>1594.9499999999998</v>
          </cell>
          <cell r="AH22">
            <v>0.9</v>
          </cell>
          <cell r="AI22">
            <v>1435.4549999999999</v>
          </cell>
          <cell r="AJ22">
            <v>85.892618506058454</v>
          </cell>
          <cell r="AK22">
            <v>12.883892775908768</v>
          </cell>
          <cell r="AL22">
            <v>0.15</v>
          </cell>
          <cell r="AM22">
            <v>98.776511281967217</v>
          </cell>
          <cell r="AN22">
            <v>0</v>
          </cell>
          <cell r="AO22">
            <v>0</v>
          </cell>
          <cell r="AP22">
            <v>98.776511281967217</v>
          </cell>
          <cell r="AQ22">
            <v>0</v>
          </cell>
          <cell r="AR22">
            <v>0</v>
          </cell>
          <cell r="AS22">
            <v>0</v>
          </cell>
          <cell r="AT22">
            <v>0</v>
          </cell>
          <cell r="AU22">
            <v>0</v>
          </cell>
          <cell r="AW22">
            <v>0</v>
          </cell>
        </row>
        <row r="23">
          <cell r="B23" t="str">
            <v>7443</v>
          </cell>
          <cell r="C23">
            <v>0</v>
          </cell>
          <cell r="D23" t="str">
            <v>Senior Health and Safety Officer</v>
          </cell>
          <cell r="E23" t="str">
            <v>10031</v>
          </cell>
          <cell r="F23" t="str">
            <v>INGOLD, David M</v>
          </cell>
          <cell r="G23" t="str">
            <v>Salaried Staff</v>
          </cell>
          <cell r="H23">
            <v>0</v>
          </cell>
          <cell r="I23">
            <v>1</v>
          </cell>
          <cell r="J23">
            <v>111015.89000000001</v>
          </cell>
          <cell r="K23">
            <v>9218.84</v>
          </cell>
          <cell r="L23">
            <v>151.72919999999999</v>
          </cell>
          <cell r="M23">
            <v>0</v>
          </cell>
          <cell r="N23">
            <v>0</v>
          </cell>
          <cell r="O23">
            <v>890.01000000000022</v>
          </cell>
          <cell r="P23">
            <v>0</v>
          </cell>
          <cell r="Q23">
            <v>0</v>
          </cell>
          <cell r="R23">
            <v>0</v>
          </cell>
          <cell r="S23">
            <v>0</v>
          </cell>
          <cell r="T23">
            <v>0</v>
          </cell>
          <cell r="U23">
            <v>18167.849999999999</v>
          </cell>
          <cell r="V23">
            <v>2131.09</v>
          </cell>
          <cell r="W23">
            <v>1729.56</v>
          </cell>
          <cell r="X23">
            <v>9541.119999999999</v>
          </cell>
          <cell r="Y23">
            <v>6006.0676357814809</v>
          </cell>
          <cell r="Z23">
            <v>158852.15683578147</v>
          </cell>
          <cell r="AA23">
            <v>0</v>
          </cell>
          <cell r="AB23">
            <v>261</v>
          </cell>
          <cell r="AC23">
            <v>20</v>
          </cell>
          <cell r="AD23">
            <v>12</v>
          </cell>
          <cell r="AE23">
            <v>0</v>
          </cell>
          <cell r="AF23">
            <v>12</v>
          </cell>
          <cell r="AG23">
            <v>1594.9499999999998</v>
          </cell>
          <cell r="AH23">
            <v>0.9</v>
          </cell>
          <cell r="AI23">
            <v>1435.4549999999999</v>
          </cell>
          <cell r="AJ23">
            <v>110.66327877626361</v>
          </cell>
          <cell r="AK23">
            <v>16.599491816439542</v>
          </cell>
          <cell r="AL23">
            <v>0.15</v>
          </cell>
          <cell r="AM23">
            <v>127.26277059270315</v>
          </cell>
          <cell r="AN23">
            <v>0</v>
          </cell>
          <cell r="AO23">
            <v>0</v>
          </cell>
          <cell r="AP23">
            <v>127.26277059270315</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W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B34" t="str">
            <v>Total</v>
          </cell>
          <cell r="C34">
            <v>0</v>
          </cell>
          <cell r="D34">
            <v>0</v>
          </cell>
          <cell r="E34">
            <v>0</v>
          </cell>
          <cell r="F34">
            <v>0</v>
          </cell>
          <cell r="G34">
            <v>0</v>
          </cell>
          <cell r="H34">
            <v>0</v>
          </cell>
          <cell r="I34">
            <v>3</v>
          </cell>
          <cell r="J34">
            <v>300751.98000000004</v>
          </cell>
          <cell r="K34">
            <v>24974.66</v>
          </cell>
          <cell r="L34">
            <v>454.96199999999999</v>
          </cell>
          <cell r="M34">
            <v>0</v>
          </cell>
          <cell r="N34">
            <v>0</v>
          </cell>
          <cell r="O34">
            <v>2670.0300000000007</v>
          </cell>
          <cell r="P34">
            <v>0</v>
          </cell>
          <cell r="Q34">
            <v>0</v>
          </cell>
          <cell r="R34">
            <v>0</v>
          </cell>
          <cell r="S34">
            <v>0</v>
          </cell>
          <cell r="T34">
            <v>0</v>
          </cell>
          <cell r="U34">
            <v>49257.18</v>
          </cell>
          <cell r="V34">
            <v>5777.8399999999992</v>
          </cell>
          <cell r="W34">
            <v>4689.25</v>
          </cell>
          <cell r="X34">
            <v>25868.19</v>
          </cell>
          <cell r="Y34">
            <v>10054.546187065744</v>
          </cell>
          <cell r="Z34">
            <v>424498.63818706572</v>
          </cell>
          <cell r="AA34">
            <v>0</v>
          </cell>
          <cell r="AB34">
            <v>0</v>
          </cell>
          <cell r="AC34">
            <v>0</v>
          </cell>
          <cell r="AD34">
            <v>0</v>
          </cell>
          <cell r="AE34">
            <v>0</v>
          </cell>
          <cell r="AF34">
            <v>0</v>
          </cell>
          <cell r="AG34">
            <v>0</v>
          </cell>
          <cell r="AH34">
            <v>0</v>
          </cell>
          <cell r="AI34">
            <v>0</v>
          </cell>
          <cell r="AJ34">
            <v>98.574700051450762</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 (Chargeable)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B36">
            <v>0</v>
          </cell>
          <cell r="C36">
            <v>0</v>
          </cell>
          <cell r="D36" t="str">
            <v>Overtime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AE36" t="str">
            <v>Productive Hrs for the year</v>
          </cell>
          <cell r="AF36">
            <v>0</v>
          </cell>
          <cell r="AG36">
            <v>0</v>
          </cell>
          <cell r="AH36">
            <v>0</v>
          </cell>
          <cell r="AI36">
            <v>0</v>
          </cell>
          <cell r="AJ36">
            <v>98.574700051450762</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 xml:space="preserve">Overtime Hours </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A37">
            <v>0</v>
          </cell>
          <cell r="AB37">
            <v>0</v>
          </cell>
          <cell r="AC37">
            <v>0</v>
          </cell>
          <cell r="AD37">
            <v>0</v>
          </cell>
          <cell r="AE37" t="str">
            <v xml:space="preserve">Estimated  Monthly Productive Hrs </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Base Rate</v>
          </cell>
          <cell r="E38">
            <v>0</v>
          </cell>
          <cell r="F38">
            <v>98.574700051450762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424498.63818706572</v>
          </cell>
          <cell r="Z38">
            <v>0</v>
          </cell>
          <cell r="AA38">
            <v>0</v>
          </cell>
          <cell r="AB38">
            <v>0</v>
          </cell>
          <cell r="AC38">
            <v>0</v>
          </cell>
          <cell r="AD38">
            <v>0</v>
          </cell>
          <cell r="AE38" t="str">
            <v>Overtime Hrs for the year</v>
          </cell>
          <cell r="AF38">
            <v>0</v>
          </cell>
          <cell r="AG38">
            <v>0</v>
          </cell>
          <cell r="AH38">
            <v>0</v>
          </cell>
          <cell r="AI38">
            <v>0</v>
          </cell>
          <cell r="AJ38">
            <v>0</v>
          </cell>
          <cell r="AK38" t="str">
            <v xml:space="preserve">Cost Centre Overhead </v>
          </cell>
          <cell r="AL38">
            <v>0</v>
          </cell>
          <cell r="AM38">
            <v>0</v>
          </cell>
          <cell r="AN38">
            <v>0</v>
          </cell>
          <cell r="AO38">
            <v>60784.219800347608</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Total Hrs for the year</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Multiplier for O/T recovery penalty</v>
          </cell>
          <cell r="E40">
            <v>0</v>
          </cell>
          <cell r="F40">
            <v>1.4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424498.63818706572</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Allocated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Staff Numbers - FTE</v>
          </cell>
          <cell r="AJ41">
            <v>0</v>
          </cell>
          <cell r="AK41">
            <v>3</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APCS</v>
          </cell>
          <cell r="E44">
            <v>0</v>
          </cell>
          <cell r="F44">
            <v>0.104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Budget 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t="str">
            <v>Cost Centre Overheads as a % of Chargeable Payroll</v>
          </cell>
          <cell r="AI45">
            <v>0</v>
          </cell>
          <cell r="AJ45">
            <v>0</v>
          </cell>
          <cell r="AK45">
            <v>0</v>
          </cell>
          <cell r="AL45">
            <v>0</v>
          </cell>
          <cell r="AM45">
            <v>0.14319061201219108</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39100 - Network Internal Allocation</v>
          </cell>
          <cell r="E48" t="str">
            <v>90000 - Cost Centre Expenses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62110 - Staff Training and Development</v>
          </cell>
          <cell r="E49">
            <v>0</v>
          </cell>
          <cell r="F49">
            <v>8447.0000000000018</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t="str">
            <v>Average OPA Rate</v>
          </cell>
          <cell r="AM49">
            <v>0</v>
          </cell>
          <cell r="AN49">
            <v>0</v>
          </cell>
          <cell r="AO49">
            <v>98.574700051450762</v>
          </cell>
          <cell r="AP49">
            <v>0</v>
          </cell>
          <cell r="AQ49">
            <v>0</v>
          </cell>
          <cell r="AR49">
            <v>0</v>
          </cell>
          <cell r="AS49">
            <v>0</v>
          </cell>
          <cell r="AT49">
            <v>0</v>
          </cell>
          <cell r="AU49">
            <v>0</v>
          </cell>
          <cell r="AW49">
            <v>0</v>
          </cell>
        </row>
        <row r="50">
          <cell r="B50">
            <v>0</v>
          </cell>
          <cell r="C50">
            <v>0</v>
          </cell>
          <cell r="D50" t="str">
            <v>62210 - Other Employment Costs</v>
          </cell>
          <cell r="E50">
            <v>0</v>
          </cell>
          <cell r="F50">
            <v>7651.5700000000006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62300 - Contractors &amp; Consultants</v>
          </cell>
          <cell r="E51">
            <v>0</v>
          </cell>
          <cell r="F51">
            <v>21999.999999999996</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Fully Burdened Charge-Out-Rate</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62400 - Selling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62500 - Travel Expenses</v>
          </cell>
          <cell r="E53">
            <v>0</v>
          </cell>
          <cell r="F53">
            <v>1350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Average Rate settings for OPA System</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62600 - General &amp; Administration</v>
          </cell>
          <cell r="E54">
            <v>0</v>
          </cell>
          <cell r="F54">
            <v>34201.46</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Hourly Rate OPA Rate per hour</v>
          </cell>
          <cell r="AK54">
            <v>0</v>
          </cell>
          <cell r="AL54">
            <v>0</v>
          </cell>
          <cell r="AM54">
            <v>0</v>
          </cell>
          <cell r="AN54">
            <v>0</v>
          </cell>
          <cell r="AO54">
            <v>0</v>
          </cell>
          <cell r="AP54">
            <v>98.574700051450762</v>
          </cell>
          <cell r="AQ54">
            <v>0</v>
          </cell>
          <cell r="AR54">
            <v>0</v>
          </cell>
          <cell r="AS54">
            <v>0</v>
          </cell>
          <cell r="AT54">
            <v>0</v>
          </cell>
          <cell r="AU54">
            <v>0</v>
          </cell>
          <cell r="AW54">
            <v>0</v>
          </cell>
        </row>
        <row r="55">
          <cell r="B55">
            <v>0</v>
          </cell>
          <cell r="C55">
            <v>0</v>
          </cell>
          <cell r="D55" t="str">
            <v>65000 - Depreciation &amp; Amortisation</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Cost Centre Overhead Rate</v>
          </cell>
          <cell r="AK55">
            <v>0</v>
          </cell>
          <cell r="AL55">
            <v>0</v>
          </cell>
          <cell r="AM55">
            <v>0</v>
          </cell>
          <cell r="AN55">
            <v>0</v>
          </cell>
          <cell r="AO55">
            <v>0</v>
          </cell>
          <cell r="AP55">
            <v>0.15</v>
          </cell>
          <cell r="AQ55">
            <v>0</v>
          </cell>
          <cell r="AR55">
            <v>0</v>
          </cell>
          <cell r="AS55">
            <v>0</v>
          </cell>
          <cell r="AT55">
            <v>0</v>
          </cell>
          <cell r="AU55">
            <v>0</v>
          </cell>
          <cell r="AW55">
            <v>0</v>
          </cell>
        </row>
        <row r="56">
          <cell r="B56">
            <v>0</v>
          </cell>
          <cell r="C56">
            <v>0</v>
          </cell>
          <cell r="D56" t="str">
            <v>63800 - Interest Expense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Corporate Overhead Rate for non-contestable works</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63400 - Service Contracts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63600 - Lease Expenses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Overtime Penalty Rate to be applied to base OT hours</v>
          </cell>
          <cell r="AK58">
            <v>0</v>
          </cell>
          <cell r="AL58">
            <v>0</v>
          </cell>
          <cell r="AM58">
            <v>0</v>
          </cell>
          <cell r="AN58">
            <v>0</v>
          </cell>
          <cell r="AO58">
            <v>0</v>
          </cell>
          <cell r="AP58">
            <v>0.4</v>
          </cell>
          <cell r="AQ58">
            <v>0</v>
          </cell>
          <cell r="AR58">
            <v>0</v>
          </cell>
          <cell r="AS58">
            <v>0</v>
          </cell>
          <cell r="AT58">
            <v>0</v>
          </cell>
          <cell r="AU58">
            <v>0</v>
          </cell>
          <cell r="AW58">
            <v>0</v>
          </cell>
        </row>
        <row r="59">
          <cell r="B59" t="str">
            <v>83491 - Network Overhead Recovery</v>
          </cell>
          <cell r="C59">
            <v>0</v>
          </cell>
          <cell r="D59" t="str">
            <v>83400 - Inter-Company Expenses</v>
          </cell>
          <cell r="E59">
            <v>0</v>
          </cell>
          <cell r="F59">
            <v>9134.189800347609</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Less</v>
          </cell>
          <cell r="E60">
            <v>0</v>
          </cell>
          <cell r="F60">
            <v>82784.219800347608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21999.999999999996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65000 - Depreciation &amp; Amortisation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63800 - Interest Expense</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63713 - Lease Expenses - Plant</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Total Overheads to be Recovered</v>
          </cell>
          <cell r="E65">
            <v>0</v>
          </cell>
          <cell r="F65">
            <v>60784.219800347608</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sheetData>
      <sheetData sheetId="36">
        <row r="1">
          <cell r="B1" t="str">
            <v>CUBE:</v>
          </cell>
          <cell r="C1">
            <v>0</v>
          </cell>
          <cell r="D1" t="str">
            <v>actewagl_tm1:AAG_Payroll</v>
          </cell>
          <cell r="E1" t="str">
            <v>CUBE:</v>
          </cell>
          <cell r="F1" t="str">
            <v>actewagl_tm1:AAG_ProfitLoss</v>
          </cell>
          <cell r="G1" t="str">
            <v>CUBE:</v>
          </cell>
          <cell r="H1" t="str">
            <v>actewagl_tm1:AAG_LabourCharges</v>
          </cell>
          <cell r="I1">
            <v>0</v>
          </cell>
          <cell r="J1">
            <v>0</v>
          </cell>
          <cell r="K1" t="str">
            <v>CUBE:</v>
          </cell>
          <cell r="L1" t="str">
            <v>actewagl_tm1:AAG_ProjectsData</v>
          </cell>
        </row>
        <row r="2">
          <cell r="B2" t="str">
            <v>year</v>
          </cell>
          <cell r="D2" t="str">
            <v>2017/18</v>
          </cell>
          <cell r="E2" t="str">
            <v>Companies</v>
          </cell>
          <cell r="F2" t="str">
            <v>10 - ActewAGL Group</v>
          </cell>
          <cell r="G2" t="str">
            <v>FinancialYears</v>
          </cell>
          <cell r="H2" t="str">
            <v>2016/17</v>
          </cell>
          <cell r="I2">
            <v>0</v>
          </cell>
          <cell r="J2">
            <v>0</v>
          </cell>
        </row>
        <row r="3">
          <cell r="B3" t="str">
            <v>ID_No</v>
          </cell>
          <cell r="D3" t="str">
            <v>All ID Numbers</v>
          </cell>
          <cell r="E3" t="str">
            <v>Activities</v>
          </cell>
          <cell r="F3" t="str">
            <v>Total Activities</v>
          </cell>
          <cell r="G3" t="str">
            <v>ProjectNumbers</v>
          </cell>
          <cell r="H3" t="str">
            <v>AllProjectNumbers</v>
          </cell>
          <cell r="I3">
            <v>0</v>
          </cell>
          <cell r="J3">
            <v>0</v>
          </cell>
        </row>
        <row r="4">
          <cell r="B4" t="str">
            <v>Pay Number</v>
          </cell>
          <cell r="D4" t="str">
            <v>All Pay Numbers</v>
          </cell>
          <cell r="E4" t="str">
            <v>RelatedCompanies</v>
          </cell>
          <cell r="F4" t="str">
            <v>All Related Companies</v>
          </cell>
          <cell r="G4" t="str">
            <v>ProjectTasks</v>
          </cell>
          <cell r="H4" t="str">
            <v>AllProjectTasks</v>
          </cell>
          <cell r="I4">
            <v>0</v>
          </cell>
          <cell r="J4">
            <v>0</v>
          </cell>
        </row>
        <row r="5">
          <cell r="B5" t="str">
            <v>scenario</v>
          </cell>
          <cell r="D5" t="str">
            <v>Preliminary Budget</v>
          </cell>
          <cell r="E5" t="str">
            <v>ExpenditureTypes</v>
          </cell>
          <cell r="F5" t="str">
            <v>AllTypes</v>
          </cell>
          <cell r="G5" t="str">
            <v>LabourChargesMeasure</v>
          </cell>
          <cell r="H5" t="str">
            <v>Charged Hours</v>
          </cell>
          <cell r="I5">
            <v>0</v>
          </cell>
          <cell r="J5">
            <v>0</v>
          </cell>
        </row>
        <row r="6">
          <cell r="D6" t="str">
            <v>Year</v>
          </cell>
          <cell r="E6">
            <v>0</v>
          </cell>
          <cell r="F6">
            <v>0</v>
          </cell>
          <cell r="G6" t="str">
            <v>Months</v>
          </cell>
          <cell r="H6" t="str">
            <v>Year</v>
          </cell>
          <cell r="I6">
            <v>0</v>
          </cell>
          <cell r="J6">
            <v>0</v>
          </cell>
        </row>
        <row r="7">
          <cell r="D7">
            <v>0</v>
          </cell>
          <cell r="E7">
            <v>0</v>
          </cell>
          <cell r="F7">
            <v>0</v>
          </cell>
          <cell r="G7" t="str">
            <v>CostCentres</v>
          </cell>
          <cell r="H7" t="str">
            <v>3000 - Electricity Networks</v>
          </cell>
          <cell r="I7">
            <v>0</v>
          </cell>
          <cell r="J7">
            <v>0</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3422 - Network Learning and Development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t="str">
            <v>6941</v>
          </cell>
          <cell r="C22">
            <v>0</v>
          </cell>
          <cell r="D22" t="str">
            <v>Manager Learning &amp; Development</v>
          </cell>
          <cell r="E22" t="str">
            <v>10286</v>
          </cell>
          <cell r="F22" t="str">
            <v>BODLE, Leanne</v>
          </cell>
          <cell r="G22" t="str">
            <v>Salaried Staff</v>
          </cell>
          <cell r="H22" t="str">
            <v xml:space="preserve">Management Group </v>
          </cell>
          <cell r="I22">
            <v>1</v>
          </cell>
          <cell r="J22">
            <v>144631.57</v>
          </cell>
          <cell r="K22">
            <v>12010.3</v>
          </cell>
          <cell r="L22">
            <v>749.36399999999992</v>
          </cell>
          <cell r="M22">
            <v>15663.43</v>
          </cell>
          <cell r="N22">
            <v>0</v>
          </cell>
          <cell r="O22">
            <v>890.01000000000022</v>
          </cell>
          <cell r="P22">
            <v>0</v>
          </cell>
          <cell r="Q22">
            <v>10000.069999999998</v>
          </cell>
          <cell r="R22">
            <v>0</v>
          </cell>
          <cell r="S22">
            <v>0</v>
          </cell>
          <cell r="T22">
            <v>0</v>
          </cell>
          <cell r="U22">
            <v>27478.200000000004</v>
          </cell>
          <cell r="V22">
            <v>3223.23</v>
          </cell>
          <cell r="W22">
            <v>2615.92</v>
          </cell>
          <cell r="X22">
            <v>14430.57</v>
          </cell>
          <cell r="Y22">
            <v>5498.7671288614874</v>
          </cell>
          <cell r="Z22">
            <v>237191.43112886153</v>
          </cell>
          <cell r="AA22">
            <v>0</v>
          </cell>
          <cell r="AB22">
            <v>261</v>
          </cell>
          <cell r="AC22">
            <v>20</v>
          </cell>
          <cell r="AD22">
            <v>12</v>
          </cell>
          <cell r="AE22">
            <v>0</v>
          </cell>
          <cell r="AF22">
            <v>12</v>
          </cell>
          <cell r="AG22">
            <v>1594.9499999999998</v>
          </cell>
          <cell r="AH22">
            <v>0.9</v>
          </cell>
          <cell r="AI22">
            <v>1435.4549999999999</v>
          </cell>
          <cell r="AJ22">
            <v>165.23780343435465</v>
          </cell>
          <cell r="AK22">
            <v>24.785670515153196</v>
          </cell>
          <cell r="AL22">
            <v>0.15</v>
          </cell>
          <cell r="AM22">
            <v>190.02347394950783</v>
          </cell>
          <cell r="AN22">
            <v>0</v>
          </cell>
          <cell r="AO22">
            <v>0</v>
          </cell>
          <cell r="AP22">
            <v>190.02347394950783</v>
          </cell>
          <cell r="AQ22">
            <v>0</v>
          </cell>
          <cell r="AR22">
            <v>0</v>
          </cell>
          <cell r="AS22">
            <v>0</v>
          </cell>
          <cell r="AT22">
            <v>0</v>
          </cell>
          <cell r="AU22">
            <v>0</v>
          </cell>
          <cell r="AV22">
            <v>0</v>
          </cell>
          <cell r="AW22">
            <v>0</v>
          </cell>
        </row>
        <row r="23">
          <cell r="B23" t="str">
            <v>6949</v>
          </cell>
          <cell r="C23">
            <v>0</v>
          </cell>
          <cell r="D23" t="str">
            <v>Resource Development Coordinat</v>
          </cell>
          <cell r="E23" t="str">
            <v>10557</v>
          </cell>
          <cell r="F23" t="str">
            <v>CALEY, Stephanie</v>
          </cell>
          <cell r="G23" t="str">
            <v>Salaried Staff</v>
          </cell>
          <cell r="H23" t="str">
            <v xml:space="preserve">Management Group </v>
          </cell>
          <cell r="I23">
            <v>1</v>
          </cell>
          <cell r="J23">
            <v>79295.67</v>
          </cell>
          <cell r="K23">
            <v>6584.79</v>
          </cell>
          <cell r="L23">
            <v>242.47619999999998</v>
          </cell>
          <cell r="M23">
            <v>0</v>
          </cell>
          <cell r="N23">
            <v>0</v>
          </cell>
          <cell r="O23">
            <v>890.01000000000022</v>
          </cell>
          <cell r="P23">
            <v>0</v>
          </cell>
          <cell r="Q23">
            <v>0</v>
          </cell>
          <cell r="R23">
            <v>0</v>
          </cell>
          <cell r="S23">
            <v>0</v>
          </cell>
          <cell r="T23">
            <v>0</v>
          </cell>
          <cell r="U23">
            <v>13014.91</v>
          </cell>
          <cell r="V23">
            <v>1526.6100000000001</v>
          </cell>
          <cell r="W23">
            <v>1239.0300000000004</v>
          </cell>
          <cell r="X23">
            <v>6835.01</v>
          </cell>
          <cell r="Y23">
            <v>3960.3727912082713</v>
          </cell>
          <cell r="Z23">
            <v>113588.87899120826</v>
          </cell>
          <cell r="AA23">
            <v>0</v>
          </cell>
          <cell r="AB23">
            <v>261</v>
          </cell>
          <cell r="AC23">
            <v>20</v>
          </cell>
          <cell r="AD23">
            <v>12</v>
          </cell>
          <cell r="AE23">
            <v>0</v>
          </cell>
          <cell r="AF23">
            <v>12</v>
          </cell>
          <cell r="AG23">
            <v>1594.9499999999998</v>
          </cell>
          <cell r="AH23">
            <v>0.9</v>
          </cell>
          <cell r="AI23">
            <v>1435.4549999999999</v>
          </cell>
          <cell r="AJ23">
            <v>79.130922941651434</v>
          </cell>
          <cell r="AK23">
            <v>11.869638441247714</v>
          </cell>
          <cell r="AL23">
            <v>0.15</v>
          </cell>
          <cell r="AM23">
            <v>91.00056138289915</v>
          </cell>
          <cell r="AN23">
            <v>0</v>
          </cell>
          <cell r="AO23">
            <v>0</v>
          </cell>
          <cell r="AP23">
            <v>91.00056138289915</v>
          </cell>
          <cell r="AQ23">
            <v>0</v>
          </cell>
          <cell r="AR23">
            <v>0</v>
          </cell>
          <cell r="AS23">
            <v>0</v>
          </cell>
          <cell r="AT23">
            <v>0</v>
          </cell>
          <cell r="AU23">
            <v>0</v>
          </cell>
          <cell r="AV23">
            <v>0</v>
          </cell>
          <cell r="AW23">
            <v>0</v>
          </cell>
        </row>
        <row r="24">
          <cell r="B24" t="str">
            <v>6950</v>
          </cell>
          <cell r="C24">
            <v>0</v>
          </cell>
          <cell r="D24" t="str">
            <v>Vocational Educator</v>
          </cell>
          <cell r="E24" t="str">
            <v>10669</v>
          </cell>
          <cell r="F24" t="str">
            <v>HORNBY, Matthew C</v>
          </cell>
          <cell r="G24" t="str">
            <v>Salaried Staff</v>
          </cell>
          <cell r="H24" t="str">
            <v xml:space="preserve">Management Group </v>
          </cell>
          <cell r="I24">
            <v>1</v>
          </cell>
          <cell r="J24">
            <v>89266.75999999998</v>
          </cell>
          <cell r="K24">
            <v>7412.76</v>
          </cell>
          <cell r="L24">
            <v>482.5308</v>
          </cell>
          <cell r="M24">
            <v>0</v>
          </cell>
          <cell r="N24">
            <v>0</v>
          </cell>
          <cell r="O24">
            <v>890.01000000000022</v>
          </cell>
          <cell r="P24">
            <v>0</v>
          </cell>
          <cell r="Q24">
            <v>0</v>
          </cell>
          <cell r="R24">
            <v>0</v>
          </cell>
          <cell r="S24">
            <v>0</v>
          </cell>
          <cell r="T24">
            <v>5981.420000000001</v>
          </cell>
          <cell r="U24">
            <v>15531.910000000003</v>
          </cell>
          <cell r="V24">
            <v>1821.8999999999996</v>
          </cell>
          <cell r="W24">
            <v>1478.6599999999999</v>
          </cell>
          <cell r="X24">
            <v>8156.8500000000013</v>
          </cell>
          <cell r="Y24">
            <v>4311.3753062578235</v>
          </cell>
          <cell r="Z24">
            <v>135334.1761062578</v>
          </cell>
          <cell r="AA24">
            <v>0</v>
          </cell>
          <cell r="AB24">
            <v>261</v>
          </cell>
          <cell r="AC24">
            <v>20</v>
          </cell>
          <cell r="AD24">
            <v>12</v>
          </cell>
          <cell r="AE24">
            <v>0</v>
          </cell>
          <cell r="AF24">
            <v>12</v>
          </cell>
          <cell r="AG24">
            <v>1594.9499999999998</v>
          </cell>
          <cell r="AH24">
            <v>0.9</v>
          </cell>
          <cell r="AI24">
            <v>1435.4549999999999</v>
          </cell>
          <cell r="AJ24">
            <v>94.279636844246468</v>
          </cell>
          <cell r="AK24">
            <v>14.14194552663697</v>
          </cell>
          <cell r="AL24">
            <v>0.15</v>
          </cell>
          <cell r="AM24">
            <v>108.42158237088344</v>
          </cell>
          <cell r="AN24">
            <v>0</v>
          </cell>
          <cell r="AO24">
            <v>0</v>
          </cell>
          <cell r="AP24">
            <v>108.42158237088344</v>
          </cell>
          <cell r="AQ24">
            <v>0</v>
          </cell>
          <cell r="AR24">
            <v>0</v>
          </cell>
          <cell r="AS24">
            <v>0</v>
          </cell>
          <cell r="AT24">
            <v>0</v>
          </cell>
          <cell r="AU24">
            <v>0</v>
          </cell>
          <cell r="AV24">
            <v>0</v>
          </cell>
          <cell r="AW24">
            <v>0</v>
          </cell>
        </row>
        <row r="25">
          <cell r="B25" t="str">
            <v>6948</v>
          </cell>
          <cell r="C25">
            <v>0</v>
          </cell>
          <cell r="D25" t="str">
            <v>Compliance Management Officer</v>
          </cell>
          <cell r="E25" t="str">
            <v>10806</v>
          </cell>
          <cell r="F25" t="str">
            <v>KRSTESKI, Emma J</v>
          </cell>
          <cell r="G25" t="str">
            <v>Salaried Staff</v>
          </cell>
          <cell r="H25" t="str">
            <v xml:space="preserve">Management Group </v>
          </cell>
          <cell r="I25">
            <v>1</v>
          </cell>
          <cell r="J25">
            <v>91875.520000000004</v>
          </cell>
          <cell r="K25">
            <v>7629.39</v>
          </cell>
          <cell r="L25">
            <v>493.20749999999998</v>
          </cell>
          <cell r="M25">
            <v>0</v>
          </cell>
          <cell r="N25">
            <v>0</v>
          </cell>
          <cell r="O25">
            <v>890.01000000000022</v>
          </cell>
          <cell r="P25">
            <v>0</v>
          </cell>
          <cell r="Q25">
            <v>0</v>
          </cell>
          <cell r="R25">
            <v>0</v>
          </cell>
          <cell r="S25">
            <v>0</v>
          </cell>
          <cell r="T25">
            <v>0</v>
          </cell>
          <cell r="U25">
            <v>15058.489999999998</v>
          </cell>
          <cell r="V25">
            <v>1766.37</v>
          </cell>
          <cell r="W25">
            <v>1433.57</v>
          </cell>
          <cell r="X25">
            <v>7908.18</v>
          </cell>
          <cell r="Y25">
            <v>3364.2061052891377</v>
          </cell>
          <cell r="Z25">
            <v>130418.94360528913</v>
          </cell>
          <cell r="AA25">
            <v>0</v>
          </cell>
          <cell r="AB25">
            <v>261</v>
          </cell>
          <cell r="AC25">
            <v>20</v>
          </cell>
          <cell r="AD25">
            <v>12</v>
          </cell>
          <cell r="AE25">
            <v>0</v>
          </cell>
          <cell r="AF25">
            <v>12</v>
          </cell>
          <cell r="AG25">
            <v>1594.9499999999998</v>
          </cell>
          <cell r="AH25">
            <v>0.9</v>
          </cell>
          <cell r="AI25">
            <v>1435.4549999999999</v>
          </cell>
          <cell r="AJ25">
            <v>90.855473425004007</v>
          </cell>
          <cell r="AK25">
            <v>13.6283210137506</v>
          </cell>
          <cell r="AL25">
            <v>0.15</v>
          </cell>
          <cell r="AM25">
            <v>104.48379443875461</v>
          </cell>
          <cell r="AN25">
            <v>0</v>
          </cell>
          <cell r="AO25">
            <v>0</v>
          </cell>
          <cell r="AP25">
            <v>104.48379443875461</v>
          </cell>
          <cell r="AQ25">
            <v>0</v>
          </cell>
          <cell r="AR25">
            <v>0</v>
          </cell>
          <cell r="AS25">
            <v>0</v>
          </cell>
          <cell r="AT25">
            <v>0</v>
          </cell>
          <cell r="AU25">
            <v>0</v>
          </cell>
          <cell r="AV25">
            <v>0</v>
          </cell>
          <cell r="AW25">
            <v>0</v>
          </cell>
        </row>
        <row r="26">
          <cell r="B26" t="str">
            <v>7602</v>
          </cell>
          <cell r="C26">
            <v>0</v>
          </cell>
          <cell r="D26" t="str">
            <v>Learning and Development Train</v>
          </cell>
          <cell r="E26" t="str">
            <v>11162</v>
          </cell>
          <cell r="F26" t="str">
            <v>FLOTO, Jasmin</v>
          </cell>
          <cell r="G26" t="str">
            <v>Salaried Staff</v>
          </cell>
          <cell r="H26" t="str">
            <v xml:space="preserve">Management Group </v>
          </cell>
          <cell r="I26">
            <v>1</v>
          </cell>
          <cell r="J26">
            <v>31045.86</v>
          </cell>
          <cell r="K26">
            <v>2578.08</v>
          </cell>
          <cell r="L26">
            <v>37.399799999999999</v>
          </cell>
          <cell r="M26">
            <v>0</v>
          </cell>
          <cell r="N26">
            <v>0</v>
          </cell>
          <cell r="O26">
            <v>890.01000000000022</v>
          </cell>
          <cell r="P26">
            <v>0</v>
          </cell>
          <cell r="Q26">
            <v>0</v>
          </cell>
          <cell r="R26">
            <v>0</v>
          </cell>
          <cell r="S26">
            <v>0</v>
          </cell>
          <cell r="T26">
            <v>0</v>
          </cell>
          <cell r="U26">
            <v>5176.8399999999992</v>
          </cell>
          <cell r="V26">
            <v>607.26</v>
          </cell>
          <cell r="W26">
            <v>492.83</v>
          </cell>
          <cell r="X26">
            <v>2718.7</v>
          </cell>
          <cell r="Y26">
            <v>565.43501906120628</v>
          </cell>
          <cell r="Z26">
            <v>44112.41481906121</v>
          </cell>
          <cell r="AA26">
            <v>0</v>
          </cell>
          <cell r="AB26">
            <v>261</v>
          </cell>
          <cell r="AC26">
            <v>20</v>
          </cell>
          <cell r="AD26">
            <v>12</v>
          </cell>
          <cell r="AE26">
            <v>0</v>
          </cell>
          <cell r="AF26">
            <v>12</v>
          </cell>
          <cell r="AG26">
            <v>1594.9499999999998</v>
          </cell>
          <cell r="AH26">
            <v>0.9</v>
          </cell>
          <cell r="AI26">
            <v>1435.4549999999999</v>
          </cell>
          <cell r="AJ26">
            <v>30.730614905421078</v>
          </cell>
          <cell r="AK26">
            <v>4.6095922358131611</v>
          </cell>
          <cell r="AL26">
            <v>0.15</v>
          </cell>
          <cell r="AM26">
            <v>35.340207141234238</v>
          </cell>
          <cell r="AN26">
            <v>0</v>
          </cell>
          <cell r="AO26">
            <v>0</v>
          </cell>
          <cell r="AP26">
            <v>35.340207141234238</v>
          </cell>
          <cell r="AQ26">
            <v>0</v>
          </cell>
          <cell r="AR26">
            <v>0</v>
          </cell>
          <cell r="AS26">
            <v>0</v>
          </cell>
          <cell r="AT26">
            <v>0</v>
          </cell>
          <cell r="AU26">
            <v>0</v>
          </cell>
          <cell r="AV26">
            <v>0</v>
          </cell>
          <cell r="AW26">
            <v>0</v>
          </cell>
        </row>
        <row r="27">
          <cell r="B27" t="str">
            <v>6946</v>
          </cell>
          <cell r="C27">
            <v>0</v>
          </cell>
          <cell r="D27" t="str">
            <v>Learning and Development Coord</v>
          </cell>
          <cell r="E27" t="str">
            <v>9221</v>
          </cell>
          <cell r="F27" t="str">
            <v>WIGGINS, Tara-Anne</v>
          </cell>
          <cell r="G27" t="str">
            <v>Salaried Staff</v>
          </cell>
          <cell r="H27" t="str">
            <v xml:space="preserve">Management Group </v>
          </cell>
          <cell r="I27">
            <v>1</v>
          </cell>
          <cell r="J27">
            <v>90567.8</v>
          </cell>
          <cell r="K27">
            <v>7520.8099999999995</v>
          </cell>
          <cell r="L27">
            <v>449.65379999999993</v>
          </cell>
          <cell r="M27">
            <v>0</v>
          </cell>
          <cell r="N27">
            <v>0</v>
          </cell>
          <cell r="O27">
            <v>890.01000000000022</v>
          </cell>
          <cell r="P27">
            <v>0</v>
          </cell>
          <cell r="Q27">
            <v>0</v>
          </cell>
          <cell r="R27">
            <v>0</v>
          </cell>
          <cell r="S27">
            <v>551.41000000000008</v>
          </cell>
          <cell r="T27">
            <v>0</v>
          </cell>
          <cell r="U27">
            <v>14928.809999999998</v>
          </cell>
          <cell r="V27">
            <v>1751.19</v>
          </cell>
          <cell r="W27">
            <v>1421.2399999999998</v>
          </cell>
          <cell r="X27">
            <v>7840.0800000000008</v>
          </cell>
          <cell r="Y27">
            <v>3390.6585272532138</v>
          </cell>
          <cell r="Z27">
            <v>129311.66232725322</v>
          </cell>
          <cell r="AA27">
            <v>0</v>
          </cell>
          <cell r="AB27">
            <v>261</v>
          </cell>
          <cell r="AC27">
            <v>20</v>
          </cell>
          <cell r="AD27">
            <v>12</v>
          </cell>
          <cell r="AE27">
            <v>0</v>
          </cell>
          <cell r="AF27">
            <v>12</v>
          </cell>
          <cell r="AG27">
            <v>1594.9499999999998</v>
          </cell>
          <cell r="AH27">
            <v>0.9</v>
          </cell>
          <cell r="AI27">
            <v>1435.4549999999999</v>
          </cell>
          <cell r="AJ27">
            <v>90.084093424909327</v>
          </cell>
          <cell r="AK27">
            <v>13.512614013736398</v>
          </cell>
          <cell r="AL27">
            <v>0.15</v>
          </cell>
          <cell r="AM27">
            <v>103.59670743864572</v>
          </cell>
          <cell r="AN27">
            <v>0</v>
          </cell>
          <cell r="AO27">
            <v>0</v>
          </cell>
          <cell r="AP27">
            <v>103.59670743864572</v>
          </cell>
          <cell r="AQ27">
            <v>0</v>
          </cell>
          <cell r="AR27">
            <v>0</v>
          </cell>
          <cell r="AS27">
            <v>0</v>
          </cell>
          <cell r="AT27">
            <v>0</v>
          </cell>
          <cell r="AU27">
            <v>0</v>
          </cell>
          <cell r="AV27">
            <v>0</v>
          </cell>
          <cell r="AW27">
            <v>0</v>
          </cell>
        </row>
        <row r="28">
          <cell r="B28" t="str">
            <v>6945</v>
          </cell>
          <cell r="C28">
            <v>0</v>
          </cell>
          <cell r="D28" t="str">
            <v>Learning and Development Coord</v>
          </cell>
          <cell r="E28" t="str">
            <v>9883</v>
          </cell>
          <cell r="F28" t="str">
            <v>ROGERS, Isabel</v>
          </cell>
          <cell r="G28" t="str">
            <v>Salaried Staff</v>
          </cell>
          <cell r="H28" t="str">
            <v xml:space="preserve">Management Group </v>
          </cell>
          <cell r="I28">
            <v>1</v>
          </cell>
          <cell r="J28">
            <v>88407.88</v>
          </cell>
          <cell r="K28">
            <v>7341.45</v>
          </cell>
          <cell r="L28">
            <v>343.26509999999996</v>
          </cell>
          <cell r="M28">
            <v>0</v>
          </cell>
          <cell r="N28">
            <v>0</v>
          </cell>
          <cell r="O28">
            <v>890.01000000000022</v>
          </cell>
          <cell r="P28">
            <v>0</v>
          </cell>
          <cell r="Q28">
            <v>0</v>
          </cell>
          <cell r="R28">
            <v>0</v>
          </cell>
          <cell r="S28">
            <v>0</v>
          </cell>
          <cell r="T28">
            <v>0</v>
          </cell>
          <cell r="U28">
            <v>14495.22</v>
          </cell>
          <cell r="V28">
            <v>1700.2699999999995</v>
          </cell>
          <cell r="W28">
            <v>1379.9399999999996</v>
          </cell>
          <cell r="X28">
            <v>7612.3999999999987</v>
          </cell>
          <cell r="Y28">
            <v>3918.8232958596109</v>
          </cell>
          <cell r="Z28">
            <v>126089.25839585961</v>
          </cell>
          <cell r="AA28">
            <v>0</v>
          </cell>
          <cell r="AB28">
            <v>261</v>
          </cell>
          <cell r="AC28">
            <v>20</v>
          </cell>
          <cell r="AD28">
            <v>12</v>
          </cell>
          <cell r="AE28">
            <v>0</v>
          </cell>
          <cell r="AF28">
            <v>12</v>
          </cell>
          <cell r="AG28">
            <v>1594.9499999999998</v>
          </cell>
          <cell r="AH28">
            <v>0.9</v>
          </cell>
          <cell r="AI28">
            <v>1435.4549999999999</v>
          </cell>
          <cell r="AJ28">
            <v>87.839227559108167</v>
          </cell>
          <cell r="AK28">
            <v>13.175884133866225</v>
          </cell>
          <cell r="AL28">
            <v>0.15</v>
          </cell>
          <cell r="AM28">
            <v>101.01511169297439</v>
          </cell>
          <cell r="AN28">
            <v>0</v>
          </cell>
          <cell r="AO28">
            <v>0</v>
          </cell>
          <cell r="AP28">
            <v>101.01511169297439</v>
          </cell>
          <cell r="AQ28">
            <v>0</v>
          </cell>
          <cell r="AR28">
            <v>0</v>
          </cell>
          <cell r="AS28">
            <v>0</v>
          </cell>
          <cell r="AT28">
            <v>0</v>
          </cell>
          <cell r="AU28">
            <v>0</v>
          </cell>
          <cell r="AV28">
            <v>0</v>
          </cell>
          <cell r="AW28">
            <v>0</v>
          </cell>
        </row>
        <row r="29">
          <cell r="B29" t="str">
            <v>6942</v>
          </cell>
          <cell r="C29">
            <v>0</v>
          </cell>
          <cell r="D29" t="str">
            <v>Vocational Educator</v>
          </cell>
          <cell r="E29" t="str">
            <v>2464</v>
          </cell>
          <cell r="F29" t="str">
            <v>REDDING, Mark B</v>
          </cell>
          <cell r="G29" t="str">
            <v>Salaried Staff</v>
          </cell>
          <cell r="H29" t="str">
            <v xml:space="preserve">Management Group </v>
          </cell>
          <cell r="I29">
            <v>1</v>
          </cell>
          <cell r="J29">
            <v>70920.5</v>
          </cell>
          <cell r="K29">
            <v>5889.27</v>
          </cell>
          <cell r="L29">
            <v>236.82599999999999</v>
          </cell>
          <cell r="M29">
            <v>0</v>
          </cell>
          <cell r="N29">
            <v>0</v>
          </cell>
          <cell r="O29">
            <v>890.01000000000022</v>
          </cell>
          <cell r="P29">
            <v>0</v>
          </cell>
          <cell r="Q29">
            <v>0</v>
          </cell>
          <cell r="R29">
            <v>0</v>
          </cell>
          <cell r="S29">
            <v>0</v>
          </cell>
          <cell r="T29">
            <v>5981.420000000001</v>
          </cell>
          <cell r="U29">
            <v>12551.609999999999</v>
          </cell>
          <cell r="V29">
            <v>1472.2799999999997</v>
          </cell>
          <cell r="W29">
            <v>1194.8999999999999</v>
          </cell>
          <cell r="X29">
            <v>6591.6999999999989</v>
          </cell>
          <cell r="Y29">
            <v>2995.2902439658865</v>
          </cell>
          <cell r="Z29">
            <v>108723.80624396587</v>
          </cell>
          <cell r="AA29">
            <v>0</v>
          </cell>
          <cell r="AB29">
            <v>261</v>
          </cell>
          <cell r="AC29">
            <v>20</v>
          </cell>
          <cell r="AD29">
            <v>12</v>
          </cell>
          <cell r="AE29">
            <v>0</v>
          </cell>
          <cell r="AF29">
            <v>12</v>
          </cell>
          <cell r="AG29">
            <v>1594.9499999999998</v>
          </cell>
          <cell r="AH29">
            <v>0.9</v>
          </cell>
          <cell r="AI29">
            <v>1435.4549999999999</v>
          </cell>
          <cell r="AJ29">
            <v>75.741702974991114</v>
          </cell>
          <cell r="AK29">
            <v>11.361255446248666</v>
          </cell>
          <cell r="AL29">
            <v>0.15</v>
          </cell>
          <cell r="AM29">
            <v>87.102958421239776</v>
          </cell>
          <cell r="AN29">
            <v>0</v>
          </cell>
          <cell r="AO29">
            <v>0</v>
          </cell>
          <cell r="AP29">
            <v>87.102958421239776</v>
          </cell>
          <cell r="AQ29">
            <v>0</v>
          </cell>
          <cell r="AR29">
            <v>0</v>
          </cell>
          <cell r="AS29">
            <v>0</v>
          </cell>
          <cell r="AT29">
            <v>0</v>
          </cell>
          <cell r="AU29">
            <v>0</v>
          </cell>
          <cell r="AV29">
            <v>0</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B34" t="str">
            <v>Total</v>
          </cell>
          <cell r="C34">
            <v>0</v>
          </cell>
          <cell r="D34">
            <v>0</v>
          </cell>
          <cell r="E34">
            <v>0</v>
          </cell>
          <cell r="F34">
            <v>0</v>
          </cell>
          <cell r="G34">
            <v>0</v>
          </cell>
          <cell r="H34">
            <v>0</v>
          </cell>
          <cell r="I34">
            <v>8</v>
          </cell>
          <cell r="J34">
            <v>686011.56</v>
          </cell>
          <cell r="K34">
            <v>56966.849999999991</v>
          </cell>
          <cell r="L34">
            <v>3034.7231999999999</v>
          </cell>
          <cell r="M34">
            <v>15663.43</v>
          </cell>
          <cell r="N34">
            <v>0</v>
          </cell>
          <cell r="O34">
            <v>7120.0800000000017</v>
          </cell>
          <cell r="P34">
            <v>0</v>
          </cell>
          <cell r="Q34">
            <v>10000.069999999998</v>
          </cell>
          <cell r="R34">
            <v>0</v>
          </cell>
          <cell r="S34">
            <v>551.41000000000008</v>
          </cell>
          <cell r="T34">
            <v>11962.840000000002</v>
          </cell>
          <cell r="U34">
            <v>118235.99</v>
          </cell>
          <cell r="V34">
            <v>13869.11</v>
          </cell>
          <cell r="W34">
            <v>11256.089999999998</v>
          </cell>
          <cell r="X34">
            <v>62093.49</v>
          </cell>
          <cell r="Y34">
            <v>28004.928417756637</v>
          </cell>
          <cell r="Z34">
            <v>1024770.5716177566</v>
          </cell>
          <cell r="AA34">
            <v>0</v>
          </cell>
          <cell r="AB34">
            <v>0</v>
          </cell>
          <cell r="AC34">
            <v>0</v>
          </cell>
          <cell r="AD34">
            <v>0</v>
          </cell>
          <cell r="AE34">
            <v>0</v>
          </cell>
          <cell r="AF34">
            <v>0</v>
          </cell>
          <cell r="AG34">
            <v>0</v>
          </cell>
          <cell r="AH34">
            <v>0</v>
          </cell>
          <cell r="AI34">
            <v>0</v>
          </cell>
          <cell r="AJ34">
            <v>89.237434438710778</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 (Chargeable)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B36">
            <v>0</v>
          </cell>
          <cell r="C36">
            <v>0</v>
          </cell>
          <cell r="D36" t="str">
            <v>Overtime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E36" t="str">
            <v>Productive Hrs for the year</v>
          </cell>
          <cell r="AF36">
            <v>0</v>
          </cell>
          <cell r="AG36">
            <v>0</v>
          </cell>
          <cell r="AH36">
            <v>0</v>
          </cell>
          <cell r="AI36">
            <v>0</v>
          </cell>
          <cell r="AJ36">
            <v>89.237434438710778</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 xml:space="preserve">Overtime Hours </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A37">
            <v>0</v>
          </cell>
          <cell r="AB37">
            <v>0</v>
          </cell>
          <cell r="AC37">
            <v>0</v>
          </cell>
          <cell r="AD37">
            <v>0</v>
          </cell>
          <cell r="AE37" t="str">
            <v xml:space="preserve">Estimated  Monthly Productive Hrs </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Base Rate</v>
          </cell>
          <cell r="E38">
            <v>0</v>
          </cell>
          <cell r="F38">
            <v>89.237434438710778</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1024770.5716177565</v>
          </cell>
          <cell r="Z38">
            <v>0</v>
          </cell>
          <cell r="AA38">
            <v>0</v>
          </cell>
          <cell r="AB38">
            <v>0</v>
          </cell>
          <cell r="AC38">
            <v>0</v>
          </cell>
          <cell r="AD38">
            <v>0</v>
          </cell>
          <cell r="AE38" t="str">
            <v>Overtime Hrs for the year</v>
          </cell>
          <cell r="AF38">
            <v>0</v>
          </cell>
          <cell r="AG38">
            <v>0</v>
          </cell>
          <cell r="AH38">
            <v>0</v>
          </cell>
          <cell r="AI38">
            <v>0</v>
          </cell>
          <cell r="AJ38">
            <v>0</v>
          </cell>
          <cell r="AK38" t="str">
            <v xml:space="preserve">Cost Centre Overhead </v>
          </cell>
          <cell r="AL38">
            <v>0</v>
          </cell>
          <cell r="AM38">
            <v>0</v>
          </cell>
          <cell r="AN38">
            <v>0</v>
          </cell>
          <cell r="AO38">
            <v>119962.5276786277</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Total Hrs for the year</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Multiplier for O/T recovery penalty</v>
          </cell>
          <cell r="E40">
            <v>0</v>
          </cell>
          <cell r="F40">
            <v>1.4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1024770.5716177565</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Allocated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Staff Numbers - FTE</v>
          </cell>
          <cell r="AJ41">
            <v>0</v>
          </cell>
          <cell r="AK41">
            <v>8</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APCS</v>
          </cell>
          <cell r="E44">
            <v>0</v>
          </cell>
          <cell r="F44">
            <v>0.104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Budget 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t="str">
            <v>Cost Centre Overheads as a % of Chargeable Payroll</v>
          </cell>
          <cell r="AI45">
            <v>0</v>
          </cell>
          <cell r="AJ45">
            <v>0</v>
          </cell>
          <cell r="AK45">
            <v>0</v>
          </cell>
          <cell r="AL45">
            <v>0</v>
          </cell>
          <cell r="AM45">
            <v>0.11706281483986074</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39100 - Network Internal Allocation</v>
          </cell>
          <cell r="E48" t="str">
            <v>90000 - Cost Centre Expenses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62110 - Staff Training and Development</v>
          </cell>
          <cell r="E49">
            <v>0</v>
          </cell>
          <cell r="F49">
            <v>13992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t="str">
            <v>Average OPA Rate</v>
          </cell>
          <cell r="AM49">
            <v>0</v>
          </cell>
          <cell r="AN49">
            <v>0</v>
          </cell>
          <cell r="AO49">
            <v>89.237434438710778</v>
          </cell>
          <cell r="AP49">
            <v>0</v>
          </cell>
          <cell r="AQ49">
            <v>0</v>
          </cell>
          <cell r="AR49">
            <v>0</v>
          </cell>
          <cell r="AS49">
            <v>0</v>
          </cell>
          <cell r="AT49">
            <v>0</v>
          </cell>
          <cell r="AU49">
            <v>0</v>
          </cell>
          <cell r="AW49">
            <v>0</v>
          </cell>
        </row>
        <row r="50">
          <cell r="B50">
            <v>0</v>
          </cell>
          <cell r="C50">
            <v>0</v>
          </cell>
          <cell r="D50" t="str">
            <v>62210 - Other Employment Costs</v>
          </cell>
          <cell r="E50">
            <v>0</v>
          </cell>
          <cell r="F50">
            <v>17963.829999999998</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62300 - Contractors &amp; Consultants</v>
          </cell>
          <cell r="E51">
            <v>0</v>
          </cell>
          <cell r="F51">
            <v>24999.999999999996</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Fully Burdened Charge-Out-Rate</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62400 - Selling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62500 - Travel Expenses</v>
          </cell>
          <cell r="E53">
            <v>0</v>
          </cell>
          <cell r="F53">
            <v>2000.0000000000002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Average Rate settings for OPA System</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62600 - General &amp; Administration</v>
          </cell>
          <cell r="E54">
            <v>0</v>
          </cell>
          <cell r="F54">
            <v>86006.697678627708</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Hourly Rate OPA Rate per hour</v>
          </cell>
          <cell r="AK54">
            <v>0</v>
          </cell>
          <cell r="AL54">
            <v>0</v>
          </cell>
          <cell r="AM54">
            <v>0</v>
          </cell>
          <cell r="AN54">
            <v>0</v>
          </cell>
          <cell r="AO54">
            <v>0</v>
          </cell>
          <cell r="AP54">
            <v>89.237434438710778</v>
          </cell>
          <cell r="AQ54">
            <v>0</v>
          </cell>
          <cell r="AR54">
            <v>0</v>
          </cell>
          <cell r="AS54">
            <v>0</v>
          </cell>
          <cell r="AT54">
            <v>0</v>
          </cell>
          <cell r="AU54">
            <v>0</v>
          </cell>
          <cell r="AW54">
            <v>0</v>
          </cell>
        </row>
        <row r="55">
          <cell r="B55">
            <v>0</v>
          </cell>
          <cell r="C55">
            <v>0</v>
          </cell>
          <cell r="D55" t="str">
            <v>65000 - Depreciation &amp; Amortisation</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Cost Centre Overhead Rate</v>
          </cell>
          <cell r="AK55">
            <v>0</v>
          </cell>
          <cell r="AL55">
            <v>0</v>
          </cell>
          <cell r="AM55">
            <v>0</v>
          </cell>
          <cell r="AN55">
            <v>0</v>
          </cell>
          <cell r="AO55">
            <v>0</v>
          </cell>
          <cell r="AP55">
            <v>0.15</v>
          </cell>
          <cell r="AQ55">
            <v>0</v>
          </cell>
          <cell r="AR55">
            <v>0</v>
          </cell>
          <cell r="AS55">
            <v>0</v>
          </cell>
          <cell r="AT55">
            <v>0</v>
          </cell>
          <cell r="AU55">
            <v>0</v>
          </cell>
          <cell r="AW55">
            <v>0</v>
          </cell>
        </row>
        <row r="56">
          <cell r="B56">
            <v>0</v>
          </cell>
          <cell r="C56">
            <v>0</v>
          </cell>
          <cell r="D56" t="str">
            <v>63800 - Interest Expense</v>
          </cell>
          <cell r="F56">
            <v>899.52000000000032</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Corporate Overhead Rate for non-contestable works</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63400 - Service Contracts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63600 - Lease Expenses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Overtime Penalty Rate to be applied to base OT hours</v>
          </cell>
          <cell r="AK58">
            <v>0</v>
          </cell>
          <cell r="AL58">
            <v>0</v>
          </cell>
          <cell r="AM58">
            <v>0</v>
          </cell>
          <cell r="AN58">
            <v>0</v>
          </cell>
          <cell r="AO58">
            <v>0</v>
          </cell>
          <cell r="AP58">
            <v>0.4</v>
          </cell>
          <cell r="AQ58">
            <v>0</v>
          </cell>
          <cell r="AR58">
            <v>0</v>
          </cell>
          <cell r="AS58">
            <v>0</v>
          </cell>
          <cell r="AT58">
            <v>0</v>
          </cell>
          <cell r="AU58">
            <v>0</v>
          </cell>
          <cell r="AW58">
            <v>0</v>
          </cell>
        </row>
        <row r="59">
          <cell r="B59" t="str">
            <v>83491 - Network Overhead Recovery</v>
          </cell>
          <cell r="C59">
            <v>0</v>
          </cell>
          <cell r="D59" t="str">
            <v>83400 - Inter-Company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Less</v>
          </cell>
          <cell r="E60">
            <v>0</v>
          </cell>
          <cell r="F60">
            <v>145862.04767862768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24999.999999999996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65000 - Depreciation &amp; Amortisation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63800 - Interest Expense</v>
          </cell>
          <cell r="E63">
            <v>0</v>
          </cell>
          <cell r="F63">
            <v>899.52000000000032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63713 - Lease Expenses - Plant</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Total Overheads to be Recovered</v>
          </cell>
          <cell r="E65">
            <v>0</v>
          </cell>
          <cell r="F65">
            <v>119962.5276786277</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sheetData>
      <sheetData sheetId="37">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3423 - Network Work Practices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6951</v>
          </cell>
          <cell r="C21">
            <v>0</v>
          </cell>
          <cell r="D21" t="str">
            <v>Work Practices Officer Elect</v>
          </cell>
          <cell r="E21" t="str">
            <v>9008</v>
          </cell>
          <cell r="F21" t="str">
            <v>PRIMMER, James J</v>
          </cell>
          <cell r="G21" t="str">
            <v>Salaried Staff</v>
          </cell>
          <cell r="H21" t="str">
            <v xml:space="preserve">Management Group </v>
          </cell>
          <cell r="I21">
            <v>1</v>
          </cell>
          <cell r="J21">
            <v>119515.57</v>
          </cell>
          <cell r="K21">
            <v>9924.65</v>
          </cell>
          <cell r="L21">
            <v>606.87749999999994</v>
          </cell>
          <cell r="M21">
            <v>0</v>
          </cell>
          <cell r="N21">
            <v>0</v>
          </cell>
          <cell r="O21">
            <v>890.01000000000022</v>
          </cell>
          <cell r="P21">
            <v>0</v>
          </cell>
          <cell r="Q21">
            <v>10000.069999999998</v>
          </cell>
          <cell r="R21">
            <v>0</v>
          </cell>
          <cell r="S21">
            <v>0</v>
          </cell>
          <cell r="T21">
            <v>0</v>
          </cell>
          <cell r="U21">
            <v>21048.59</v>
          </cell>
          <cell r="V21">
            <v>2469.0299999999997</v>
          </cell>
          <cell r="W21">
            <v>2003.8</v>
          </cell>
          <cell r="X21">
            <v>11054.03</v>
          </cell>
          <cell r="Y21">
            <v>5483.1766720510841</v>
          </cell>
          <cell r="Z21">
            <v>182995.80417205105</v>
          </cell>
          <cell r="AA21">
            <v>0</v>
          </cell>
          <cell r="AB21">
            <v>261</v>
          </cell>
          <cell r="AC21">
            <v>20</v>
          </cell>
          <cell r="AD21">
            <v>12</v>
          </cell>
          <cell r="AE21">
            <v>0</v>
          </cell>
          <cell r="AF21">
            <v>12</v>
          </cell>
          <cell r="AG21">
            <v>1594.9499999999998</v>
          </cell>
          <cell r="AH21">
            <v>0.9</v>
          </cell>
          <cell r="AI21">
            <v>1435.4549999999999</v>
          </cell>
          <cell r="AJ21">
            <v>127.48278711074263</v>
          </cell>
          <cell r="AK21">
            <v>12.748278711074263</v>
          </cell>
          <cell r="AL21">
            <v>0.1</v>
          </cell>
          <cell r="AM21">
            <v>140.23106582181691</v>
          </cell>
          <cell r="AN21">
            <v>0</v>
          </cell>
          <cell r="AO21">
            <v>0</v>
          </cell>
          <cell r="AP21">
            <v>140.23106582181691</v>
          </cell>
          <cell r="AQ21">
            <v>0</v>
          </cell>
          <cell r="AR21">
            <v>0</v>
          </cell>
          <cell r="AS21">
            <v>0</v>
          </cell>
          <cell r="AT21">
            <v>0</v>
          </cell>
          <cell r="AU21">
            <v>0</v>
          </cell>
          <cell r="AW21">
            <v>0</v>
          </cell>
        </row>
        <row r="22">
          <cell r="B22" t="str">
            <v>7462</v>
          </cell>
          <cell r="C22">
            <v>0</v>
          </cell>
          <cell r="D22" t="str">
            <v>Mgr Electrical Work Practices</v>
          </cell>
          <cell r="E22" t="str">
            <v>3113</v>
          </cell>
          <cell r="F22" t="str">
            <v>CLELAND, Wayne J</v>
          </cell>
          <cell r="G22" t="str">
            <v>Salaried Staff</v>
          </cell>
          <cell r="H22" t="str">
            <v xml:space="preserve">Management Group </v>
          </cell>
          <cell r="I22">
            <v>1</v>
          </cell>
          <cell r="J22">
            <v>166361.66</v>
          </cell>
          <cell r="K22">
            <v>13814.73</v>
          </cell>
          <cell r="L22">
            <v>679.10519999999997</v>
          </cell>
          <cell r="M22">
            <v>18016.710000000003</v>
          </cell>
          <cell r="N22">
            <v>0</v>
          </cell>
          <cell r="O22">
            <v>890.01000000000022</v>
          </cell>
          <cell r="P22">
            <v>0</v>
          </cell>
          <cell r="Q22">
            <v>15000.029999999999</v>
          </cell>
          <cell r="R22">
            <v>0</v>
          </cell>
          <cell r="S22">
            <v>0</v>
          </cell>
          <cell r="T22">
            <v>0</v>
          </cell>
          <cell r="U22">
            <v>32111.190000000002</v>
          </cell>
          <cell r="V22">
            <v>3766.62</v>
          </cell>
          <cell r="W22">
            <v>3056.99</v>
          </cell>
          <cell r="X22">
            <v>16863.689999999999</v>
          </cell>
          <cell r="Y22">
            <v>6554.6909829182187</v>
          </cell>
          <cell r="Z22">
            <v>277115.42618291819</v>
          </cell>
          <cell r="AA22">
            <v>0</v>
          </cell>
          <cell r="AB22">
            <v>261</v>
          </cell>
          <cell r="AC22">
            <v>20</v>
          </cell>
          <cell r="AD22">
            <v>12</v>
          </cell>
          <cell r="AE22">
            <v>0</v>
          </cell>
          <cell r="AF22">
            <v>12</v>
          </cell>
          <cell r="AG22">
            <v>1594.9499999999998</v>
          </cell>
          <cell r="AH22">
            <v>0.9</v>
          </cell>
          <cell r="AI22">
            <v>1435.4549999999999</v>
          </cell>
          <cell r="AJ22">
            <v>193.05058408861177</v>
          </cell>
          <cell r="AK22">
            <v>19.305058408861179</v>
          </cell>
          <cell r="AL22">
            <v>0.1</v>
          </cell>
          <cell r="AM22">
            <v>212.35564249747296</v>
          </cell>
          <cell r="AN22">
            <v>0</v>
          </cell>
          <cell r="AO22">
            <v>0</v>
          </cell>
          <cell r="AP22">
            <v>212.35564249747296</v>
          </cell>
          <cell r="AQ22">
            <v>0</v>
          </cell>
          <cell r="AR22">
            <v>0</v>
          </cell>
          <cell r="AS22">
            <v>0</v>
          </cell>
          <cell r="AT22">
            <v>0</v>
          </cell>
          <cell r="AU22">
            <v>0</v>
          </cell>
          <cell r="AW22">
            <v>0</v>
          </cell>
        </row>
        <row r="23">
          <cell r="B23" t="str">
            <v>7463</v>
          </cell>
          <cell r="C23">
            <v>0</v>
          </cell>
          <cell r="D23" t="str">
            <v>Work Practices Officer Dual</v>
          </cell>
          <cell r="E23" t="str">
            <v>6061</v>
          </cell>
          <cell r="F23" t="str">
            <v>MILLER, Paul</v>
          </cell>
          <cell r="G23" t="str">
            <v>Salaried Staff</v>
          </cell>
          <cell r="H23" t="str">
            <v xml:space="preserve">Management Group </v>
          </cell>
          <cell r="I23">
            <v>1</v>
          </cell>
          <cell r="J23">
            <v>109362.9</v>
          </cell>
          <cell r="K23">
            <v>9081.57</v>
          </cell>
          <cell r="L23">
            <v>310.78590000000003</v>
          </cell>
          <cell r="M23">
            <v>0</v>
          </cell>
          <cell r="N23">
            <v>0</v>
          </cell>
          <cell r="O23">
            <v>890.01000000000022</v>
          </cell>
          <cell r="P23">
            <v>0</v>
          </cell>
          <cell r="Q23">
            <v>10000.069999999998</v>
          </cell>
          <cell r="R23">
            <v>0</v>
          </cell>
          <cell r="S23">
            <v>0</v>
          </cell>
          <cell r="T23">
            <v>0</v>
          </cell>
          <cell r="U23">
            <v>23450.850000000002</v>
          </cell>
          <cell r="V23">
            <v>2337.52</v>
          </cell>
          <cell r="W23">
            <v>1846.82</v>
          </cell>
          <cell r="X23">
            <v>10465.4</v>
          </cell>
          <cell r="Y23">
            <v>6649.2253721956222</v>
          </cell>
          <cell r="Z23">
            <v>174395.1512721956</v>
          </cell>
          <cell r="AA23">
            <v>0</v>
          </cell>
          <cell r="AB23">
            <v>261</v>
          </cell>
          <cell r="AC23">
            <v>20</v>
          </cell>
          <cell r="AD23">
            <v>12</v>
          </cell>
          <cell r="AE23">
            <v>0</v>
          </cell>
          <cell r="AF23">
            <v>12</v>
          </cell>
          <cell r="AG23">
            <v>1594.9499999999998</v>
          </cell>
          <cell r="AH23">
            <v>0.9</v>
          </cell>
          <cell r="AI23">
            <v>1435.4549999999999</v>
          </cell>
          <cell r="AJ23">
            <v>121.49120054073141</v>
          </cell>
          <cell r="AK23">
            <v>12.149120054073142</v>
          </cell>
          <cell r="AL23">
            <v>0.1</v>
          </cell>
          <cell r="AM23">
            <v>133.64032059480456</v>
          </cell>
          <cell r="AN23">
            <v>0</v>
          </cell>
          <cell r="AO23">
            <v>0</v>
          </cell>
          <cell r="AP23">
            <v>133.64032059480456</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row>
        <row r="28">
          <cell r="B28" t="str">
            <v>Total</v>
          </cell>
          <cell r="C28">
            <v>0</v>
          </cell>
          <cell r="D28">
            <v>0</v>
          </cell>
          <cell r="E28">
            <v>0</v>
          </cell>
          <cell r="F28">
            <v>0</v>
          </cell>
          <cell r="G28">
            <v>0</v>
          </cell>
          <cell r="H28">
            <v>0</v>
          </cell>
          <cell r="I28">
            <v>3</v>
          </cell>
          <cell r="J28">
            <v>395240.13</v>
          </cell>
          <cell r="K28">
            <v>32820.949999999997</v>
          </cell>
          <cell r="L28">
            <v>1596.7686000000001</v>
          </cell>
          <cell r="M28">
            <v>18016.710000000003</v>
          </cell>
          <cell r="N28">
            <v>0</v>
          </cell>
          <cell r="O28">
            <v>2670.0300000000007</v>
          </cell>
          <cell r="P28">
            <v>0</v>
          </cell>
          <cell r="Q28">
            <v>35000.17</v>
          </cell>
          <cell r="R28">
            <v>0</v>
          </cell>
          <cell r="S28">
            <v>0</v>
          </cell>
          <cell r="T28">
            <v>0</v>
          </cell>
          <cell r="U28">
            <v>76610.63</v>
          </cell>
          <cell r="V28">
            <v>8573.17</v>
          </cell>
          <cell r="W28">
            <v>6907.61</v>
          </cell>
          <cell r="X28">
            <v>38383.120000000003</v>
          </cell>
          <cell r="Y28">
            <v>18687.093027164927</v>
          </cell>
          <cell r="Z28">
            <v>634506.3816271649</v>
          </cell>
          <cell r="AA28">
            <v>0</v>
          </cell>
          <cell r="AB28">
            <v>0</v>
          </cell>
          <cell r="AC28">
            <v>0</v>
          </cell>
          <cell r="AD28">
            <v>0</v>
          </cell>
          <cell r="AE28">
            <v>0</v>
          </cell>
          <cell r="AF28">
            <v>0</v>
          </cell>
          <cell r="AG28">
            <v>4784.8499999999995</v>
          </cell>
          <cell r="AH28">
            <v>0</v>
          </cell>
          <cell r="AI28">
            <v>0</v>
          </cell>
          <cell r="AJ28">
            <v>147.34152391336195</v>
          </cell>
          <cell r="AK28">
            <v>0</v>
          </cell>
          <cell r="AL28">
            <v>0</v>
          </cell>
          <cell r="AM28">
            <v>0</v>
          </cell>
          <cell r="AN28">
            <v>0</v>
          </cell>
          <cell r="AO28">
            <v>0</v>
          </cell>
          <cell r="AP28">
            <v>0</v>
          </cell>
          <cell r="AQ28">
            <v>0</v>
          </cell>
          <cell r="AR28">
            <v>0</v>
          </cell>
          <cell r="AS28">
            <v>0</v>
          </cell>
          <cell r="AT28">
            <v>0</v>
          </cell>
          <cell r="AU28">
            <v>0</v>
          </cell>
          <cell r="AV28" t="e">
            <v>#DIV/0!</v>
          </cell>
        </row>
        <row r="29">
          <cell r="B29" t="str">
            <v>Total (Chargeable)</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634506.3816271649</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row>
        <row r="30">
          <cell r="B30">
            <v>0</v>
          </cell>
          <cell r="C30">
            <v>0</v>
          </cell>
          <cell r="D30" t="str">
            <v>Overtime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E30" t="str">
            <v>Productive Hrs for the year</v>
          </cell>
          <cell r="AF30">
            <v>0</v>
          </cell>
          <cell r="AG30">
            <v>0</v>
          </cell>
          <cell r="AH30">
            <v>0</v>
          </cell>
          <cell r="AI30">
            <v>0</v>
          </cell>
          <cell r="AJ30">
            <v>147.34152391336195</v>
          </cell>
          <cell r="AK30">
            <v>0</v>
          </cell>
          <cell r="AL30">
            <v>0</v>
          </cell>
          <cell r="AM30">
            <v>0</v>
          </cell>
          <cell r="AN30">
            <v>0</v>
          </cell>
          <cell r="AO30">
            <v>0</v>
          </cell>
          <cell r="AP30">
            <v>0</v>
          </cell>
          <cell r="AQ30">
            <v>0</v>
          </cell>
          <cell r="AR30">
            <v>0</v>
          </cell>
          <cell r="AS30">
            <v>0</v>
          </cell>
          <cell r="AT30">
            <v>0</v>
          </cell>
          <cell r="AU30">
            <v>0</v>
          </cell>
        </row>
        <row r="31">
          <cell r="B31">
            <v>0</v>
          </cell>
          <cell r="C31">
            <v>0</v>
          </cell>
          <cell r="D31" t="str">
            <v xml:space="preserve">Overtime Hours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t="str">
            <v>Payroll (including APC's)</v>
          </cell>
          <cell r="X31">
            <v>0</v>
          </cell>
          <cell r="Y31">
            <v>0</v>
          </cell>
          <cell r="Z31" t="str">
            <v>Proof</v>
          </cell>
          <cell r="AA31">
            <v>0</v>
          </cell>
          <cell r="AB31">
            <v>0</v>
          </cell>
          <cell r="AC31">
            <v>0</v>
          </cell>
          <cell r="AD31">
            <v>0</v>
          </cell>
          <cell r="AE31" t="str">
            <v xml:space="preserve">Estimated  Monthly Productive Hrs </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t="str">
            <v>Base Rate</v>
          </cell>
          <cell r="E32">
            <v>0</v>
          </cell>
          <cell r="F32">
            <v>147.34152391336195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t="str">
            <v>62010 - Payroll (including APC's)</v>
          </cell>
          <cell r="X32">
            <v>0</v>
          </cell>
          <cell r="Y32">
            <v>634506.38162716513</v>
          </cell>
          <cell r="Z32">
            <v>0</v>
          </cell>
          <cell r="AA32">
            <v>0</v>
          </cell>
          <cell r="AB32">
            <v>0</v>
          </cell>
          <cell r="AC32">
            <v>0</v>
          </cell>
          <cell r="AD32">
            <v>0</v>
          </cell>
          <cell r="AE32" t="str">
            <v>Overtime Hrs for the year</v>
          </cell>
          <cell r="AF32">
            <v>0</v>
          </cell>
          <cell r="AG32">
            <v>0</v>
          </cell>
          <cell r="AH32">
            <v>0</v>
          </cell>
          <cell r="AI32">
            <v>0</v>
          </cell>
          <cell r="AJ32">
            <v>0</v>
          </cell>
          <cell r="AK32" t="str">
            <v xml:space="preserve">Cost Centre Overhead </v>
          </cell>
          <cell r="AL32">
            <v>0</v>
          </cell>
          <cell r="AM32">
            <v>0</v>
          </cell>
          <cell r="AN32">
            <v>0</v>
          </cell>
          <cell r="AO32">
            <v>33134.769800347669</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62040 - Overtime</v>
          </cell>
          <cell r="X33">
            <v>0</v>
          </cell>
          <cell r="Y33">
            <v>0</v>
          </cell>
          <cell r="Z33">
            <v>0</v>
          </cell>
          <cell r="AA33">
            <v>0</v>
          </cell>
          <cell r="AB33">
            <v>0</v>
          </cell>
          <cell r="AC33">
            <v>0</v>
          </cell>
          <cell r="AD33">
            <v>0</v>
          </cell>
          <cell r="AE33" t="str">
            <v>Total Hrs for the year</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t="str">
            <v>Multiplier for O/T recovery penalty</v>
          </cell>
          <cell r="E34">
            <v>0</v>
          </cell>
          <cell r="F34">
            <v>1.4</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634506.38162716513</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W34">
            <v>0</v>
          </cell>
        </row>
        <row r="35">
          <cell r="B35">
            <v>0</v>
          </cell>
          <cell r="C35">
            <v>0</v>
          </cell>
          <cell r="D35" t="str">
            <v>Total Allocated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t="str">
            <v>Staff Numbers - FTE</v>
          </cell>
          <cell r="AJ35">
            <v>0</v>
          </cell>
          <cell r="AK35">
            <v>3</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Budget Overtime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APCS</v>
          </cell>
          <cell r="E38">
            <v>0</v>
          </cell>
          <cell r="F38">
            <v>0.104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Budget 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t="str">
            <v>Cost Centre Overheads as a % of Chargeable Payroll</v>
          </cell>
          <cell r="AI39">
            <v>0</v>
          </cell>
          <cell r="AJ39">
            <v>0</v>
          </cell>
          <cell r="AK39">
            <v>0</v>
          </cell>
          <cell r="AL39">
            <v>0</v>
          </cell>
          <cell r="AM39">
            <v>5.222133418953951E-2</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39100 - Network Internal Allocation</v>
          </cell>
          <cell r="E42" t="str">
            <v>90000 - Cost Centre Expenses</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62110 - Staff Training and Development</v>
          </cell>
          <cell r="E43">
            <v>0</v>
          </cell>
          <cell r="F43">
            <v>5247.0000000000018</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t="str">
            <v>Average OPA Rate</v>
          </cell>
          <cell r="AM43">
            <v>0</v>
          </cell>
          <cell r="AN43">
            <v>0</v>
          </cell>
          <cell r="AO43">
            <v>147.34152391336195</v>
          </cell>
          <cell r="AP43">
            <v>0</v>
          </cell>
          <cell r="AQ43">
            <v>0</v>
          </cell>
          <cell r="AR43">
            <v>0</v>
          </cell>
          <cell r="AS43">
            <v>0</v>
          </cell>
          <cell r="AT43">
            <v>0</v>
          </cell>
          <cell r="AU43">
            <v>0</v>
          </cell>
          <cell r="AW43">
            <v>0</v>
          </cell>
        </row>
        <row r="44">
          <cell r="B44">
            <v>0</v>
          </cell>
          <cell r="C44">
            <v>0</v>
          </cell>
          <cell r="D44" t="str">
            <v>62210 - Other Employment Costs</v>
          </cell>
          <cell r="E44">
            <v>0</v>
          </cell>
          <cell r="F44">
            <v>1000.0000000000001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62300 - Contractors &amp; Consultants</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t="str">
            <v>Average Fully Burdened Charge-Out-Rate</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62400 - Selling Expenses</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62500 - Travel Expenses</v>
          </cell>
          <cell r="E47">
            <v>0</v>
          </cell>
          <cell r="F47">
            <v>5750.0000000000009</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Average Rate settings for OPA System</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62600 - General &amp; Administration</v>
          </cell>
          <cell r="E48">
            <v>0</v>
          </cell>
          <cell r="F48">
            <v>12003.58</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t="str">
            <v>Hourly Rate OPA Rate per hour</v>
          </cell>
          <cell r="AK48">
            <v>0</v>
          </cell>
          <cell r="AL48">
            <v>0</v>
          </cell>
          <cell r="AM48">
            <v>0</v>
          </cell>
          <cell r="AN48">
            <v>0</v>
          </cell>
          <cell r="AO48">
            <v>0</v>
          </cell>
          <cell r="AP48">
            <v>147.34152391336195</v>
          </cell>
          <cell r="AQ48">
            <v>0</v>
          </cell>
          <cell r="AR48">
            <v>0</v>
          </cell>
          <cell r="AS48">
            <v>0</v>
          </cell>
          <cell r="AT48">
            <v>0</v>
          </cell>
          <cell r="AU48">
            <v>0</v>
          </cell>
          <cell r="AW48">
            <v>0</v>
          </cell>
        </row>
        <row r="49">
          <cell r="B49">
            <v>0</v>
          </cell>
          <cell r="C49">
            <v>0</v>
          </cell>
          <cell r="D49" t="str">
            <v>65000 - Depreciation &amp; Amortisation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Cost Centre Overhead Rate</v>
          </cell>
          <cell r="AK49">
            <v>0</v>
          </cell>
          <cell r="AL49">
            <v>0</v>
          </cell>
          <cell r="AM49">
            <v>0</v>
          </cell>
          <cell r="AN49">
            <v>0</v>
          </cell>
          <cell r="AO49">
            <v>0</v>
          </cell>
          <cell r="AP49">
            <v>0.1</v>
          </cell>
          <cell r="AQ49">
            <v>0</v>
          </cell>
          <cell r="AR49">
            <v>0</v>
          </cell>
          <cell r="AS49">
            <v>0</v>
          </cell>
          <cell r="AT49">
            <v>0</v>
          </cell>
          <cell r="AU49">
            <v>0</v>
          </cell>
          <cell r="AW49">
            <v>0</v>
          </cell>
        </row>
        <row r="50">
          <cell r="B50">
            <v>0</v>
          </cell>
          <cell r="C50">
            <v>0</v>
          </cell>
          <cell r="D50" t="str">
            <v>63800 - Interest Expense</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Corporate Overhead Rate for non-contestable works</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63400 - Service Contracts</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Corporate Overhead Rate for contestable works</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63600 - Lease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Overtime Penalty Rate to be applied to base OT hours</v>
          </cell>
          <cell r="AK52">
            <v>0</v>
          </cell>
          <cell r="AL52">
            <v>0</v>
          </cell>
          <cell r="AM52">
            <v>0</v>
          </cell>
          <cell r="AN52">
            <v>0</v>
          </cell>
          <cell r="AO52">
            <v>0</v>
          </cell>
          <cell r="AP52">
            <v>0.4</v>
          </cell>
          <cell r="AQ52">
            <v>0</v>
          </cell>
          <cell r="AR52">
            <v>0</v>
          </cell>
          <cell r="AS52">
            <v>0</v>
          </cell>
          <cell r="AT52">
            <v>0</v>
          </cell>
          <cell r="AU52">
            <v>0</v>
          </cell>
          <cell r="AW52">
            <v>0</v>
          </cell>
        </row>
        <row r="53">
          <cell r="B53" t="str">
            <v>83491 - Network Overhead Recovery</v>
          </cell>
          <cell r="C53">
            <v>0</v>
          </cell>
          <cell r="D53" t="str">
            <v>83400 - Inter-Company Expenses</v>
          </cell>
          <cell r="E53">
            <v>0</v>
          </cell>
          <cell r="F53">
            <v>9134.1898003476672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Less</v>
          </cell>
          <cell r="E54">
            <v>0</v>
          </cell>
          <cell r="F54">
            <v>33134.769800347669</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62300 - Contractors &amp; Consultants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65000 - Depreciation &amp; Amortisation</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63800 - Interest Expense</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63713 - Lease Expenses - Plant</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Total Overheads to be Recovered</v>
          </cell>
          <cell r="E59">
            <v>0</v>
          </cell>
          <cell r="F59">
            <v>33134.769800347669</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sheetData>
      <sheetData sheetId="38">
        <row r="1">
          <cell r="A1" t="str">
            <v>Position Number</v>
          </cell>
          <cell r="B1" t="str">
            <v>Position Number</v>
          </cell>
          <cell r="C1" t="str">
            <v>Position Status</v>
          </cell>
          <cell r="D1" t="str">
            <v>Position Full Title</v>
          </cell>
          <cell r="E1" t="str">
            <v>Chargeable</v>
          </cell>
          <cell r="F1" t="str">
            <v>Division</v>
          </cell>
          <cell r="G1" t="str">
            <v>Branch</v>
          </cell>
          <cell r="H1" t="str">
            <v>Section</v>
          </cell>
          <cell r="I1" t="str">
            <v>Sub-Section</v>
          </cell>
        </row>
        <row r="2">
          <cell r="A2" t="str">
            <v>333</v>
          </cell>
          <cell r="B2">
            <v>333</v>
          </cell>
          <cell r="C2" t="str">
            <v>ACTIVE</v>
          </cell>
          <cell r="D2" t="str">
            <v>Finance Officer</v>
          </cell>
          <cell r="E2" t="str">
            <v>No</v>
          </cell>
          <cell r="F2" t="str">
            <v>Energy Networks</v>
          </cell>
          <cell r="G2" t="str">
            <v>EN Finance Services</v>
          </cell>
        </row>
        <row r="3">
          <cell r="A3" t="str">
            <v>429</v>
          </cell>
          <cell r="B3">
            <v>429</v>
          </cell>
          <cell r="C3" t="str">
            <v>ACTIVE</v>
          </cell>
          <cell r="D3" t="str">
            <v>Senior Financial Accountant</v>
          </cell>
          <cell r="E3" t="str">
            <v>No</v>
          </cell>
          <cell r="F3" t="str">
            <v>Energy Networks</v>
          </cell>
          <cell r="G3" t="str">
            <v>EN Finance Services</v>
          </cell>
        </row>
        <row r="4">
          <cell r="A4" t="str">
            <v>474</v>
          </cell>
          <cell r="B4">
            <v>474</v>
          </cell>
          <cell r="C4" t="str">
            <v>ACTIVE</v>
          </cell>
          <cell r="D4" t="str">
            <v>Senior Finance Officer</v>
          </cell>
          <cell r="E4" t="str">
            <v>No</v>
          </cell>
          <cell r="F4" t="str">
            <v>Energy Networks</v>
          </cell>
          <cell r="G4" t="str">
            <v>EN Finance Services</v>
          </cell>
        </row>
        <row r="5">
          <cell r="A5" t="str">
            <v>759</v>
          </cell>
          <cell r="B5">
            <v>759</v>
          </cell>
          <cell r="C5" t="str">
            <v>ACTIVE</v>
          </cell>
          <cell r="D5" t="str">
            <v>Financial Analyst</v>
          </cell>
          <cell r="E5" t="str">
            <v>No</v>
          </cell>
          <cell r="F5" t="str">
            <v>Energy Networks</v>
          </cell>
          <cell r="G5" t="str">
            <v>EN Finance Services</v>
          </cell>
        </row>
        <row r="6">
          <cell r="A6" t="str">
            <v>1304</v>
          </cell>
          <cell r="B6">
            <v>1304</v>
          </cell>
          <cell r="C6" t="str">
            <v>ACTIVE</v>
          </cell>
          <cell r="D6" t="str">
            <v>Planning and Analysis Manager</v>
          </cell>
          <cell r="E6" t="str">
            <v>No</v>
          </cell>
          <cell r="F6" t="str">
            <v>Energy Networks</v>
          </cell>
          <cell r="G6" t="str">
            <v>EN Finance Services</v>
          </cell>
        </row>
        <row r="7">
          <cell r="A7" t="str">
            <v>1348</v>
          </cell>
          <cell r="B7">
            <v>1348</v>
          </cell>
          <cell r="C7" t="str">
            <v>ACTIVE</v>
          </cell>
          <cell r="D7" t="str">
            <v>Commercial Manager Energy Networks</v>
          </cell>
          <cell r="E7" t="str">
            <v>No</v>
          </cell>
          <cell r="F7" t="str">
            <v>Energy Networks</v>
          </cell>
          <cell r="G7" t="str">
            <v>EN Finance Services</v>
          </cell>
        </row>
        <row r="8">
          <cell r="A8" t="str">
            <v>2602</v>
          </cell>
          <cell r="B8">
            <v>2602</v>
          </cell>
          <cell r="C8" t="str">
            <v>ACTIVE</v>
          </cell>
          <cell r="D8" t="str">
            <v>Senior Finance Officer</v>
          </cell>
          <cell r="E8" t="str">
            <v>No</v>
          </cell>
          <cell r="F8" t="str">
            <v>Energy Networks</v>
          </cell>
          <cell r="G8" t="str">
            <v>EN Finance Services</v>
          </cell>
        </row>
        <row r="9">
          <cell r="A9" t="str">
            <v>6299</v>
          </cell>
          <cell r="B9">
            <v>6299</v>
          </cell>
          <cell r="C9" t="str">
            <v>ACTIVE</v>
          </cell>
          <cell r="D9" t="str">
            <v>Financial Controller</v>
          </cell>
          <cell r="E9" t="str">
            <v>No</v>
          </cell>
          <cell r="F9" t="str">
            <v>Energy Networks</v>
          </cell>
          <cell r="G9" t="str">
            <v>EN Finance Services</v>
          </cell>
        </row>
        <row r="10">
          <cell r="A10" t="str">
            <v>6602</v>
          </cell>
          <cell r="B10">
            <v>6602</v>
          </cell>
          <cell r="C10" t="str">
            <v>ACTIVE</v>
          </cell>
          <cell r="D10" t="str">
            <v>ADMS Support Engineer</v>
          </cell>
          <cell r="E10" t="str">
            <v>Yes</v>
          </cell>
          <cell r="F10" t="str">
            <v>Energy Networks</v>
          </cell>
          <cell r="G10" t="str">
            <v>Asset Strategy</v>
          </cell>
          <cell r="H10" t="str">
            <v>Asset Information Systems</v>
          </cell>
          <cell r="I10" t="str">
            <v>Real-Time Systems</v>
          </cell>
        </row>
        <row r="11">
          <cell r="A11" t="str">
            <v>6836</v>
          </cell>
          <cell r="B11">
            <v>6836</v>
          </cell>
          <cell r="C11" t="str">
            <v>ACTIVE</v>
          </cell>
          <cell r="D11" t="str">
            <v>Principal Engineer - AMS</v>
          </cell>
          <cell r="E11" t="str">
            <v>Yes</v>
          </cell>
          <cell r="F11" t="str">
            <v>Energy Networks</v>
          </cell>
          <cell r="G11" t="str">
            <v>Asset Strategy</v>
          </cell>
          <cell r="H11" t="str">
            <v>Strategic Planning</v>
          </cell>
        </row>
        <row r="12">
          <cell r="A12" t="str">
            <v>6837</v>
          </cell>
          <cell r="B12">
            <v>6837</v>
          </cell>
          <cell r="C12" t="str">
            <v>ACTIVE</v>
          </cell>
          <cell r="D12" t="str">
            <v>Analyst - Strategy</v>
          </cell>
          <cell r="E12" t="str">
            <v>Yes</v>
          </cell>
          <cell r="F12" t="str">
            <v>Energy Networks</v>
          </cell>
          <cell r="G12" t="str">
            <v>Asset Strategy</v>
          </cell>
          <cell r="H12" t="str">
            <v>Strategic Planning</v>
          </cell>
        </row>
        <row r="13">
          <cell r="A13" t="str">
            <v>6843</v>
          </cell>
          <cell r="B13">
            <v>6843</v>
          </cell>
          <cell r="C13" t="str">
            <v>ACTIVE</v>
          </cell>
          <cell r="D13" t="str">
            <v>Principal Protection Engineer</v>
          </cell>
          <cell r="E13" t="str">
            <v>Yes</v>
          </cell>
          <cell r="F13" t="str">
            <v>Energy Networks</v>
          </cell>
          <cell r="G13" t="str">
            <v>Asset &amp; Network Performan</v>
          </cell>
          <cell r="H13" t="str">
            <v>Secondary Systems</v>
          </cell>
        </row>
        <row r="14">
          <cell r="A14" t="str">
            <v>6844</v>
          </cell>
          <cell r="B14">
            <v>6844</v>
          </cell>
          <cell r="C14" t="str">
            <v>ACTIVE</v>
          </cell>
          <cell r="D14" t="str">
            <v>Secondary Systems Mgr</v>
          </cell>
          <cell r="E14" t="str">
            <v>Yes</v>
          </cell>
          <cell r="F14" t="str">
            <v>Energy Networks</v>
          </cell>
          <cell r="G14" t="str">
            <v>Asset &amp; Network Performan</v>
          </cell>
          <cell r="H14" t="str">
            <v>Secondary Systems</v>
          </cell>
        </row>
        <row r="15">
          <cell r="A15" t="str">
            <v>6845</v>
          </cell>
          <cell r="B15">
            <v>6845</v>
          </cell>
          <cell r="C15" t="str">
            <v>ACTIVE</v>
          </cell>
          <cell r="D15" t="str">
            <v>Secondary Systems Senior Technical Officer</v>
          </cell>
          <cell r="E15" t="str">
            <v>Yes</v>
          </cell>
          <cell r="F15" t="str">
            <v>Energy Networks</v>
          </cell>
          <cell r="G15" t="str">
            <v>Asset &amp; Network Performan</v>
          </cell>
          <cell r="H15" t="str">
            <v>Secondary Systems</v>
          </cell>
        </row>
        <row r="16">
          <cell r="A16" t="str">
            <v>6846</v>
          </cell>
          <cell r="B16">
            <v>6846</v>
          </cell>
          <cell r="C16" t="str">
            <v>ACTIVE</v>
          </cell>
          <cell r="D16" t="str">
            <v>Principal SCADA Engineer</v>
          </cell>
          <cell r="E16" t="str">
            <v>Yes</v>
          </cell>
          <cell r="F16" t="str">
            <v>Energy Networks</v>
          </cell>
          <cell r="G16" t="str">
            <v>Asset &amp; Network Performan</v>
          </cell>
          <cell r="H16" t="str">
            <v>Secondary Systems</v>
          </cell>
        </row>
        <row r="17">
          <cell r="A17" t="str">
            <v>6849</v>
          </cell>
          <cell r="B17">
            <v>6849</v>
          </cell>
          <cell r="C17" t="str">
            <v>ACTIVE</v>
          </cell>
          <cell r="D17" t="str">
            <v>SCADA Technician</v>
          </cell>
          <cell r="E17" t="str">
            <v>Yes</v>
          </cell>
          <cell r="F17" t="str">
            <v>Energy Networks</v>
          </cell>
          <cell r="G17" t="str">
            <v>Works Delivery</v>
          </cell>
          <cell r="H17" t="str">
            <v>Network Supply</v>
          </cell>
          <cell r="I17" t="str">
            <v>Protection</v>
          </cell>
        </row>
        <row r="18">
          <cell r="A18" t="str">
            <v>6851</v>
          </cell>
          <cell r="B18">
            <v>6851</v>
          </cell>
          <cell r="C18" t="str">
            <v>ACTIVE</v>
          </cell>
          <cell r="D18" t="str">
            <v>Principal Comms &amp; Meter Engineer</v>
          </cell>
          <cell r="E18" t="str">
            <v>Yes</v>
          </cell>
          <cell r="F18" t="str">
            <v>Energy Networks</v>
          </cell>
          <cell r="G18" t="str">
            <v>Asset &amp; Network Performan</v>
          </cell>
          <cell r="H18" t="str">
            <v>Secondary Systems</v>
          </cell>
        </row>
        <row r="19">
          <cell r="A19" t="str">
            <v>6852</v>
          </cell>
          <cell r="B19">
            <v>6852</v>
          </cell>
          <cell r="C19" t="str">
            <v>ACTIVE</v>
          </cell>
          <cell r="D19" t="str">
            <v>Branch Manager Asset Strategy</v>
          </cell>
          <cell r="E19" t="str">
            <v>No</v>
          </cell>
          <cell r="F19" t="str">
            <v>Energy Networks</v>
          </cell>
          <cell r="G19" t="str">
            <v>Asset Strategy</v>
          </cell>
        </row>
        <row r="20">
          <cell r="A20" t="str">
            <v>6855</v>
          </cell>
          <cell r="B20">
            <v>6855</v>
          </cell>
          <cell r="C20" t="str">
            <v>ACTIVE</v>
          </cell>
          <cell r="D20" t="str">
            <v>Account Manager Major Customers</v>
          </cell>
          <cell r="E20" t="str">
            <v>Yes</v>
          </cell>
          <cell r="F20" t="str">
            <v>Energy Networks</v>
          </cell>
          <cell r="G20" t="str">
            <v>Customer Connections</v>
          </cell>
          <cell r="H20" t="str">
            <v>Network Connection Serv</v>
          </cell>
          <cell r="I20" t="str">
            <v>Major Customers</v>
          </cell>
        </row>
        <row r="21">
          <cell r="A21" t="str">
            <v>6858</v>
          </cell>
          <cell r="B21">
            <v>6858</v>
          </cell>
          <cell r="C21" t="str">
            <v>ACTIVE</v>
          </cell>
          <cell r="D21" t="str">
            <v>E2E Analytics &amp; Reporting Lead</v>
          </cell>
          <cell r="E21" t="str">
            <v>Yes</v>
          </cell>
          <cell r="F21" t="str">
            <v>Energy Networks</v>
          </cell>
          <cell r="G21" t="str">
            <v>Customer Connections</v>
          </cell>
          <cell r="H21" t="str">
            <v>Energy Markets &amp; CC</v>
          </cell>
          <cell r="I21" t="str">
            <v>E2E Analytics &amp; Reporting</v>
          </cell>
        </row>
        <row r="22">
          <cell r="A22" t="str">
            <v>6859</v>
          </cell>
          <cell r="B22">
            <v>6859</v>
          </cell>
          <cell r="C22" t="str">
            <v>ACTIVE</v>
          </cell>
          <cell r="D22" t="str">
            <v>Meter Data and Billing Lead</v>
          </cell>
          <cell r="E22" t="str">
            <v>Yes</v>
          </cell>
          <cell r="F22" t="str">
            <v>Energy Networks</v>
          </cell>
          <cell r="G22" t="str">
            <v>Customer Connections</v>
          </cell>
          <cell r="H22" t="str">
            <v>Energy Markets &amp; CC</v>
          </cell>
          <cell r="I22" t="str">
            <v>Meter Data and Billing</v>
          </cell>
        </row>
        <row r="23">
          <cell r="A23" t="str">
            <v>6860</v>
          </cell>
          <cell r="B23">
            <v>6860</v>
          </cell>
          <cell r="C23" t="str">
            <v>ACTIVE</v>
          </cell>
          <cell r="D23" t="str">
            <v>Energy Markets &amp; Industry Lead</v>
          </cell>
          <cell r="E23" t="str">
            <v>Yes</v>
          </cell>
          <cell r="F23" t="str">
            <v>Energy Networks</v>
          </cell>
          <cell r="G23" t="str">
            <v>Customer Connections</v>
          </cell>
          <cell r="H23" t="str">
            <v>Energy Markets &amp; CC</v>
          </cell>
          <cell r="I23" t="str">
            <v>Energy Markets &amp; Industry</v>
          </cell>
        </row>
        <row r="24">
          <cell r="A24" t="str">
            <v>6863</v>
          </cell>
          <cell r="B24">
            <v>6863</v>
          </cell>
          <cell r="C24" t="str">
            <v>ACTIVE</v>
          </cell>
          <cell r="D24" t="str">
            <v>E2E Business Analyst</v>
          </cell>
          <cell r="E24" t="str">
            <v>Yes</v>
          </cell>
          <cell r="F24" t="str">
            <v>Energy Networks</v>
          </cell>
          <cell r="G24" t="str">
            <v>Customer Connections</v>
          </cell>
          <cell r="H24" t="str">
            <v>Energy Markets &amp; CC</v>
          </cell>
          <cell r="I24" t="str">
            <v>E2E Analytics &amp; Reporting</v>
          </cell>
        </row>
        <row r="25">
          <cell r="A25" t="str">
            <v>6864</v>
          </cell>
          <cell r="B25">
            <v>6864</v>
          </cell>
          <cell r="C25" t="str">
            <v>ACTIVE</v>
          </cell>
          <cell r="D25" t="str">
            <v>E2E Business Analyst</v>
          </cell>
          <cell r="E25" t="str">
            <v>Yes</v>
          </cell>
          <cell r="F25" t="str">
            <v>Energy Networks</v>
          </cell>
          <cell r="G25" t="str">
            <v>Customer Connections</v>
          </cell>
          <cell r="H25" t="str">
            <v>Energy Markets &amp; CC</v>
          </cell>
          <cell r="I25" t="str">
            <v>E2E Analytics &amp; Reporting</v>
          </cell>
        </row>
        <row r="26">
          <cell r="A26" t="str">
            <v>6865</v>
          </cell>
          <cell r="B26">
            <v>6865</v>
          </cell>
          <cell r="C26" t="str">
            <v>ACTIVE</v>
          </cell>
          <cell r="D26" t="str">
            <v>Metering and Billing Officer</v>
          </cell>
          <cell r="E26" t="str">
            <v>Yes</v>
          </cell>
          <cell r="F26" t="str">
            <v>Energy Networks</v>
          </cell>
          <cell r="G26" t="str">
            <v>Customer Connections</v>
          </cell>
          <cell r="H26" t="str">
            <v>Energy Markets &amp; CC</v>
          </cell>
          <cell r="I26" t="str">
            <v>Meter Data and Billing</v>
          </cell>
        </row>
        <row r="27">
          <cell r="A27" t="str">
            <v>6866</v>
          </cell>
          <cell r="B27">
            <v>6866</v>
          </cell>
          <cell r="C27" t="str">
            <v>ACTIVE</v>
          </cell>
          <cell r="D27" t="str">
            <v>Energy Market Transaction Officer</v>
          </cell>
          <cell r="E27" t="str">
            <v>Yes</v>
          </cell>
          <cell r="F27" t="str">
            <v>Energy Networks</v>
          </cell>
          <cell r="G27" t="str">
            <v>Customer Connections</v>
          </cell>
          <cell r="H27" t="str">
            <v>Energy Markets &amp; CC</v>
          </cell>
          <cell r="I27" t="str">
            <v>Energy Markets &amp; Industry</v>
          </cell>
        </row>
        <row r="28">
          <cell r="A28" t="str">
            <v>6868</v>
          </cell>
          <cell r="B28">
            <v>6868</v>
          </cell>
          <cell r="C28" t="str">
            <v>ACTIVE</v>
          </cell>
          <cell r="D28" t="str">
            <v>Retailer Liason Officer</v>
          </cell>
          <cell r="E28" t="str">
            <v>Yes</v>
          </cell>
          <cell r="F28" t="str">
            <v>Energy Networks</v>
          </cell>
          <cell r="G28" t="str">
            <v>Customer Connections</v>
          </cell>
          <cell r="H28" t="str">
            <v>Energy Markets &amp; CC</v>
          </cell>
          <cell r="I28" t="str">
            <v>Energy Markets &amp; Industry</v>
          </cell>
        </row>
        <row r="29">
          <cell r="A29" t="str">
            <v>6870</v>
          </cell>
          <cell r="B29">
            <v>6870</v>
          </cell>
          <cell r="C29" t="str">
            <v>ACTIVE</v>
          </cell>
          <cell r="D29" t="str">
            <v>Snr Customer Service Officer</v>
          </cell>
          <cell r="E29" t="str">
            <v>Yes</v>
          </cell>
          <cell r="F29" t="str">
            <v>Energy Networks</v>
          </cell>
          <cell r="G29" t="str">
            <v>Customer Connections</v>
          </cell>
          <cell r="H29" t="str">
            <v>Energy Markets &amp; CC</v>
          </cell>
          <cell r="I29" t="str">
            <v>Meter Data and Billing</v>
          </cell>
        </row>
        <row r="30">
          <cell r="A30" t="str">
            <v>6871</v>
          </cell>
          <cell r="B30">
            <v>6871</v>
          </cell>
          <cell r="C30" t="str">
            <v>ACTIVE</v>
          </cell>
          <cell r="D30" t="str">
            <v>Customer Services Officer</v>
          </cell>
          <cell r="E30" t="str">
            <v>Yes</v>
          </cell>
          <cell r="F30" t="str">
            <v>Energy Networks</v>
          </cell>
          <cell r="G30" t="str">
            <v>Customer Connections</v>
          </cell>
          <cell r="H30" t="str">
            <v>Energy Markets &amp; CC</v>
          </cell>
          <cell r="I30" t="str">
            <v>Meter Data and Billing</v>
          </cell>
        </row>
        <row r="31">
          <cell r="A31" t="str">
            <v>6873</v>
          </cell>
          <cell r="B31">
            <v>6873</v>
          </cell>
          <cell r="C31" t="str">
            <v>ACTIVE</v>
          </cell>
          <cell r="D31" t="str">
            <v>Account Manager Major Customers</v>
          </cell>
          <cell r="E31" t="str">
            <v>Yes</v>
          </cell>
          <cell r="F31" t="str">
            <v>Energy Networks</v>
          </cell>
          <cell r="G31" t="str">
            <v>Customer Connections</v>
          </cell>
          <cell r="H31" t="str">
            <v>Network Connection Serv</v>
          </cell>
          <cell r="I31" t="str">
            <v>Major Customers</v>
          </cell>
        </row>
        <row r="32">
          <cell r="A32" t="str">
            <v>6874</v>
          </cell>
          <cell r="B32">
            <v>6874</v>
          </cell>
          <cell r="C32" t="str">
            <v>ACTIVE</v>
          </cell>
          <cell r="D32" t="str">
            <v>Customer Connections Engineer</v>
          </cell>
          <cell r="E32" t="str">
            <v>Yes</v>
          </cell>
          <cell r="F32" t="str">
            <v>Energy Networks</v>
          </cell>
          <cell r="G32" t="str">
            <v>Customer Connections</v>
          </cell>
          <cell r="H32" t="str">
            <v>Network Connection Serv</v>
          </cell>
          <cell r="I32" t="str">
            <v>Industry Interface&amp;Coordi</v>
          </cell>
        </row>
        <row r="33">
          <cell r="A33" t="str">
            <v>6875</v>
          </cell>
          <cell r="B33">
            <v>6875</v>
          </cell>
          <cell r="C33" t="str">
            <v>ACTIVE</v>
          </cell>
          <cell r="D33" t="str">
            <v>Customer Service Officer</v>
          </cell>
          <cell r="E33" t="str">
            <v>Yes</v>
          </cell>
          <cell r="F33" t="str">
            <v>Energy Networks</v>
          </cell>
          <cell r="G33" t="str">
            <v>Customer Connections</v>
          </cell>
          <cell r="H33" t="str">
            <v>Energy Markets &amp; CC</v>
          </cell>
          <cell r="I33" t="str">
            <v>Meter Data and Billing</v>
          </cell>
        </row>
        <row r="34">
          <cell r="A34" t="str">
            <v>6876</v>
          </cell>
          <cell r="B34">
            <v>6876</v>
          </cell>
          <cell r="C34" t="str">
            <v>ACTIVE</v>
          </cell>
          <cell r="D34" t="str">
            <v>Customer Service Officer</v>
          </cell>
          <cell r="E34" t="str">
            <v>Yes</v>
          </cell>
          <cell r="F34" t="str">
            <v>Energy Networks</v>
          </cell>
          <cell r="G34" t="str">
            <v>Customer Connections</v>
          </cell>
          <cell r="H34" t="str">
            <v>Energy Markets &amp; CC</v>
          </cell>
          <cell r="I34" t="str">
            <v>Meter Data and Billing</v>
          </cell>
        </row>
        <row r="35">
          <cell r="A35" t="str">
            <v>6878</v>
          </cell>
          <cell r="B35">
            <v>6878</v>
          </cell>
          <cell r="C35" t="str">
            <v>ACTIVE</v>
          </cell>
          <cell r="D35" t="str">
            <v>Project Team A Manager</v>
          </cell>
          <cell r="E35" t="str">
            <v>Yes</v>
          </cell>
          <cell r="F35" t="str">
            <v>Energy Networks</v>
          </cell>
          <cell r="G35" t="str">
            <v>Customer Connections</v>
          </cell>
          <cell r="H35" t="str">
            <v>Network Connection Serv</v>
          </cell>
          <cell r="I35" t="str">
            <v>Project Team A</v>
          </cell>
        </row>
        <row r="36">
          <cell r="A36" t="str">
            <v>6886</v>
          </cell>
          <cell r="B36">
            <v>6886</v>
          </cell>
          <cell r="C36" t="str">
            <v>ACTIVE</v>
          </cell>
          <cell r="D36" t="str">
            <v>Services &amp; Installation Officer</v>
          </cell>
          <cell r="E36" t="str">
            <v>Yes</v>
          </cell>
          <cell r="F36" t="str">
            <v>Energy Networks</v>
          </cell>
          <cell r="G36" t="str">
            <v>Works Delivery</v>
          </cell>
          <cell r="H36" t="str">
            <v>Construction</v>
          </cell>
          <cell r="I36" t="str">
            <v>Metering</v>
          </cell>
        </row>
        <row r="37">
          <cell r="A37" t="str">
            <v>6893</v>
          </cell>
          <cell r="B37">
            <v>6893</v>
          </cell>
          <cell r="C37" t="str">
            <v>ACTIVE</v>
          </cell>
          <cell r="D37" t="str">
            <v>Regulatory Compliance &amp; Reporting Officer</v>
          </cell>
          <cell r="E37" t="str">
            <v>Yes</v>
          </cell>
          <cell r="F37" t="str">
            <v>Energy Networks</v>
          </cell>
          <cell r="G37" t="str">
            <v>Asset Strategy</v>
          </cell>
          <cell r="H37" t="str">
            <v>Regulatory Compliance</v>
          </cell>
        </row>
        <row r="38">
          <cell r="A38" t="str">
            <v>6894</v>
          </cell>
          <cell r="B38">
            <v>6894</v>
          </cell>
          <cell r="C38" t="str">
            <v>ACTIVE</v>
          </cell>
          <cell r="D38" t="str">
            <v>Regulatory Compliance Mgr</v>
          </cell>
          <cell r="E38" t="str">
            <v>Yes</v>
          </cell>
          <cell r="F38" t="str">
            <v>Energy Networks</v>
          </cell>
          <cell r="G38" t="str">
            <v>Asset Strategy</v>
          </cell>
          <cell r="H38" t="str">
            <v>Regulatory Compliance</v>
          </cell>
        </row>
        <row r="39">
          <cell r="A39" t="str">
            <v>6895</v>
          </cell>
          <cell r="B39">
            <v>6895</v>
          </cell>
          <cell r="C39" t="str">
            <v>ACTIVE</v>
          </cell>
          <cell r="D39" t="str">
            <v>Principal Engineer Technical Regulation and Innovation</v>
          </cell>
          <cell r="E39" t="str">
            <v>Yes</v>
          </cell>
          <cell r="F39" t="str">
            <v>Energy Networks</v>
          </cell>
          <cell r="G39" t="str">
            <v>Asset Strategy</v>
          </cell>
          <cell r="H39" t="str">
            <v>Regulatory Compliance</v>
          </cell>
        </row>
        <row r="40">
          <cell r="A40" t="str">
            <v>6896</v>
          </cell>
          <cell r="B40">
            <v>6896</v>
          </cell>
          <cell r="C40" t="str">
            <v>ACTIVE</v>
          </cell>
          <cell r="D40" t="str">
            <v>Snr Regulatory Compliance &amp; Report Officer</v>
          </cell>
          <cell r="E40" t="str">
            <v>Yes</v>
          </cell>
          <cell r="F40" t="str">
            <v>Energy Networks</v>
          </cell>
          <cell r="G40" t="str">
            <v>Asset Strategy</v>
          </cell>
          <cell r="H40" t="str">
            <v>Regulatory Compliance</v>
          </cell>
        </row>
        <row r="41">
          <cell r="A41" t="str">
            <v>6901</v>
          </cell>
          <cell r="B41">
            <v>6901</v>
          </cell>
          <cell r="C41" t="str">
            <v>ACTIVE</v>
          </cell>
          <cell r="D41" t="str">
            <v>Standards Officer</v>
          </cell>
          <cell r="E41" t="str">
            <v>Yes</v>
          </cell>
          <cell r="F41" t="str">
            <v>Energy Networks</v>
          </cell>
          <cell r="G41" t="str">
            <v>Asset Strategy</v>
          </cell>
          <cell r="H41" t="str">
            <v>AssetStandards &amp; Accept</v>
          </cell>
        </row>
        <row r="42">
          <cell r="A42" t="str">
            <v>6903</v>
          </cell>
          <cell r="B42">
            <v>6903</v>
          </cell>
          <cell r="C42" t="str">
            <v>ACTIVE</v>
          </cell>
          <cell r="D42" t="str">
            <v>Gas Networks Branch Mgr</v>
          </cell>
          <cell r="E42" t="str">
            <v>No</v>
          </cell>
          <cell r="F42" t="str">
            <v>Energy Networks</v>
          </cell>
          <cell r="G42" t="str">
            <v>Gas Networks</v>
          </cell>
        </row>
        <row r="43">
          <cell r="A43" t="str">
            <v>6905</v>
          </cell>
          <cell r="B43">
            <v>6905</v>
          </cell>
          <cell r="C43" t="str">
            <v>ACTIVE</v>
          </cell>
          <cell r="D43" t="str">
            <v>Graduate Engineer</v>
          </cell>
          <cell r="E43" t="str">
            <v>Yes</v>
          </cell>
          <cell r="F43" t="str">
            <v>Energy Networks</v>
          </cell>
          <cell r="G43" t="str">
            <v>Graduates</v>
          </cell>
        </row>
        <row r="44">
          <cell r="A44" t="str">
            <v>6906</v>
          </cell>
          <cell r="B44">
            <v>6906</v>
          </cell>
          <cell r="C44" t="str">
            <v>ACTIVE</v>
          </cell>
          <cell r="D44" t="str">
            <v>Performance Engineer Distribution Overhead</v>
          </cell>
          <cell r="E44" t="str">
            <v>Yes</v>
          </cell>
          <cell r="F44" t="str">
            <v>Energy Networks</v>
          </cell>
          <cell r="G44" t="str">
            <v>Asset &amp; Network Performan</v>
          </cell>
          <cell r="H44" t="str">
            <v>Primary Assets</v>
          </cell>
        </row>
        <row r="45">
          <cell r="A45" t="str">
            <v>6908</v>
          </cell>
          <cell r="B45">
            <v>6908</v>
          </cell>
          <cell r="C45" t="str">
            <v>ACTIVE</v>
          </cell>
          <cell r="D45" t="str">
            <v>Performance Engineer Distribution Underground</v>
          </cell>
          <cell r="E45" t="str">
            <v>Yes</v>
          </cell>
          <cell r="F45" t="str">
            <v>Energy Networks</v>
          </cell>
          <cell r="G45" t="str">
            <v>Asset &amp; Network Performan</v>
          </cell>
          <cell r="H45" t="str">
            <v>Primary Assets</v>
          </cell>
        </row>
        <row r="46">
          <cell r="A46" t="str">
            <v>6911</v>
          </cell>
          <cell r="B46">
            <v>6911</v>
          </cell>
          <cell r="C46" t="str">
            <v>ACTIVE</v>
          </cell>
          <cell r="D46" t="str">
            <v>Asset Information Integrity Lead</v>
          </cell>
          <cell r="E46" t="str">
            <v>Yes</v>
          </cell>
          <cell r="F46" t="str">
            <v>Energy Networks</v>
          </cell>
          <cell r="G46" t="str">
            <v>Asset Strategy</v>
          </cell>
          <cell r="H46" t="str">
            <v>Asset Information Systems</v>
          </cell>
          <cell r="I46" t="str">
            <v>Asset Information Integri</v>
          </cell>
        </row>
        <row r="47">
          <cell r="A47" t="str">
            <v>6912</v>
          </cell>
          <cell r="B47">
            <v>6912</v>
          </cell>
          <cell r="C47" t="str">
            <v>ACTIVE</v>
          </cell>
          <cell r="D47" t="str">
            <v>Asset Information Analyst</v>
          </cell>
          <cell r="E47" t="str">
            <v>Yes</v>
          </cell>
          <cell r="F47" t="str">
            <v>Energy Networks</v>
          </cell>
          <cell r="G47" t="str">
            <v>Asset Strategy</v>
          </cell>
          <cell r="H47" t="str">
            <v>Asset Information Systems</v>
          </cell>
          <cell r="I47" t="str">
            <v>Asset Information Integri</v>
          </cell>
        </row>
        <row r="48">
          <cell r="A48" t="str">
            <v>6913</v>
          </cell>
          <cell r="B48">
            <v>6913</v>
          </cell>
          <cell r="C48" t="str">
            <v>ACTIVE</v>
          </cell>
          <cell r="D48" t="str">
            <v>Snr GIS Officer</v>
          </cell>
          <cell r="E48" t="str">
            <v>Yes</v>
          </cell>
          <cell r="F48" t="str">
            <v>Energy Networks</v>
          </cell>
          <cell r="G48" t="str">
            <v>Asset Strategy</v>
          </cell>
          <cell r="H48" t="str">
            <v>Asset Information Systems</v>
          </cell>
          <cell r="I48" t="str">
            <v>Asset Information Integri</v>
          </cell>
        </row>
        <row r="49">
          <cell r="A49" t="str">
            <v>6914</v>
          </cell>
          <cell r="B49">
            <v>6914</v>
          </cell>
          <cell r="C49" t="str">
            <v>ACTIVE</v>
          </cell>
          <cell r="D49" t="str">
            <v>CAD Coordinator &amp; GIS Officer</v>
          </cell>
          <cell r="E49" t="str">
            <v>Yes</v>
          </cell>
          <cell r="F49" t="str">
            <v>Energy Networks</v>
          </cell>
          <cell r="G49" t="str">
            <v>Asset Strategy</v>
          </cell>
          <cell r="H49" t="str">
            <v>Asset Information Systems</v>
          </cell>
          <cell r="I49" t="str">
            <v>Asset Information Integri</v>
          </cell>
        </row>
        <row r="50">
          <cell r="A50" t="str">
            <v>6916</v>
          </cell>
          <cell r="B50">
            <v>6916</v>
          </cell>
          <cell r="C50" t="str">
            <v>ACTIVE</v>
          </cell>
          <cell r="D50" t="str">
            <v>Asset Engineer</v>
          </cell>
          <cell r="E50" t="str">
            <v>Yes</v>
          </cell>
          <cell r="F50" t="str">
            <v>Energy Networks</v>
          </cell>
          <cell r="G50" t="str">
            <v>Asset &amp; Network Performan</v>
          </cell>
          <cell r="H50" t="str">
            <v>Primary Assets</v>
          </cell>
        </row>
        <row r="51">
          <cell r="A51" t="str">
            <v>6917</v>
          </cell>
          <cell r="B51">
            <v>6917</v>
          </cell>
          <cell r="C51" t="str">
            <v>ACTIVE</v>
          </cell>
          <cell r="D51" t="str">
            <v>GIS Officer Gas</v>
          </cell>
          <cell r="E51" t="str">
            <v>Yes</v>
          </cell>
          <cell r="F51" t="str">
            <v>Energy Networks</v>
          </cell>
          <cell r="G51" t="str">
            <v>Asset Strategy</v>
          </cell>
          <cell r="H51" t="str">
            <v>Asset Information Systems</v>
          </cell>
          <cell r="I51" t="str">
            <v>Asset Information Integri</v>
          </cell>
        </row>
        <row r="52">
          <cell r="A52" t="str">
            <v>6923</v>
          </cell>
          <cell r="B52">
            <v>6923</v>
          </cell>
          <cell r="C52" t="str">
            <v>ACTIVE</v>
          </cell>
          <cell r="D52" t="str">
            <v>ADMS Engineer</v>
          </cell>
          <cell r="E52" t="str">
            <v>Yes</v>
          </cell>
          <cell r="F52" t="str">
            <v>Energy Networks</v>
          </cell>
          <cell r="G52" t="str">
            <v>Asset Strategy</v>
          </cell>
          <cell r="H52" t="str">
            <v>Asset Information Systems</v>
          </cell>
          <cell r="I52" t="str">
            <v>Real-Time Systems</v>
          </cell>
        </row>
        <row r="53">
          <cell r="A53" t="str">
            <v>6924</v>
          </cell>
          <cell r="B53">
            <v>6924</v>
          </cell>
          <cell r="C53" t="str">
            <v>ACTIVE</v>
          </cell>
          <cell r="D53" t="str">
            <v>ADMS Engineer</v>
          </cell>
          <cell r="E53" t="str">
            <v>Yes</v>
          </cell>
          <cell r="F53" t="str">
            <v>Energy Networks</v>
          </cell>
          <cell r="G53" t="str">
            <v>Asset Strategy</v>
          </cell>
          <cell r="H53" t="str">
            <v>Asset Information Systems</v>
          </cell>
          <cell r="I53" t="str">
            <v>Real-Time Systems</v>
          </cell>
        </row>
        <row r="54">
          <cell r="A54" t="str">
            <v>6928</v>
          </cell>
          <cell r="B54">
            <v>6928</v>
          </cell>
          <cell r="C54" t="str">
            <v>ACTIVE</v>
          </cell>
          <cell r="D54" t="str">
            <v>Asset Engineer</v>
          </cell>
          <cell r="E54" t="str">
            <v>Yes</v>
          </cell>
          <cell r="F54" t="str">
            <v>Energy Networks</v>
          </cell>
          <cell r="G54" t="str">
            <v>Asset &amp; Network Performan</v>
          </cell>
          <cell r="H54" t="str">
            <v>Primary Assets</v>
          </cell>
        </row>
        <row r="55">
          <cell r="A55" t="str">
            <v>6929</v>
          </cell>
          <cell r="B55">
            <v>6929</v>
          </cell>
          <cell r="C55" t="str">
            <v>ACTIVE</v>
          </cell>
          <cell r="D55" t="str">
            <v>Performance Engineer Transmission</v>
          </cell>
          <cell r="E55" t="str">
            <v>Yes</v>
          </cell>
          <cell r="F55" t="str">
            <v>Energy Networks</v>
          </cell>
          <cell r="G55" t="str">
            <v>Asset &amp; Network Performan</v>
          </cell>
          <cell r="H55" t="str">
            <v>Primary Assets</v>
          </cell>
        </row>
        <row r="56">
          <cell r="A56" t="str">
            <v>6932</v>
          </cell>
          <cell r="B56">
            <v>6932</v>
          </cell>
          <cell r="C56" t="str">
            <v>ACTIVE</v>
          </cell>
          <cell r="D56" t="str">
            <v>General Manager Energy Network</v>
          </cell>
          <cell r="E56" t="str">
            <v>No</v>
          </cell>
          <cell r="F56" t="str">
            <v>Energy Networks</v>
          </cell>
        </row>
        <row r="57">
          <cell r="A57" t="str">
            <v>6933</v>
          </cell>
          <cell r="B57">
            <v>6933</v>
          </cell>
          <cell r="C57" t="str">
            <v>ACTIVE</v>
          </cell>
          <cell r="D57" t="str">
            <v>Executive Project and Support Officer</v>
          </cell>
          <cell r="E57" t="str">
            <v>No</v>
          </cell>
          <cell r="F57" t="str">
            <v>Energy Networks</v>
          </cell>
        </row>
        <row r="58">
          <cell r="A58" t="str">
            <v>6938</v>
          </cell>
          <cell r="B58">
            <v>6938</v>
          </cell>
          <cell r="C58" t="str">
            <v>ACTIVE</v>
          </cell>
          <cell r="D58" t="str">
            <v>Business Improvement Specialist</v>
          </cell>
          <cell r="E58" t="str">
            <v>No</v>
          </cell>
          <cell r="F58" t="str">
            <v>Energy Networks</v>
          </cell>
          <cell r="G58" t="str">
            <v>Business Transformation</v>
          </cell>
        </row>
        <row r="59">
          <cell r="A59" t="str">
            <v>6940</v>
          </cell>
          <cell r="B59">
            <v>6940</v>
          </cell>
          <cell r="C59" t="str">
            <v>ACTIVE</v>
          </cell>
          <cell r="D59" t="str">
            <v>Business Improvement Analyst</v>
          </cell>
          <cell r="E59" t="str">
            <v>No</v>
          </cell>
          <cell r="F59" t="str">
            <v>Energy Networks</v>
          </cell>
          <cell r="G59" t="str">
            <v>Business Transformation</v>
          </cell>
        </row>
        <row r="60">
          <cell r="A60" t="str">
            <v>6953</v>
          </cell>
          <cell r="B60">
            <v>6953</v>
          </cell>
          <cell r="C60" t="str">
            <v>ACTIVE</v>
          </cell>
          <cell r="D60" t="str">
            <v>Accreditation/Compliance Officer</v>
          </cell>
          <cell r="E60" t="str">
            <v>Yes</v>
          </cell>
          <cell r="F60" t="str">
            <v>Energy Networks</v>
          </cell>
          <cell r="G60" t="str">
            <v>Works Delivery</v>
          </cell>
          <cell r="H60" t="str">
            <v>Logistics/Contracts &amp; Fle</v>
          </cell>
          <cell r="I60" t="str">
            <v>Logistics</v>
          </cell>
        </row>
        <row r="61">
          <cell r="A61" t="str">
            <v>6960</v>
          </cell>
          <cell r="B61">
            <v>6960</v>
          </cell>
          <cell r="C61" t="str">
            <v>ACTIVE</v>
          </cell>
          <cell r="D61" t="str">
            <v>Contact Centre Officer</v>
          </cell>
          <cell r="E61" t="str">
            <v>Yes</v>
          </cell>
          <cell r="F61" t="str">
            <v>Energy Networks</v>
          </cell>
          <cell r="G61" t="str">
            <v>Customer Connections</v>
          </cell>
          <cell r="H61" t="str">
            <v>Energy Markets &amp; CC</v>
          </cell>
          <cell r="I61" t="str">
            <v>Contact Centre</v>
          </cell>
        </row>
        <row r="62">
          <cell r="A62" t="str">
            <v>6961</v>
          </cell>
          <cell r="B62">
            <v>6961</v>
          </cell>
          <cell r="C62" t="str">
            <v>ACTIVE</v>
          </cell>
          <cell r="D62" t="str">
            <v>Manager Energy Markets and Contact Centre</v>
          </cell>
          <cell r="E62" t="str">
            <v>Yes</v>
          </cell>
          <cell r="F62" t="str">
            <v>Energy Networks</v>
          </cell>
          <cell r="G62" t="str">
            <v>Customer Connections</v>
          </cell>
          <cell r="H62" t="str">
            <v>Energy Markets &amp; CC</v>
          </cell>
        </row>
        <row r="63">
          <cell r="A63" t="str">
            <v>6962</v>
          </cell>
          <cell r="B63">
            <v>6962</v>
          </cell>
          <cell r="C63" t="str">
            <v>ACTIVE</v>
          </cell>
          <cell r="D63" t="str">
            <v>Contact Centre Officer</v>
          </cell>
          <cell r="E63" t="str">
            <v>Yes</v>
          </cell>
          <cell r="F63" t="str">
            <v>Energy Networks</v>
          </cell>
          <cell r="G63" t="str">
            <v>Customer Connections</v>
          </cell>
          <cell r="H63" t="str">
            <v>Energy Markets &amp; CC</v>
          </cell>
          <cell r="I63" t="str">
            <v>Contact Centre</v>
          </cell>
        </row>
        <row r="64">
          <cell r="A64" t="str">
            <v>6963</v>
          </cell>
          <cell r="B64">
            <v>6963</v>
          </cell>
          <cell r="C64" t="str">
            <v>ACTIVE</v>
          </cell>
          <cell r="D64" t="str">
            <v>Contact Centre Officer</v>
          </cell>
          <cell r="E64" t="str">
            <v>Yes</v>
          </cell>
          <cell r="F64" t="str">
            <v>Energy Networks</v>
          </cell>
          <cell r="G64" t="str">
            <v>Customer Connections</v>
          </cell>
          <cell r="H64" t="str">
            <v>Energy Markets &amp; CC</v>
          </cell>
          <cell r="I64" t="str">
            <v>Contact Centre</v>
          </cell>
        </row>
        <row r="65">
          <cell r="A65" t="str">
            <v>6964</v>
          </cell>
          <cell r="B65">
            <v>6964</v>
          </cell>
          <cell r="C65" t="str">
            <v>ACTIVE</v>
          </cell>
          <cell r="D65" t="str">
            <v>Contact Centre Officer</v>
          </cell>
          <cell r="E65" t="str">
            <v>Yes</v>
          </cell>
          <cell r="F65" t="str">
            <v>Energy Networks</v>
          </cell>
          <cell r="G65" t="str">
            <v>Customer Connections</v>
          </cell>
          <cell r="H65" t="str">
            <v>Energy Markets &amp; CC</v>
          </cell>
          <cell r="I65" t="str">
            <v>Contact Centre</v>
          </cell>
        </row>
        <row r="66">
          <cell r="A66" t="str">
            <v>6965</v>
          </cell>
          <cell r="B66">
            <v>6965</v>
          </cell>
          <cell r="C66" t="str">
            <v>ACTIVE</v>
          </cell>
          <cell r="D66" t="str">
            <v>Contact Centre Officer</v>
          </cell>
          <cell r="E66" t="str">
            <v>Yes</v>
          </cell>
          <cell r="F66" t="str">
            <v>Energy Networks</v>
          </cell>
          <cell r="G66" t="str">
            <v>Customer Connections</v>
          </cell>
          <cell r="H66" t="str">
            <v>Energy Markets &amp; CC</v>
          </cell>
          <cell r="I66" t="str">
            <v>Contact Centre</v>
          </cell>
        </row>
        <row r="67">
          <cell r="A67" t="str">
            <v>6966</v>
          </cell>
          <cell r="B67">
            <v>6966</v>
          </cell>
          <cell r="C67" t="str">
            <v>ACTIVE</v>
          </cell>
          <cell r="D67" t="str">
            <v>Contact Centre Officer</v>
          </cell>
          <cell r="E67" t="str">
            <v>Yes</v>
          </cell>
          <cell r="F67" t="str">
            <v>Energy Networks</v>
          </cell>
          <cell r="G67" t="str">
            <v>Customer Connections</v>
          </cell>
          <cell r="H67" t="str">
            <v>Energy Markets &amp; CC</v>
          </cell>
          <cell r="I67" t="str">
            <v>Contact Centre</v>
          </cell>
        </row>
        <row r="68">
          <cell r="A68" t="str">
            <v>6967</v>
          </cell>
          <cell r="B68">
            <v>6967</v>
          </cell>
          <cell r="C68" t="str">
            <v>ACTIVE</v>
          </cell>
          <cell r="D68" t="str">
            <v>Contact Centre Officer</v>
          </cell>
          <cell r="E68" t="str">
            <v>Yes</v>
          </cell>
          <cell r="F68" t="str">
            <v>Energy Networks</v>
          </cell>
          <cell r="G68" t="str">
            <v>Customer Connections</v>
          </cell>
          <cell r="H68" t="str">
            <v>Energy Markets &amp; CC</v>
          </cell>
          <cell r="I68" t="str">
            <v>Contact Centre</v>
          </cell>
        </row>
        <row r="69">
          <cell r="A69" t="str">
            <v>6968</v>
          </cell>
          <cell r="B69">
            <v>6968</v>
          </cell>
          <cell r="C69" t="str">
            <v>ACTIVE</v>
          </cell>
          <cell r="D69" t="str">
            <v>Contact Centre Officer</v>
          </cell>
          <cell r="E69" t="str">
            <v>Yes</v>
          </cell>
          <cell r="F69" t="str">
            <v>Energy Networks</v>
          </cell>
          <cell r="G69" t="str">
            <v>Customer Connections</v>
          </cell>
          <cell r="H69" t="str">
            <v>Energy Markets &amp; CC</v>
          </cell>
          <cell r="I69" t="str">
            <v>Contact Centre</v>
          </cell>
        </row>
        <row r="70">
          <cell r="A70" t="str">
            <v>6969</v>
          </cell>
          <cell r="B70">
            <v>6969</v>
          </cell>
          <cell r="C70" t="str">
            <v>ACTIVE</v>
          </cell>
          <cell r="D70" t="str">
            <v>Contact Centre Officer</v>
          </cell>
          <cell r="E70" t="str">
            <v>Yes</v>
          </cell>
          <cell r="F70" t="str">
            <v>Energy Networks</v>
          </cell>
          <cell r="G70" t="str">
            <v>Customer Connections</v>
          </cell>
          <cell r="H70" t="str">
            <v>Energy Markets &amp; CC</v>
          </cell>
          <cell r="I70" t="str">
            <v>Contact Centre</v>
          </cell>
        </row>
        <row r="71">
          <cell r="A71" t="str">
            <v>6970</v>
          </cell>
          <cell r="B71">
            <v>6970</v>
          </cell>
          <cell r="C71" t="str">
            <v>ACTIVE</v>
          </cell>
          <cell r="D71" t="str">
            <v>Contact Centre Officer</v>
          </cell>
          <cell r="E71" t="str">
            <v>Yes</v>
          </cell>
          <cell r="F71" t="str">
            <v>Energy Networks</v>
          </cell>
          <cell r="G71" t="str">
            <v>Customer Connections</v>
          </cell>
          <cell r="H71" t="str">
            <v>Energy Markets &amp; CC</v>
          </cell>
          <cell r="I71" t="str">
            <v>Contact Centre</v>
          </cell>
        </row>
        <row r="72">
          <cell r="A72" t="str">
            <v>6971</v>
          </cell>
          <cell r="B72">
            <v>6971</v>
          </cell>
          <cell r="C72" t="str">
            <v>ACTIVE</v>
          </cell>
          <cell r="D72" t="str">
            <v>Network Controller</v>
          </cell>
          <cell r="E72" t="str">
            <v>Yes</v>
          </cell>
          <cell r="F72" t="str">
            <v>Energy Networks</v>
          </cell>
          <cell r="G72" t="str">
            <v>Asset &amp; Network Performan</v>
          </cell>
          <cell r="H72" t="str">
            <v>Control</v>
          </cell>
        </row>
        <row r="73">
          <cell r="A73" t="str">
            <v>6972</v>
          </cell>
          <cell r="B73">
            <v>6972</v>
          </cell>
          <cell r="C73" t="str">
            <v>ACTIVE</v>
          </cell>
          <cell r="D73" t="str">
            <v>Low Voltage Network Controller</v>
          </cell>
          <cell r="E73" t="str">
            <v>Yes</v>
          </cell>
          <cell r="F73" t="str">
            <v>Energy Networks</v>
          </cell>
          <cell r="G73" t="str">
            <v>Asset &amp; Network Performan</v>
          </cell>
          <cell r="H73" t="str">
            <v>Control</v>
          </cell>
        </row>
        <row r="74">
          <cell r="A74" t="str">
            <v>6973</v>
          </cell>
          <cell r="B74">
            <v>6973</v>
          </cell>
          <cell r="C74" t="str">
            <v>ACTIVE</v>
          </cell>
          <cell r="D74" t="str">
            <v>Low Voltage Network Controller</v>
          </cell>
          <cell r="E74" t="str">
            <v>Yes</v>
          </cell>
          <cell r="F74" t="str">
            <v>Energy Networks</v>
          </cell>
          <cell r="G74" t="str">
            <v>Asset &amp; Network Performan</v>
          </cell>
          <cell r="H74" t="str">
            <v>Control</v>
          </cell>
        </row>
        <row r="75">
          <cell r="A75" t="str">
            <v>6974</v>
          </cell>
          <cell r="B75">
            <v>6974</v>
          </cell>
          <cell r="C75" t="str">
            <v>ACTIVE</v>
          </cell>
          <cell r="D75" t="str">
            <v>Network Controller</v>
          </cell>
          <cell r="E75" t="str">
            <v>Yes</v>
          </cell>
          <cell r="F75" t="str">
            <v>Energy Networks</v>
          </cell>
          <cell r="G75" t="str">
            <v>Asset &amp; Network Performan</v>
          </cell>
          <cell r="H75" t="str">
            <v>Control</v>
          </cell>
        </row>
        <row r="76">
          <cell r="A76" t="str">
            <v>6975</v>
          </cell>
          <cell r="B76">
            <v>6975</v>
          </cell>
          <cell r="C76" t="str">
            <v>ACTIVE</v>
          </cell>
          <cell r="D76" t="str">
            <v>Network Controller</v>
          </cell>
          <cell r="E76" t="str">
            <v>Yes</v>
          </cell>
          <cell r="F76" t="str">
            <v>Energy Networks</v>
          </cell>
          <cell r="G76" t="str">
            <v>Asset &amp; Network Performan</v>
          </cell>
          <cell r="H76" t="str">
            <v>Control</v>
          </cell>
        </row>
        <row r="77">
          <cell r="A77" t="str">
            <v>6978</v>
          </cell>
          <cell r="B77">
            <v>6978</v>
          </cell>
          <cell r="C77" t="str">
            <v>ACTIVE</v>
          </cell>
          <cell r="D77" t="str">
            <v>Manager Control</v>
          </cell>
          <cell r="E77" t="str">
            <v>Yes</v>
          </cell>
          <cell r="F77" t="str">
            <v>Energy Networks</v>
          </cell>
          <cell r="G77" t="str">
            <v>Asset &amp; Network Performan</v>
          </cell>
          <cell r="H77" t="str">
            <v>Control</v>
          </cell>
        </row>
        <row r="78">
          <cell r="A78" t="str">
            <v>6979</v>
          </cell>
          <cell r="B78">
            <v>6979</v>
          </cell>
          <cell r="C78" t="str">
            <v>ACTIVE</v>
          </cell>
          <cell r="D78" t="str">
            <v>Network Controller</v>
          </cell>
          <cell r="E78" t="str">
            <v>Yes</v>
          </cell>
          <cell r="F78" t="str">
            <v>Energy Networks</v>
          </cell>
          <cell r="G78" t="str">
            <v>Asset &amp; Network Performan</v>
          </cell>
          <cell r="H78" t="str">
            <v>Control</v>
          </cell>
        </row>
        <row r="79">
          <cell r="A79" t="str">
            <v>6980</v>
          </cell>
          <cell r="B79">
            <v>6980</v>
          </cell>
          <cell r="C79" t="str">
            <v>ACTIVE</v>
          </cell>
          <cell r="D79" t="str">
            <v>Low Voltage Network Controller</v>
          </cell>
          <cell r="E79" t="str">
            <v>Yes</v>
          </cell>
          <cell r="F79" t="str">
            <v>Energy Networks</v>
          </cell>
          <cell r="G79" t="str">
            <v>Asset &amp; Network Performan</v>
          </cell>
          <cell r="H79" t="str">
            <v>Control</v>
          </cell>
        </row>
        <row r="80">
          <cell r="A80" t="str">
            <v>6983</v>
          </cell>
          <cell r="B80">
            <v>6983</v>
          </cell>
          <cell r="C80" t="str">
            <v>ACTIVE</v>
          </cell>
          <cell r="D80" t="str">
            <v>Network Controller</v>
          </cell>
          <cell r="E80" t="str">
            <v>Yes</v>
          </cell>
          <cell r="F80" t="str">
            <v>Energy Networks</v>
          </cell>
          <cell r="G80" t="str">
            <v>Asset &amp; Network Performan</v>
          </cell>
          <cell r="H80" t="str">
            <v>Control</v>
          </cell>
        </row>
        <row r="81">
          <cell r="A81" t="str">
            <v>6985</v>
          </cell>
          <cell r="B81">
            <v>6985</v>
          </cell>
          <cell r="C81" t="str">
            <v>ACTIVE</v>
          </cell>
          <cell r="D81" t="str">
            <v>Network Controller</v>
          </cell>
          <cell r="E81" t="str">
            <v>Yes</v>
          </cell>
          <cell r="F81" t="str">
            <v>Energy Networks</v>
          </cell>
          <cell r="G81" t="str">
            <v>Asset &amp; Network Performan</v>
          </cell>
          <cell r="H81" t="str">
            <v>Control</v>
          </cell>
        </row>
        <row r="82">
          <cell r="A82" t="str">
            <v>6986</v>
          </cell>
          <cell r="B82">
            <v>6986</v>
          </cell>
          <cell r="C82" t="str">
            <v>ACTIVE</v>
          </cell>
          <cell r="D82" t="str">
            <v>Operational Information Controller</v>
          </cell>
          <cell r="E82" t="str">
            <v>Yes</v>
          </cell>
          <cell r="F82" t="str">
            <v>Energy Networks</v>
          </cell>
          <cell r="G82" t="str">
            <v>Asset &amp; Network Performan</v>
          </cell>
          <cell r="H82" t="str">
            <v>Control</v>
          </cell>
        </row>
        <row r="83">
          <cell r="A83" t="str">
            <v>6987</v>
          </cell>
          <cell r="B83">
            <v>6987</v>
          </cell>
          <cell r="C83" t="str">
            <v>ACTIVE</v>
          </cell>
          <cell r="D83" t="str">
            <v>Branch Manager Asset and Network Performance</v>
          </cell>
          <cell r="E83" t="str">
            <v>No</v>
          </cell>
          <cell r="F83" t="str">
            <v>Energy Networks</v>
          </cell>
          <cell r="G83" t="str">
            <v>Asset &amp; Network Performan</v>
          </cell>
        </row>
        <row r="84">
          <cell r="A84" t="str">
            <v>6988</v>
          </cell>
          <cell r="B84">
            <v>6988</v>
          </cell>
          <cell r="C84" t="str">
            <v>ACTIVE</v>
          </cell>
          <cell r="D84" t="str">
            <v>Zone and Workshop Officer</v>
          </cell>
          <cell r="E84" t="str">
            <v>Yes</v>
          </cell>
          <cell r="F84" t="str">
            <v>Energy Networks</v>
          </cell>
          <cell r="G84" t="str">
            <v>Works Delivery</v>
          </cell>
          <cell r="H84" t="str">
            <v>Network Supply</v>
          </cell>
          <cell r="I84" t="str">
            <v>Substations</v>
          </cell>
        </row>
        <row r="85">
          <cell r="A85" t="str">
            <v>6989</v>
          </cell>
          <cell r="B85">
            <v>6989</v>
          </cell>
          <cell r="C85" t="str">
            <v>ACTIVE</v>
          </cell>
          <cell r="D85" t="str">
            <v>Trades Assistant</v>
          </cell>
          <cell r="E85" t="str">
            <v>Yes</v>
          </cell>
          <cell r="F85" t="str">
            <v>Energy Networks</v>
          </cell>
          <cell r="G85" t="str">
            <v>Works Delivery</v>
          </cell>
          <cell r="H85" t="str">
            <v>Construction</v>
          </cell>
          <cell r="I85" t="str">
            <v>Construction Team</v>
          </cell>
        </row>
        <row r="86">
          <cell r="A86" t="str">
            <v>6990</v>
          </cell>
          <cell r="B86">
            <v>6990</v>
          </cell>
          <cell r="C86" t="str">
            <v>ACTIVE</v>
          </cell>
          <cell r="D86" t="str">
            <v>Trades Assistant</v>
          </cell>
          <cell r="E86" t="str">
            <v>Yes</v>
          </cell>
          <cell r="F86" t="str">
            <v>Energy Networks</v>
          </cell>
          <cell r="G86" t="str">
            <v>Works Delivery</v>
          </cell>
          <cell r="H86" t="str">
            <v>Construction</v>
          </cell>
          <cell r="I86" t="str">
            <v>Construction Team</v>
          </cell>
        </row>
        <row r="87">
          <cell r="A87" t="str">
            <v>6991</v>
          </cell>
          <cell r="B87">
            <v>6991</v>
          </cell>
          <cell r="C87" t="str">
            <v>ACTIVE</v>
          </cell>
          <cell r="D87" t="str">
            <v>Senior Systems Switcher</v>
          </cell>
          <cell r="E87" t="str">
            <v>Yes</v>
          </cell>
          <cell r="F87" t="str">
            <v>Energy Networks</v>
          </cell>
          <cell r="G87" t="str">
            <v>Works Delivery</v>
          </cell>
          <cell r="H87" t="str">
            <v>Overhead</v>
          </cell>
          <cell r="I87" t="str">
            <v>Glove&amp;Barrier &amp; Reactive</v>
          </cell>
        </row>
        <row r="88">
          <cell r="A88" t="str">
            <v>6992</v>
          </cell>
          <cell r="B88">
            <v>6992</v>
          </cell>
          <cell r="C88" t="str">
            <v>ACTIVE</v>
          </cell>
          <cell r="D88" t="str">
            <v>Cable Jointer</v>
          </cell>
          <cell r="E88" t="str">
            <v>Yes</v>
          </cell>
          <cell r="F88" t="str">
            <v>Energy Networks</v>
          </cell>
          <cell r="G88" t="str">
            <v>Works Delivery</v>
          </cell>
          <cell r="H88" t="str">
            <v>Construction</v>
          </cell>
          <cell r="I88" t="str">
            <v>Construction Team</v>
          </cell>
        </row>
        <row r="89">
          <cell r="A89" t="str">
            <v>6993</v>
          </cell>
          <cell r="B89">
            <v>6993</v>
          </cell>
          <cell r="C89" t="str">
            <v>ACTIVE</v>
          </cell>
          <cell r="D89" t="str">
            <v>Trades Assistant</v>
          </cell>
          <cell r="E89" t="str">
            <v>Yes</v>
          </cell>
          <cell r="F89" t="str">
            <v>Energy Networks</v>
          </cell>
          <cell r="G89" t="str">
            <v>Works Delivery</v>
          </cell>
          <cell r="H89" t="str">
            <v>Construction</v>
          </cell>
          <cell r="I89" t="str">
            <v>Construction Team</v>
          </cell>
        </row>
        <row r="90">
          <cell r="A90" t="str">
            <v>6994</v>
          </cell>
          <cell r="B90">
            <v>6994</v>
          </cell>
          <cell r="C90" t="str">
            <v>ACTIVE</v>
          </cell>
          <cell r="D90" t="str">
            <v>Plant Operator</v>
          </cell>
          <cell r="E90" t="str">
            <v>Yes</v>
          </cell>
          <cell r="F90" t="str">
            <v>Energy Networks</v>
          </cell>
          <cell r="G90" t="str">
            <v>Works Delivery</v>
          </cell>
          <cell r="H90" t="str">
            <v>Operational Performance</v>
          </cell>
          <cell r="I90" t="str">
            <v>Plant</v>
          </cell>
        </row>
        <row r="91">
          <cell r="A91" t="str">
            <v>6996</v>
          </cell>
          <cell r="B91">
            <v>6996</v>
          </cell>
          <cell r="C91" t="str">
            <v>ACTIVE</v>
          </cell>
          <cell r="D91" t="str">
            <v>Trades Assistant</v>
          </cell>
          <cell r="E91" t="str">
            <v>Yes</v>
          </cell>
          <cell r="F91" t="str">
            <v>Energy Networks</v>
          </cell>
          <cell r="G91" t="str">
            <v>Works Delivery</v>
          </cell>
          <cell r="H91" t="str">
            <v>Construction</v>
          </cell>
          <cell r="I91" t="str">
            <v>Construction Team</v>
          </cell>
        </row>
        <row r="92">
          <cell r="A92" t="str">
            <v>6997</v>
          </cell>
          <cell r="B92">
            <v>6997</v>
          </cell>
          <cell r="C92" t="str">
            <v>ACTIVE</v>
          </cell>
          <cell r="D92" t="str">
            <v>Plant Operator</v>
          </cell>
          <cell r="E92" t="str">
            <v>Yes</v>
          </cell>
          <cell r="F92" t="str">
            <v>Energy Networks</v>
          </cell>
          <cell r="G92" t="str">
            <v>Works Delivery</v>
          </cell>
          <cell r="H92" t="str">
            <v>Construction</v>
          </cell>
          <cell r="I92" t="str">
            <v>Streetlighting</v>
          </cell>
        </row>
        <row r="93">
          <cell r="A93" t="str">
            <v>6999</v>
          </cell>
          <cell r="B93">
            <v>6999</v>
          </cell>
          <cell r="C93" t="str">
            <v>ACTIVE</v>
          </cell>
          <cell r="D93" t="str">
            <v>Trades Assistant</v>
          </cell>
          <cell r="E93" t="str">
            <v>Yes</v>
          </cell>
          <cell r="F93" t="str">
            <v>Energy Networks</v>
          </cell>
          <cell r="G93" t="str">
            <v>Works Delivery</v>
          </cell>
          <cell r="H93" t="str">
            <v>Construction</v>
          </cell>
          <cell r="I93" t="str">
            <v>Construction Team</v>
          </cell>
        </row>
        <row r="94">
          <cell r="A94" t="str">
            <v>7000</v>
          </cell>
          <cell r="B94">
            <v>7000</v>
          </cell>
          <cell r="C94" t="str">
            <v>ACTIVE</v>
          </cell>
          <cell r="D94" t="str">
            <v>Full System Switcher</v>
          </cell>
          <cell r="E94" t="str">
            <v>Yes</v>
          </cell>
          <cell r="F94" t="str">
            <v>Energy Networks</v>
          </cell>
          <cell r="G94" t="str">
            <v>Works Delivery</v>
          </cell>
          <cell r="H94" t="str">
            <v>Overhead</v>
          </cell>
          <cell r="I94" t="str">
            <v>Glove&amp;Barrier &amp; Reactive</v>
          </cell>
        </row>
        <row r="95">
          <cell r="A95" t="str">
            <v>7001</v>
          </cell>
          <cell r="B95">
            <v>7001</v>
          </cell>
          <cell r="C95" t="str">
            <v>ACTIVE</v>
          </cell>
          <cell r="D95" t="str">
            <v>Trades Assistant</v>
          </cell>
          <cell r="E95" t="str">
            <v>Yes</v>
          </cell>
          <cell r="F95" t="str">
            <v>Energy Networks</v>
          </cell>
          <cell r="G95" t="str">
            <v>Works Delivery</v>
          </cell>
          <cell r="H95" t="str">
            <v>Construction</v>
          </cell>
          <cell r="I95" t="str">
            <v>Construction Team</v>
          </cell>
        </row>
        <row r="96">
          <cell r="A96" t="str">
            <v>7002</v>
          </cell>
          <cell r="B96">
            <v>7002</v>
          </cell>
          <cell r="C96" t="str">
            <v>ACTIVE</v>
          </cell>
          <cell r="D96" t="str">
            <v>Trades Assistant</v>
          </cell>
          <cell r="E96" t="str">
            <v>Yes</v>
          </cell>
          <cell r="F96" t="str">
            <v>Energy Networks</v>
          </cell>
          <cell r="G96" t="str">
            <v>Works Delivery</v>
          </cell>
          <cell r="H96" t="str">
            <v>Construction</v>
          </cell>
          <cell r="I96" t="str">
            <v>Construction Team</v>
          </cell>
        </row>
        <row r="97">
          <cell r="A97" t="str">
            <v>7004</v>
          </cell>
          <cell r="B97">
            <v>7004</v>
          </cell>
          <cell r="C97" t="str">
            <v>ACTIVE</v>
          </cell>
          <cell r="D97" t="str">
            <v>Trades Assistant</v>
          </cell>
          <cell r="E97" t="str">
            <v>Yes</v>
          </cell>
          <cell r="F97" t="str">
            <v>Energy Networks</v>
          </cell>
          <cell r="G97" t="str">
            <v>Works Delivery</v>
          </cell>
          <cell r="H97" t="str">
            <v>Overhead</v>
          </cell>
          <cell r="I97" t="str">
            <v>Inspections</v>
          </cell>
        </row>
        <row r="98">
          <cell r="A98" t="str">
            <v>7006</v>
          </cell>
          <cell r="B98">
            <v>7006</v>
          </cell>
          <cell r="C98" t="str">
            <v>ACTIVE</v>
          </cell>
          <cell r="D98" t="str">
            <v>Trades Assistant</v>
          </cell>
          <cell r="E98" t="str">
            <v>Yes</v>
          </cell>
          <cell r="F98" t="str">
            <v>Energy Networks</v>
          </cell>
          <cell r="G98" t="str">
            <v>Works Delivery</v>
          </cell>
          <cell r="H98" t="str">
            <v>Construction</v>
          </cell>
          <cell r="I98" t="str">
            <v>Construction Team</v>
          </cell>
        </row>
        <row r="99">
          <cell r="A99" t="str">
            <v>7008</v>
          </cell>
          <cell r="B99">
            <v>7008</v>
          </cell>
          <cell r="C99" t="str">
            <v>ACTIVE</v>
          </cell>
          <cell r="D99" t="str">
            <v>Plant Operator</v>
          </cell>
          <cell r="E99" t="str">
            <v>Yes</v>
          </cell>
          <cell r="F99" t="str">
            <v>Energy Networks</v>
          </cell>
          <cell r="G99" t="str">
            <v>Works Delivery</v>
          </cell>
          <cell r="H99" t="str">
            <v>Operational Performance</v>
          </cell>
          <cell r="I99" t="str">
            <v>Plant</v>
          </cell>
        </row>
        <row r="100">
          <cell r="A100" t="str">
            <v>7009</v>
          </cell>
          <cell r="B100">
            <v>7009</v>
          </cell>
          <cell r="C100" t="str">
            <v>ACTIVE</v>
          </cell>
          <cell r="D100" t="str">
            <v>Plant Operator</v>
          </cell>
          <cell r="E100" t="str">
            <v>Yes</v>
          </cell>
          <cell r="F100" t="str">
            <v>Energy Networks</v>
          </cell>
          <cell r="G100" t="str">
            <v>Works Delivery</v>
          </cell>
          <cell r="H100" t="str">
            <v>Operational Performance</v>
          </cell>
          <cell r="I100" t="str">
            <v>Plant</v>
          </cell>
        </row>
        <row r="101">
          <cell r="A101" t="str">
            <v>7011</v>
          </cell>
          <cell r="B101">
            <v>7011</v>
          </cell>
          <cell r="C101" t="str">
            <v>ACTIVE</v>
          </cell>
          <cell r="D101" t="str">
            <v>Trades Assistant</v>
          </cell>
          <cell r="E101" t="str">
            <v>Yes</v>
          </cell>
          <cell r="F101" t="str">
            <v>Energy Networks</v>
          </cell>
          <cell r="G101" t="str">
            <v>Works Delivery</v>
          </cell>
          <cell r="H101" t="str">
            <v>Construction</v>
          </cell>
          <cell r="I101" t="str">
            <v>Construction Team</v>
          </cell>
        </row>
        <row r="102">
          <cell r="A102" t="str">
            <v>7012</v>
          </cell>
          <cell r="B102">
            <v>7012</v>
          </cell>
          <cell r="C102" t="str">
            <v>ACTIVE</v>
          </cell>
          <cell r="D102" t="str">
            <v>Cable Jointer</v>
          </cell>
          <cell r="E102" t="str">
            <v>Yes</v>
          </cell>
          <cell r="F102" t="str">
            <v>Energy Networks</v>
          </cell>
          <cell r="G102" t="str">
            <v>Works Delivery</v>
          </cell>
          <cell r="H102" t="str">
            <v>Construction</v>
          </cell>
          <cell r="I102" t="str">
            <v>Construction Team</v>
          </cell>
        </row>
        <row r="103">
          <cell r="A103" t="str">
            <v>7014</v>
          </cell>
          <cell r="B103">
            <v>7014</v>
          </cell>
          <cell r="C103" t="str">
            <v>ACTIVE</v>
          </cell>
          <cell r="D103" t="str">
            <v>Full System Switcher</v>
          </cell>
          <cell r="E103" t="str">
            <v>Yes</v>
          </cell>
          <cell r="F103" t="str">
            <v>Energy Networks</v>
          </cell>
          <cell r="G103" t="str">
            <v>Works Delivery</v>
          </cell>
          <cell r="H103" t="str">
            <v>Overhead</v>
          </cell>
          <cell r="I103" t="str">
            <v>Glove&amp;Barrier &amp; Reactive</v>
          </cell>
        </row>
        <row r="104">
          <cell r="A104" t="str">
            <v>7015</v>
          </cell>
          <cell r="B104">
            <v>7015</v>
          </cell>
          <cell r="C104" t="str">
            <v>ACTIVE</v>
          </cell>
          <cell r="D104" t="str">
            <v>Plant Operator</v>
          </cell>
          <cell r="E104" t="str">
            <v>Yes</v>
          </cell>
          <cell r="F104" t="str">
            <v>Energy Networks</v>
          </cell>
          <cell r="G104" t="str">
            <v>Works Delivery</v>
          </cell>
          <cell r="H104" t="str">
            <v>Operational Performance</v>
          </cell>
          <cell r="I104" t="str">
            <v>Plant</v>
          </cell>
        </row>
        <row r="105">
          <cell r="A105" t="str">
            <v>7016</v>
          </cell>
          <cell r="B105">
            <v>7016</v>
          </cell>
          <cell r="C105" t="str">
            <v>ACTIVE</v>
          </cell>
          <cell r="D105" t="str">
            <v>Cable Jointer</v>
          </cell>
          <cell r="E105" t="str">
            <v>Yes</v>
          </cell>
          <cell r="F105" t="str">
            <v>Energy Networks</v>
          </cell>
          <cell r="G105" t="str">
            <v>Works Delivery</v>
          </cell>
          <cell r="H105" t="str">
            <v>Construction</v>
          </cell>
          <cell r="I105" t="str">
            <v>Construction Team</v>
          </cell>
        </row>
        <row r="106">
          <cell r="A106" t="str">
            <v>7019</v>
          </cell>
          <cell r="B106">
            <v>7019</v>
          </cell>
          <cell r="C106" t="str">
            <v>ACTIVE</v>
          </cell>
          <cell r="D106" t="str">
            <v>Trades Assistant</v>
          </cell>
          <cell r="E106" t="str">
            <v>Yes</v>
          </cell>
          <cell r="F106" t="str">
            <v>Energy Networks</v>
          </cell>
          <cell r="G106" t="str">
            <v>Works Delivery</v>
          </cell>
          <cell r="H106" t="str">
            <v>Construction</v>
          </cell>
          <cell r="I106" t="str">
            <v>Construction Team</v>
          </cell>
        </row>
        <row r="107">
          <cell r="A107" t="str">
            <v>7020</v>
          </cell>
          <cell r="B107">
            <v>7020</v>
          </cell>
          <cell r="C107" t="str">
            <v>ACTIVE</v>
          </cell>
          <cell r="D107" t="str">
            <v>Cable Jointer</v>
          </cell>
          <cell r="E107" t="str">
            <v>Yes</v>
          </cell>
          <cell r="F107" t="str">
            <v>Energy Networks</v>
          </cell>
          <cell r="G107" t="str">
            <v>Works Delivery</v>
          </cell>
          <cell r="H107" t="str">
            <v>Construction</v>
          </cell>
          <cell r="I107" t="str">
            <v>Construction Team</v>
          </cell>
        </row>
        <row r="108">
          <cell r="A108" t="str">
            <v>7021</v>
          </cell>
          <cell r="B108">
            <v>7021</v>
          </cell>
          <cell r="C108" t="str">
            <v>ACTIVE</v>
          </cell>
          <cell r="D108" t="str">
            <v>Cable Jointer</v>
          </cell>
          <cell r="E108" t="str">
            <v>Yes</v>
          </cell>
          <cell r="F108" t="str">
            <v>Energy Networks</v>
          </cell>
          <cell r="G108" t="str">
            <v>Works Delivery</v>
          </cell>
          <cell r="H108" t="str">
            <v>Construction</v>
          </cell>
          <cell r="I108" t="str">
            <v>Construction Team</v>
          </cell>
        </row>
        <row r="109">
          <cell r="A109" t="str">
            <v>7023</v>
          </cell>
          <cell r="B109">
            <v>7023</v>
          </cell>
          <cell r="C109" t="str">
            <v>ACTIVE</v>
          </cell>
          <cell r="D109" t="str">
            <v>Plant Operator</v>
          </cell>
          <cell r="E109" t="str">
            <v>Yes</v>
          </cell>
          <cell r="F109" t="str">
            <v>Energy Networks</v>
          </cell>
          <cell r="G109" t="str">
            <v>Works Delivery</v>
          </cell>
          <cell r="H109" t="str">
            <v>Operational Performance</v>
          </cell>
          <cell r="I109" t="str">
            <v>Plant</v>
          </cell>
        </row>
        <row r="110">
          <cell r="A110" t="str">
            <v>7024</v>
          </cell>
          <cell r="B110">
            <v>7024</v>
          </cell>
          <cell r="C110" t="str">
            <v>ACTIVE</v>
          </cell>
          <cell r="D110" t="str">
            <v>Trades Assistant</v>
          </cell>
          <cell r="E110" t="str">
            <v>Yes</v>
          </cell>
          <cell r="F110" t="str">
            <v>Energy Networks</v>
          </cell>
          <cell r="G110" t="str">
            <v>Works Delivery</v>
          </cell>
          <cell r="H110" t="str">
            <v>Construction</v>
          </cell>
          <cell r="I110" t="str">
            <v>Construction Team</v>
          </cell>
        </row>
        <row r="111">
          <cell r="A111" t="str">
            <v>7025</v>
          </cell>
          <cell r="B111">
            <v>7025</v>
          </cell>
          <cell r="C111" t="str">
            <v>ACTIVE</v>
          </cell>
          <cell r="D111" t="str">
            <v>Lineworker</v>
          </cell>
          <cell r="E111" t="str">
            <v>Yes</v>
          </cell>
          <cell r="F111" t="str">
            <v>Energy Networks</v>
          </cell>
          <cell r="G111" t="str">
            <v>Works Delivery</v>
          </cell>
          <cell r="H111" t="str">
            <v>Construction</v>
          </cell>
          <cell r="I111" t="str">
            <v>Services</v>
          </cell>
        </row>
        <row r="112">
          <cell r="A112" t="str">
            <v>7027</v>
          </cell>
          <cell r="B112">
            <v>7027</v>
          </cell>
          <cell r="C112" t="str">
            <v>ACTIVE</v>
          </cell>
          <cell r="D112" t="str">
            <v>Construction Supervisor</v>
          </cell>
          <cell r="E112" t="str">
            <v>Yes</v>
          </cell>
          <cell r="F112" t="str">
            <v>Energy Networks</v>
          </cell>
          <cell r="G112" t="str">
            <v>Works Delivery</v>
          </cell>
          <cell r="H112" t="str">
            <v>Construction</v>
          </cell>
          <cell r="I112" t="str">
            <v>Construction Team</v>
          </cell>
        </row>
        <row r="113">
          <cell r="A113" t="str">
            <v>7028</v>
          </cell>
          <cell r="B113">
            <v>7028</v>
          </cell>
          <cell r="C113" t="str">
            <v>ACTIVE</v>
          </cell>
          <cell r="D113" t="str">
            <v>Construction Supervisor</v>
          </cell>
          <cell r="E113" t="str">
            <v>Yes</v>
          </cell>
          <cell r="F113" t="str">
            <v>Energy Networks</v>
          </cell>
          <cell r="G113" t="str">
            <v>Works Delivery</v>
          </cell>
          <cell r="H113" t="str">
            <v>Construction</v>
          </cell>
          <cell r="I113" t="str">
            <v>Construction Team</v>
          </cell>
        </row>
        <row r="114">
          <cell r="A114" t="str">
            <v>7029</v>
          </cell>
          <cell r="B114">
            <v>7029</v>
          </cell>
          <cell r="C114" t="str">
            <v>ACTIVE</v>
          </cell>
          <cell r="D114" t="str">
            <v>Full System Switcher</v>
          </cell>
          <cell r="E114" t="str">
            <v>Yes</v>
          </cell>
          <cell r="F114" t="str">
            <v>Energy Networks</v>
          </cell>
          <cell r="G114" t="str">
            <v>Works Delivery</v>
          </cell>
          <cell r="H114" t="str">
            <v>Overhead</v>
          </cell>
          <cell r="I114" t="str">
            <v>Glove&amp;Barrier &amp; Reactive</v>
          </cell>
        </row>
        <row r="115">
          <cell r="A115" t="str">
            <v>7030</v>
          </cell>
          <cell r="B115">
            <v>7030</v>
          </cell>
          <cell r="C115" t="str">
            <v>ACTIVE</v>
          </cell>
          <cell r="D115" t="str">
            <v>Program Delivery Lead Construction</v>
          </cell>
          <cell r="E115" t="str">
            <v>Yes</v>
          </cell>
          <cell r="F115" t="str">
            <v>Energy Networks</v>
          </cell>
          <cell r="G115" t="str">
            <v>Works Delivery</v>
          </cell>
          <cell r="H115" t="str">
            <v>Construction</v>
          </cell>
          <cell r="I115" t="str">
            <v>Construction Team</v>
          </cell>
        </row>
        <row r="116">
          <cell r="A116" t="str">
            <v>7031</v>
          </cell>
          <cell r="B116">
            <v>7031</v>
          </cell>
          <cell r="C116" t="str">
            <v>ACTIVE</v>
          </cell>
          <cell r="D116" t="str">
            <v>Reactive Controller</v>
          </cell>
          <cell r="E116" t="str">
            <v>Yes</v>
          </cell>
          <cell r="F116" t="str">
            <v>Energy Networks</v>
          </cell>
          <cell r="G116" t="str">
            <v>Works Delivery</v>
          </cell>
          <cell r="H116" t="str">
            <v>Overhead</v>
          </cell>
          <cell r="I116" t="str">
            <v>Glove&amp;Barrier &amp; Reactive</v>
          </cell>
        </row>
        <row r="117">
          <cell r="A117" t="str">
            <v>7033</v>
          </cell>
          <cell r="B117">
            <v>7033</v>
          </cell>
          <cell r="C117" t="str">
            <v>ACTIVE</v>
          </cell>
          <cell r="D117" t="str">
            <v>Service Contract Manager</v>
          </cell>
          <cell r="E117" t="str">
            <v>No</v>
          </cell>
          <cell r="F117" t="str">
            <v>Energy Networks</v>
          </cell>
          <cell r="G117" t="str">
            <v>Works Delivery</v>
          </cell>
          <cell r="H117" t="str">
            <v>Logistics/Contracts &amp; Fle</v>
          </cell>
          <cell r="I117" t="str">
            <v>Logistics</v>
          </cell>
        </row>
        <row r="118">
          <cell r="A118" t="str">
            <v>7034</v>
          </cell>
          <cell r="B118">
            <v>7034</v>
          </cell>
          <cell r="C118" t="str">
            <v>ACTIVE</v>
          </cell>
          <cell r="D118" t="str">
            <v>Site Lead - Cable Jointer</v>
          </cell>
          <cell r="E118" t="str">
            <v>Yes</v>
          </cell>
          <cell r="F118" t="str">
            <v>Energy Networks</v>
          </cell>
          <cell r="G118" t="str">
            <v>Works Delivery</v>
          </cell>
          <cell r="H118" t="str">
            <v>Construction</v>
          </cell>
          <cell r="I118" t="str">
            <v>Construction Team</v>
          </cell>
        </row>
        <row r="119">
          <cell r="A119" t="str">
            <v>7035</v>
          </cell>
          <cell r="B119">
            <v>7035</v>
          </cell>
          <cell r="C119" t="str">
            <v>ACTIVE</v>
          </cell>
          <cell r="D119" t="str">
            <v>Site Lead - Cable Jointer</v>
          </cell>
          <cell r="E119" t="str">
            <v>Yes</v>
          </cell>
          <cell r="F119" t="str">
            <v>Energy Networks</v>
          </cell>
          <cell r="G119" t="str">
            <v>Works Delivery</v>
          </cell>
          <cell r="H119" t="str">
            <v>Construction</v>
          </cell>
          <cell r="I119" t="str">
            <v>Construction Team</v>
          </cell>
        </row>
        <row r="120">
          <cell r="A120" t="str">
            <v>7036</v>
          </cell>
          <cell r="B120">
            <v>7036</v>
          </cell>
          <cell r="C120" t="str">
            <v>ACTIVE</v>
          </cell>
          <cell r="D120" t="str">
            <v>Site Lead - Cable Jointer</v>
          </cell>
          <cell r="E120" t="str">
            <v>Yes</v>
          </cell>
          <cell r="F120" t="str">
            <v>Energy Networks</v>
          </cell>
          <cell r="G120" t="str">
            <v>Works Delivery</v>
          </cell>
          <cell r="H120" t="str">
            <v>Construction</v>
          </cell>
          <cell r="I120" t="str">
            <v>Construction Team</v>
          </cell>
        </row>
        <row r="121">
          <cell r="A121" t="str">
            <v>7037</v>
          </cell>
          <cell r="B121">
            <v>7037</v>
          </cell>
          <cell r="C121" t="str">
            <v>ACTIVE</v>
          </cell>
          <cell r="D121" t="str">
            <v>Site Lead - Cable Jointer</v>
          </cell>
          <cell r="E121" t="str">
            <v>Yes</v>
          </cell>
          <cell r="F121" t="str">
            <v>Energy Networks</v>
          </cell>
          <cell r="G121" t="str">
            <v>Works Delivery</v>
          </cell>
          <cell r="H121" t="str">
            <v>Construction</v>
          </cell>
          <cell r="I121" t="str">
            <v>Construction Team</v>
          </cell>
        </row>
        <row r="122">
          <cell r="A122" t="str">
            <v>7038</v>
          </cell>
          <cell r="B122">
            <v>7038</v>
          </cell>
          <cell r="C122" t="str">
            <v>ACTIVE</v>
          </cell>
          <cell r="D122" t="str">
            <v>Site Lead - Plant Operator</v>
          </cell>
          <cell r="E122" t="str">
            <v>Yes</v>
          </cell>
          <cell r="F122" t="str">
            <v>Energy Networks</v>
          </cell>
          <cell r="G122" t="str">
            <v>Works Delivery</v>
          </cell>
          <cell r="H122" t="str">
            <v>Operational Performance</v>
          </cell>
          <cell r="I122" t="str">
            <v>Plant</v>
          </cell>
        </row>
        <row r="123">
          <cell r="A123" t="str">
            <v>7039</v>
          </cell>
          <cell r="B123">
            <v>7039</v>
          </cell>
          <cell r="C123" t="str">
            <v>ACTIVE</v>
          </cell>
          <cell r="D123" t="str">
            <v>Site Lead - Trades Assistant</v>
          </cell>
          <cell r="E123" t="str">
            <v>Yes</v>
          </cell>
          <cell r="F123" t="str">
            <v>Energy Networks</v>
          </cell>
          <cell r="G123" t="str">
            <v>Works Delivery</v>
          </cell>
          <cell r="H123" t="str">
            <v>Construction</v>
          </cell>
          <cell r="I123" t="str">
            <v>Construction Team</v>
          </cell>
        </row>
        <row r="124">
          <cell r="A124" t="str">
            <v>7040</v>
          </cell>
          <cell r="B124">
            <v>7040</v>
          </cell>
          <cell r="C124" t="str">
            <v>ACTIVE</v>
          </cell>
          <cell r="D124" t="str">
            <v>Site Lead Trade Assistant</v>
          </cell>
          <cell r="E124" t="str">
            <v>Yes</v>
          </cell>
          <cell r="F124" t="str">
            <v>Energy Networks</v>
          </cell>
          <cell r="G124" t="str">
            <v>Works Delivery</v>
          </cell>
          <cell r="H124" t="str">
            <v>Construction</v>
          </cell>
          <cell r="I124" t="str">
            <v>Construction Team</v>
          </cell>
        </row>
        <row r="125">
          <cell r="A125" t="str">
            <v>7041</v>
          </cell>
          <cell r="B125">
            <v>7041</v>
          </cell>
          <cell r="C125" t="str">
            <v>ACTIVE</v>
          </cell>
          <cell r="D125" t="str">
            <v>Site Lead - Trade Assistant</v>
          </cell>
          <cell r="E125" t="str">
            <v>Yes</v>
          </cell>
          <cell r="F125" t="str">
            <v>Energy Networks</v>
          </cell>
          <cell r="G125" t="str">
            <v>Works Delivery</v>
          </cell>
          <cell r="H125" t="str">
            <v>Construction</v>
          </cell>
          <cell r="I125" t="str">
            <v>Construction Team</v>
          </cell>
        </row>
        <row r="126">
          <cell r="A126" t="str">
            <v>7042</v>
          </cell>
          <cell r="B126">
            <v>7042</v>
          </cell>
          <cell r="C126" t="str">
            <v>ACTIVE</v>
          </cell>
          <cell r="D126" t="str">
            <v>Site Lead Trade Assistant</v>
          </cell>
          <cell r="E126" t="str">
            <v>Yes</v>
          </cell>
          <cell r="F126" t="str">
            <v>Energy Networks</v>
          </cell>
          <cell r="G126" t="str">
            <v>Works Delivery</v>
          </cell>
          <cell r="H126" t="str">
            <v>Construction</v>
          </cell>
          <cell r="I126" t="str">
            <v>Construction Team</v>
          </cell>
        </row>
        <row r="127">
          <cell r="A127" t="str">
            <v>7043</v>
          </cell>
          <cell r="B127">
            <v>7043</v>
          </cell>
          <cell r="C127" t="str">
            <v>ACTIVE</v>
          </cell>
          <cell r="D127" t="str">
            <v>Trades Assistant</v>
          </cell>
          <cell r="E127" t="str">
            <v>Yes</v>
          </cell>
          <cell r="F127" t="str">
            <v>Energy Networks</v>
          </cell>
          <cell r="G127" t="str">
            <v>Works Delivery</v>
          </cell>
          <cell r="H127" t="str">
            <v>Construction</v>
          </cell>
          <cell r="I127" t="str">
            <v>Services</v>
          </cell>
        </row>
        <row r="128">
          <cell r="A128" t="str">
            <v>7044</v>
          </cell>
          <cell r="B128">
            <v>7044</v>
          </cell>
          <cell r="C128" t="str">
            <v>ACTIVE</v>
          </cell>
          <cell r="D128" t="str">
            <v>Fitter</v>
          </cell>
          <cell r="E128" t="str">
            <v>Yes</v>
          </cell>
          <cell r="F128" t="str">
            <v>Energy Networks</v>
          </cell>
          <cell r="G128" t="str">
            <v>Works Delivery</v>
          </cell>
          <cell r="H128" t="str">
            <v>Construction</v>
          </cell>
          <cell r="I128" t="str">
            <v>Services</v>
          </cell>
        </row>
        <row r="129">
          <cell r="A129" t="str">
            <v>7045</v>
          </cell>
          <cell r="B129">
            <v>7045</v>
          </cell>
          <cell r="C129" t="str">
            <v>ACTIVE</v>
          </cell>
          <cell r="D129" t="str">
            <v>Fitter</v>
          </cell>
          <cell r="E129" t="str">
            <v>Yes</v>
          </cell>
          <cell r="F129" t="str">
            <v>Energy Networks</v>
          </cell>
          <cell r="G129" t="str">
            <v>Works Delivery</v>
          </cell>
          <cell r="H129" t="str">
            <v>Construction</v>
          </cell>
          <cell r="I129" t="str">
            <v>Metering</v>
          </cell>
        </row>
        <row r="130">
          <cell r="A130" t="str">
            <v>7046</v>
          </cell>
          <cell r="B130">
            <v>7046</v>
          </cell>
          <cell r="C130" t="str">
            <v>ACTIVE</v>
          </cell>
          <cell r="D130" t="str">
            <v>Fitter</v>
          </cell>
          <cell r="E130" t="str">
            <v>Yes</v>
          </cell>
          <cell r="F130" t="str">
            <v>Energy Networks</v>
          </cell>
          <cell r="G130" t="str">
            <v>Works Delivery</v>
          </cell>
          <cell r="H130" t="str">
            <v>Construction</v>
          </cell>
          <cell r="I130" t="str">
            <v>Metering</v>
          </cell>
        </row>
        <row r="131">
          <cell r="A131" t="str">
            <v>7048</v>
          </cell>
          <cell r="B131">
            <v>7048</v>
          </cell>
          <cell r="C131" t="str">
            <v>ACTIVE</v>
          </cell>
          <cell r="D131" t="str">
            <v>CSAP Officer</v>
          </cell>
          <cell r="E131" t="str">
            <v>Yes</v>
          </cell>
          <cell r="F131" t="str">
            <v>Energy Networks</v>
          </cell>
          <cell r="G131" t="str">
            <v>Customer Connections</v>
          </cell>
          <cell r="H131" t="str">
            <v>Network Connection Serv</v>
          </cell>
          <cell r="I131" t="str">
            <v>CSAP</v>
          </cell>
        </row>
        <row r="132">
          <cell r="A132" t="str">
            <v>7050</v>
          </cell>
          <cell r="B132">
            <v>7050</v>
          </cell>
          <cell r="C132" t="str">
            <v>ACTIVE</v>
          </cell>
          <cell r="D132" t="str">
            <v>Plant Operator</v>
          </cell>
          <cell r="E132" t="str">
            <v>Yes</v>
          </cell>
          <cell r="F132" t="str">
            <v>Energy Networks</v>
          </cell>
          <cell r="G132" t="str">
            <v>Works Delivery</v>
          </cell>
          <cell r="H132" t="str">
            <v>Construction</v>
          </cell>
          <cell r="I132" t="str">
            <v>Streetlighting</v>
          </cell>
        </row>
        <row r="133">
          <cell r="A133" t="str">
            <v>7051</v>
          </cell>
          <cell r="B133">
            <v>7051</v>
          </cell>
          <cell r="C133" t="str">
            <v>ACTIVE</v>
          </cell>
          <cell r="D133" t="str">
            <v>Administration Officer</v>
          </cell>
          <cell r="E133" t="str">
            <v>Yes</v>
          </cell>
          <cell r="F133" t="str">
            <v>Energy Networks</v>
          </cell>
          <cell r="G133" t="str">
            <v>Works Delivery</v>
          </cell>
          <cell r="H133" t="str">
            <v>Operational Performance</v>
          </cell>
          <cell r="I133" t="str">
            <v>Administration</v>
          </cell>
        </row>
        <row r="134">
          <cell r="A134" t="str">
            <v>7052</v>
          </cell>
          <cell r="B134">
            <v>7052</v>
          </cell>
          <cell r="C134" t="str">
            <v>ACTIVE</v>
          </cell>
          <cell r="D134" t="str">
            <v>Trades Assistant</v>
          </cell>
          <cell r="E134" t="str">
            <v>Yes</v>
          </cell>
          <cell r="F134" t="str">
            <v>Energy Networks</v>
          </cell>
          <cell r="G134" t="str">
            <v>Works Delivery</v>
          </cell>
          <cell r="H134" t="str">
            <v>Construction</v>
          </cell>
          <cell r="I134" t="str">
            <v>Streetlighting</v>
          </cell>
        </row>
        <row r="135">
          <cell r="A135" t="str">
            <v>7053</v>
          </cell>
          <cell r="B135">
            <v>7053</v>
          </cell>
          <cell r="C135" t="str">
            <v>ACTIVE</v>
          </cell>
          <cell r="D135" t="str">
            <v>Trades Assistant</v>
          </cell>
          <cell r="E135" t="str">
            <v>Yes</v>
          </cell>
          <cell r="F135" t="str">
            <v>Energy Networks</v>
          </cell>
          <cell r="G135" t="str">
            <v>Works Delivery</v>
          </cell>
          <cell r="H135" t="str">
            <v>Construction</v>
          </cell>
          <cell r="I135" t="str">
            <v>Services</v>
          </cell>
        </row>
        <row r="136">
          <cell r="A136" t="str">
            <v>7058</v>
          </cell>
          <cell r="B136">
            <v>7058</v>
          </cell>
          <cell r="C136" t="str">
            <v>ACTIVE</v>
          </cell>
          <cell r="D136" t="str">
            <v>Fitter</v>
          </cell>
          <cell r="E136" t="str">
            <v>Yes</v>
          </cell>
          <cell r="F136" t="str">
            <v>Energy Networks</v>
          </cell>
          <cell r="G136" t="str">
            <v>Works Delivery</v>
          </cell>
          <cell r="H136" t="str">
            <v>Construction</v>
          </cell>
          <cell r="I136" t="str">
            <v>Metering</v>
          </cell>
        </row>
        <row r="137">
          <cell r="A137" t="str">
            <v>7059</v>
          </cell>
          <cell r="B137">
            <v>7059</v>
          </cell>
          <cell r="C137" t="str">
            <v>ACTIVE</v>
          </cell>
          <cell r="D137" t="str">
            <v>Fitter</v>
          </cell>
          <cell r="E137" t="str">
            <v>Yes</v>
          </cell>
          <cell r="F137" t="str">
            <v>Energy Networks</v>
          </cell>
          <cell r="G137" t="str">
            <v>Works Delivery</v>
          </cell>
          <cell r="H137" t="str">
            <v>Construction</v>
          </cell>
          <cell r="I137" t="str">
            <v>Services</v>
          </cell>
        </row>
        <row r="138">
          <cell r="A138" t="str">
            <v>7060</v>
          </cell>
          <cell r="B138">
            <v>7060</v>
          </cell>
          <cell r="C138" t="str">
            <v>ACTIVE</v>
          </cell>
          <cell r="D138" t="str">
            <v>Fitter</v>
          </cell>
          <cell r="E138" t="str">
            <v>Yes</v>
          </cell>
          <cell r="F138" t="str">
            <v>Energy Networks</v>
          </cell>
          <cell r="G138" t="str">
            <v>Works Delivery</v>
          </cell>
          <cell r="H138" t="str">
            <v>Construction</v>
          </cell>
          <cell r="I138" t="str">
            <v>Metering</v>
          </cell>
        </row>
        <row r="139">
          <cell r="A139" t="str">
            <v>7061</v>
          </cell>
          <cell r="B139">
            <v>7061</v>
          </cell>
          <cell r="C139" t="str">
            <v>ACTIVE</v>
          </cell>
          <cell r="D139" t="str">
            <v>Lineworker</v>
          </cell>
          <cell r="E139" t="str">
            <v>Yes</v>
          </cell>
          <cell r="F139" t="str">
            <v>Energy Networks</v>
          </cell>
          <cell r="G139" t="str">
            <v>Works Delivery</v>
          </cell>
          <cell r="H139" t="str">
            <v>Construction</v>
          </cell>
          <cell r="I139" t="str">
            <v>Streetlighting</v>
          </cell>
        </row>
        <row r="140">
          <cell r="A140" t="str">
            <v>7062</v>
          </cell>
          <cell r="B140">
            <v>7062</v>
          </cell>
          <cell r="C140" t="str">
            <v>ACTIVE</v>
          </cell>
          <cell r="D140" t="str">
            <v>Fitter</v>
          </cell>
          <cell r="E140" t="str">
            <v>Yes</v>
          </cell>
          <cell r="F140" t="str">
            <v>Energy Networks</v>
          </cell>
          <cell r="G140" t="str">
            <v>Works Delivery</v>
          </cell>
          <cell r="H140" t="str">
            <v>Construction</v>
          </cell>
          <cell r="I140" t="str">
            <v>Metering</v>
          </cell>
        </row>
        <row r="141">
          <cell r="A141" t="str">
            <v>7063</v>
          </cell>
          <cell r="B141">
            <v>7063</v>
          </cell>
          <cell r="C141" t="str">
            <v>ACTIVE</v>
          </cell>
          <cell r="D141" t="str">
            <v>Fitter</v>
          </cell>
          <cell r="E141" t="str">
            <v>Yes</v>
          </cell>
          <cell r="F141" t="str">
            <v>Energy Networks</v>
          </cell>
          <cell r="G141" t="str">
            <v>Works Delivery</v>
          </cell>
          <cell r="H141" t="str">
            <v>Construction</v>
          </cell>
          <cell r="I141" t="str">
            <v>Metering</v>
          </cell>
        </row>
        <row r="142">
          <cell r="A142" t="str">
            <v>7065</v>
          </cell>
          <cell r="B142">
            <v>7065</v>
          </cell>
          <cell r="C142" t="str">
            <v>ACTIVE</v>
          </cell>
          <cell r="D142" t="str">
            <v>Fitter</v>
          </cell>
          <cell r="E142" t="str">
            <v>Yes</v>
          </cell>
          <cell r="F142" t="str">
            <v>Energy Networks</v>
          </cell>
          <cell r="G142" t="str">
            <v>Works Delivery</v>
          </cell>
          <cell r="H142" t="str">
            <v>Construction</v>
          </cell>
          <cell r="I142" t="str">
            <v>Metering</v>
          </cell>
        </row>
        <row r="143">
          <cell r="A143" t="str">
            <v>7066</v>
          </cell>
          <cell r="B143">
            <v>7066</v>
          </cell>
          <cell r="C143" t="str">
            <v>ACTIVE</v>
          </cell>
          <cell r="D143" t="str">
            <v>Lineworker</v>
          </cell>
          <cell r="E143" t="str">
            <v>Yes</v>
          </cell>
          <cell r="F143" t="str">
            <v>Energy Networks</v>
          </cell>
          <cell r="G143" t="str">
            <v>Works Delivery</v>
          </cell>
          <cell r="H143" t="str">
            <v>Construction</v>
          </cell>
          <cell r="I143" t="str">
            <v>Services</v>
          </cell>
        </row>
        <row r="144">
          <cell r="A144" t="str">
            <v>7068</v>
          </cell>
          <cell r="B144">
            <v>7068</v>
          </cell>
          <cell r="C144" t="str">
            <v>ACTIVE</v>
          </cell>
          <cell r="D144" t="str">
            <v>Fitter</v>
          </cell>
          <cell r="E144" t="str">
            <v>Yes</v>
          </cell>
          <cell r="F144" t="str">
            <v>Energy Networks</v>
          </cell>
          <cell r="G144" t="str">
            <v>Works Delivery</v>
          </cell>
          <cell r="H144" t="str">
            <v>Construction</v>
          </cell>
          <cell r="I144" t="str">
            <v>Streetlighting</v>
          </cell>
        </row>
        <row r="145">
          <cell r="A145" t="str">
            <v>7069</v>
          </cell>
          <cell r="B145">
            <v>7069</v>
          </cell>
          <cell r="C145" t="str">
            <v>ACTIVE</v>
          </cell>
          <cell r="D145" t="str">
            <v>CSAP Team Lead</v>
          </cell>
          <cell r="E145" t="str">
            <v>Yes</v>
          </cell>
          <cell r="F145" t="str">
            <v>Energy Networks</v>
          </cell>
          <cell r="G145" t="str">
            <v>Customer Connections</v>
          </cell>
          <cell r="H145" t="str">
            <v>Network Connection Serv</v>
          </cell>
          <cell r="I145" t="str">
            <v>CSAP</v>
          </cell>
        </row>
        <row r="146">
          <cell r="A146" t="str">
            <v>7071</v>
          </cell>
          <cell r="B146">
            <v>7071</v>
          </cell>
          <cell r="C146" t="str">
            <v>ACTIVE</v>
          </cell>
          <cell r="D146" t="str">
            <v>Fitter</v>
          </cell>
          <cell r="E146" t="str">
            <v>Yes</v>
          </cell>
          <cell r="F146" t="str">
            <v>Energy Networks</v>
          </cell>
          <cell r="G146" t="str">
            <v>Works Delivery</v>
          </cell>
          <cell r="H146" t="str">
            <v>Construction</v>
          </cell>
          <cell r="I146" t="str">
            <v>Metering</v>
          </cell>
        </row>
        <row r="147">
          <cell r="A147" t="str">
            <v>7073</v>
          </cell>
          <cell r="B147">
            <v>7073</v>
          </cell>
          <cell r="C147" t="str">
            <v>ACTIVE</v>
          </cell>
          <cell r="D147" t="str">
            <v>Fitter</v>
          </cell>
          <cell r="E147" t="str">
            <v>Yes</v>
          </cell>
          <cell r="F147" t="str">
            <v>Energy Networks</v>
          </cell>
          <cell r="G147" t="str">
            <v>Works Delivery</v>
          </cell>
          <cell r="H147" t="str">
            <v>Construction</v>
          </cell>
          <cell r="I147" t="str">
            <v>Metering</v>
          </cell>
        </row>
        <row r="148">
          <cell r="A148" t="str">
            <v>7074</v>
          </cell>
          <cell r="B148">
            <v>7074</v>
          </cell>
          <cell r="C148" t="str">
            <v>ACTIVE</v>
          </cell>
          <cell r="D148" t="str">
            <v>Fitter</v>
          </cell>
          <cell r="E148" t="str">
            <v>Yes</v>
          </cell>
          <cell r="F148" t="str">
            <v>Energy Networks</v>
          </cell>
          <cell r="G148" t="str">
            <v>Works Delivery</v>
          </cell>
          <cell r="H148" t="str">
            <v>Construction</v>
          </cell>
          <cell r="I148" t="str">
            <v>Metering</v>
          </cell>
        </row>
        <row r="149">
          <cell r="A149" t="str">
            <v>7075</v>
          </cell>
          <cell r="B149">
            <v>7075</v>
          </cell>
          <cell r="C149" t="str">
            <v>ACTIVE</v>
          </cell>
          <cell r="D149" t="str">
            <v>Fitter</v>
          </cell>
          <cell r="E149" t="str">
            <v>Yes</v>
          </cell>
          <cell r="F149" t="str">
            <v>Energy Networks</v>
          </cell>
          <cell r="G149" t="str">
            <v>Works Delivery</v>
          </cell>
          <cell r="H149" t="str">
            <v>Construction</v>
          </cell>
          <cell r="I149" t="str">
            <v>Services</v>
          </cell>
        </row>
        <row r="150">
          <cell r="A150" t="str">
            <v>7077</v>
          </cell>
          <cell r="B150">
            <v>7077</v>
          </cell>
          <cell r="C150" t="str">
            <v>ACTIVE</v>
          </cell>
          <cell r="D150" t="str">
            <v>Fitter</v>
          </cell>
          <cell r="E150" t="str">
            <v>Yes</v>
          </cell>
          <cell r="F150" t="str">
            <v>Energy Networks</v>
          </cell>
          <cell r="G150" t="str">
            <v>Works Delivery</v>
          </cell>
          <cell r="H150" t="str">
            <v>Construction</v>
          </cell>
          <cell r="I150" t="str">
            <v>Metering</v>
          </cell>
        </row>
        <row r="151">
          <cell r="A151" t="str">
            <v>7078</v>
          </cell>
          <cell r="B151">
            <v>7078</v>
          </cell>
          <cell r="C151" t="str">
            <v>ACTIVE</v>
          </cell>
          <cell r="D151" t="str">
            <v>CSAP Officer</v>
          </cell>
          <cell r="E151" t="str">
            <v>Yes</v>
          </cell>
          <cell r="F151" t="str">
            <v>Energy Networks</v>
          </cell>
          <cell r="G151" t="str">
            <v>Customer Connections</v>
          </cell>
          <cell r="H151" t="str">
            <v>Network Connection Serv</v>
          </cell>
          <cell r="I151" t="str">
            <v>CSAP</v>
          </cell>
        </row>
        <row r="152">
          <cell r="A152" t="str">
            <v>7079</v>
          </cell>
          <cell r="B152">
            <v>7079</v>
          </cell>
          <cell r="C152" t="str">
            <v>ACTIVE</v>
          </cell>
          <cell r="D152" t="str">
            <v>Fitter</v>
          </cell>
          <cell r="E152" t="str">
            <v>Yes</v>
          </cell>
          <cell r="F152" t="str">
            <v>Energy Networks</v>
          </cell>
          <cell r="G152" t="str">
            <v>Works Delivery</v>
          </cell>
          <cell r="H152" t="str">
            <v>Construction</v>
          </cell>
          <cell r="I152" t="str">
            <v>Metering</v>
          </cell>
        </row>
        <row r="153">
          <cell r="A153" t="str">
            <v>7080</v>
          </cell>
          <cell r="B153">
            <v>7080</v>
          </cell>
          <cell r="C153" t="str">
            <v>ACTIVE</v>
          </cell>
          <cell r="D153" t="str">
            <v>CSAP Officer</v>
          </cell>
          <cell r="E153" t="str">
            <v>Yes</v>
          </cell>
          <cell r="F153" t="str">
            <v>Energy Networks</v>
          </cell>
          <cell r="G153" t="str">
            <v>Customer Connections</v>
          </cell>
          <cell r="H153" t="str">
            <v>Network Connection Serv</v>
          </cell>
          <cell r="I153" t="str">
            <v>CSAP</v>
          </cell>
        </row>
        <row r="154">
          <cell r="A154" t="str">
            <v>7081</v>
          </cell>
          <cell r="B154">
            <v>7081</v>
          </cell>
          <cell r="C154" t="str">
            <v>ACTIVE</v>
          </cell>
          <cell r="D154" t="str">
            <v>Fitter</v>
          </cell>
          <cell r="E154" t="str">
            <v>Yes</v>
          </cell>
          <cell r="F154" t="str">
            <v>Energy Networks</v>
          </cell>
          <cell r="G154" t="str">
            <v>Works Delivery</v>
          </cell>
          <cell r="H154" t="str">
            <v>Construction</v>
          </cell>
          <cell r="I154" t="str">
            <v>Streetlighting</v>
          </cell>
        </row>
        <row r="155">
          <cell r="A155" t="str">
            <v>7083</v>
          </cell>
          <cell r="B155">
            <v>7083</v>
          </cell>
          <cell r="C155" t="str">
            <v>ACTIVE</v>
          </cell>
          <cell r="D155" t="str">
            <v>Fitter</v>
          </cell>
          <cell r="E155" t="str">
            <v>Yes</v>
          </cell>
          <cell r="F155" t="str">
            <v>Energy Networks</v>
          </cell>
          <cell r="G155" t="str">
            <v>Works Delivery</v>
          </cell>
          <cell r="H155" t="str">
            <v>Construction</v>
          </cell>
          <cell r="I155" t="str">
            <v>Streetlighting</v>
          </cell>
        </row>
        <row r="156">
          <cell r="A156" t="str">
            <v>7085</v>
          </cell>
          <cell r="B156">
            <v>7085</v>
          </cell>
          <cell r="C156" t="str">
            <v>ACTIVE</v>
          </cell>
          <cell r="D156" t="str">
            <v>Trades Assistant</v>
          </cell>
          <cell r="E156" t="str">
            <v>Yes</v>
          </cell>
          <cell r="F156" t="str">
            <v>Energy Networks</v>
          </cell>
          <cell r="G156" t="str">
            <v>Works Delivery</v>
          </cell>
          <cell r="H156" t="str">
            <v>Construction</v>
          </cell>
          <cell r="I156" t="str">
            <v>Services</v>
          </cell>
        </row>
        <row r="157">
          <cell r="A157" t="str">
            <v>7087</v>
          </cell>
          <cell r="B157">
            <v>7087</v>
          </cell>
          <cell r="C157" t="str">
            <v>ACTIVE</v>
          </cell>
          <cell r="D157" t="str">
            <v>CSAP Support Officer</v>
          </cell>
          <cell r="E157" t="str">
            <v>Yes</v>
          </cell>
          <cell r="F157" t="str">
            <v>Energy Networks</v>
          </cell>
          <cell r="G157" t="str">
            <v>Customer Connections</v>
          </cell>
          <cell r="H157" t="str">
            <v>Network Connection Serv</v>
          </cell>
          <cell r="I157" t="str">
            <v>CSAP</v>
          </cell>
        </row>
        <row r="158">
          <cell r="A158" t="str">
            <v>7089</v>
          </cell>
          <cell r="B158">
            <v>7089</v>
          </cell>
          <cell r="C158" t="str">
            <v>ACTIVE</v>
          </cell>
          <cell r="D158" t="str">
            <v>Lineworker / Switcher</v>
          </cell>
          <cell r="E158" t="str">
            <v>Yes</v>
          </cell>
          <cell r="F158" t="str">
            <v>Energy Networks</v>
          </cell>
          <cell r="G158" t="str">
            <v>Works Delivery</v>
          </cell>
          <cell r="H158" t="str">
            <v>Construction</v>
          </cell>
          <cell r="I158" t="str">
            <v>Services</v>
          </cell>
        </row>
        <row r="159">
          <cell r="A159" t="str">
            <v>7090</v>
          </cell>
          <cell r="B159">
            <v>7090</v>
          </cell>
          <cell r="C159" t="str">
            <v>ACTIVE</v>
          </cell>
          <cell r="D159" t="str">
            <v>Fitter</v>
          </cell>
          <cell r="E159" t="str">
            <v>Yes</v>
          </cell>
          <cell r="F159" t="str">
            <v>Energy Networks</v>
          </cell>
          <cell r="G159" t="str">
            <v>Works Delivery</v>
          </cell>
          <cell r="H159" t="str">
            <v>Construction</v>
          </cell>
          <cell r="I159" t="str">
            <v>Metering</v>
          </cell>
        </row>
        <row r="160">
          <cell r="A160" t="str">
            <v>7093</v>
          </cell>
          <cell r="B160">
            <v>7093</v>
          </cell>
          <cell r="C160" t="str">
            <v>ACTIVE</v>
          </cell>
          <cell r="D160" t="str">
            <v>Program Delivery Lead Metering</v>
          </cell>
          <cell r="E160" t="str">
            <v>No</v>
          </cell>
          <cell r="F160" t="str">
            <v>Energy Networks</v>
          </cell>
          <cell r="G160" t="str">
            <v>Works Delivery</v>
          </cell>
          <cell r="H160" t="str">
            <v>Construction</v>
          </cell>
          <cell r="I160" t="str">
            <v>Metering</v>
          </cell>
        </row>
        <row r="161">
          <cell r="A161" t="str">
            <v>7094</v>
          </cell>
          <cell r="B161">
            <v>7094</v>
          </cell>
          <cell r="C161" t="str">
            <v>ACTIVE</v>
          </cell>
          <cell r="D161" t="str">
            <v>Program Delivery Lead Services</v>
          </cell>
          <cell r="E161" t="str">
            <v>No</v>
          </cell>
          <cell r="F161" t="str">
            <v>Energy Networks</v>
          </cell>
          <cell r="G161" t="str">
            <v>Works Delivery</v>
          </cell>
          <cell r="H161" t="str">
            <v>Construction</v>
          </cell>
          <cell r="I161" t="str">
            <v>Services</v>
          </cell>
        </row>
        <row r="162">
          <cell r="A162" t="str">
            <v>7095</v>
          </cell>
          <cell r="B162">
            <v>7095</v>
          </cell>
          <cell r="C162" t="str">
            <v>ACTIVE</v>
          </cell>
          <cell r="D162" t="str">
            <v>Program Delivery Lead Streetlighting</v>
          </cell>
          <cell r="E162" t="str">
            <v>Yes</v>
          </cell>
          <cell r="F162" t="str">
            <v>Energy Networks</v>
          </cell>
          <cell r="G162" t="str">
            <v>Works Delivery</v>
          </cell>
          <cell r="H162" t="str">
            <v>Construction</v>
          </cell>
          <cell r="I162" t="str">
            <v>Streetlighting</v>
          </cell>
        </row>
        <row r="163">
          <cell r="A163" t="str">
            <v>7096</v>
          </cell>
          <cell r="B163">
            <v>7096</v>
          </cell>
          <cell r="C163" t="str">
            <v>ACTIVE</v>
          </cell>
          <cell r="D163" t="str">
            <v>Scheduler and Dispatcher</v>
          </cell>
          <cell r="E163" t="str">
            <v>No</v>
          </cell>
          <cell r="F163" t="str">
            <v>Energy Networks</v>
          </cell>
          <cell r="G163" t="str">
            <v>Works Delivery</v>
          </cell>
          <cell r="H163" t="str">
            <v>Operational Performance</v>
          </cell>
          <cell r="I163" t="str">
            <v>Scheduling</v>
          </cell>
        </row>
        <row r="164">
          <cell r="A164" t="str">
            <v>7097</v>
          </cell>
          <cell r="B164">
            <v>7097</v>
          </cell>
          <cell r="C164" t="str">
            <v>ACTIVE</v>
          </cell>
          <cell r="D164" t="str">
            <v>Site Lead - Streetlighting</v>
          </cell>
          <cell r="E164" t="str">
            <v>Yes</v>
          </cell>
          <cell r="F164" t="str">
            <v>Energy Networks</v>
          </cell>
          <cell r="G164" t="str">
            <v>Works Delivery</v>
          </cell>
          <cell r="H164" t="str">
            <v>Construction</v>
          </cell>
          <cell r="I164" t="str">
            <v>Streetlighting</v>
          </cell>
        </row>
        <row r="165">
          <cell r="A165" t="str">
            <v>7098</v>
          </cell>
          <cell r="B165">
            <v>7098</v>
          </cell>
          <cell r="C165" t="str">
            <v>ACTIVE</v>
          </cell>
          <cell r="D165" t="str">
            <v>Site Lead - Streetlighting</v>
          </cell>
          <cell r="E165" t="str">
            <v>Yes</v>
          </cell>
          <cell r="F165" t="str">
            <v>Energy Networks</v>
          </cell>
          <cell r="G165" t="str">
            <v>Works Delivery</v>
          </cell>
          <cell r="H165" t="str">
            <v>Construction</v>
          </cell>
          <cell r="I165" t="str">
            <v>Streetlighting</v>
          </cell>
        </row>
        <row r="166">
          <cell r="A166" t="str">
            <v>7099</v>
          </cell>
          <cell r="B166">
            <v>7099</v>
          </cell>
          <cell r="C166" t="str">
            <v>ACTIVE</v>
          </cell>
          <cell r="D166" t="str">
            <v>Site Lead - Underground Services</v>
          </cell>
          <cell r="E166" t="str">
            <v>Yes</v>
          </cell>
          <cell r="F166" t="str">
            <v>Energy Networks</v>
          </cell>
          <cell r="G166" t="str">
            <v>Works Delivery</v>
          </cell>
          <cell r="H166" t="str">
            <v>Construction</v>
          </cell>
          <cell r="I166" t="str">
            <v>Services</v>
          </cell>
        </row>
        <row r="167">
          <cell r="A167" t="str">
            <v>7100</v>
          </cell>
          <cell r="B167">
            <v>7100</v>
          </cell>
          <cell r="C167" t="str">
            <v>ACTIVE</v>
          </cell>
          <cell r="D167" t="str">
            <v>Site Lead - Underground Services</v>
          </cell>
          <cell r="E167" t="str">
            <v>Yes</v>
          </cell>
          <cell r="F167" t="str">
            <v>Energy Networks</v>
          </cell>
          <cell r="G167" t="str">
            <v>Works Delivery</v>
          </cell>
          <cell r="H167" t="str">
            <v>Construction</v>
          </cell>
          <cell r="I167" t="str">
            <v>Services</v>
          </cell>
        </row>
        <row r="168">
          <cell r="A168" t="str">
            <v>7101</v>
          </cell>
          <cell r="B168">
            <v>7101</v>
          </cell>
          <cell r="C168" t="str">
            <v>ACTIVE</v>
          </cell>
          <cell r="D168" t="str">
            <v>Site Lead - Underground Services</v>
          </cell>
          <cell r="E168" t="str">
            <v>Yes</v>
          </cell>
          <cell r="F168" t="str">
            <v>Energy Networks</v>
          </cell>
          <cell r="G168" t="str">
            <v>Works Delivery</v>
          </cell>
          <cell r="H168" t="str">
            <v>Construction</v>
          </cell>
          <cell r="I168" t="str">
            <v>Services</v>
          </cell>
        </row>
        <row r="169">
          <cell r="A169" t="str">
            <v>7102</v>
          </cell>
          <cell r="B169">
            <v>7102</v>
          </cell>
          <cell r="C169" t="str">
            <v>ACTIVE</v>
          </cell>
          <cell r="D169" t="str">
            <v>Site Lead - Overhead Services</v>
          </cell>
          <cell r="E169" t="str">
            <v>Yes</v>
          </cell>
          <cell r="F169" t="str">
            <v>Energy Networks</v>
          </cell>
          <cell r="G169" t="str">
            <v>Works Delivery</v>
          </cell>
          <cell r="H169" t="str">
            <v>Construction</v>
          </cell>
          <cell r="I169" t="str">
            <v>Services</v>
          </cell>
        </row>
        <row r="170">
          <cell r="A170" t="str">
            <v>7103</v>
          </cell>
          <cell r="B170">
            <v>7103</v>
          </cell>
          <cell r="C170" t="str">
            <v>ACTIVE</v>
          </cell>
          <cell r="D170" t="str">
            <v>Site Lead - Overhead Services</v>
          </cell>
          <cell r="E170" t="str">
            <v>Yes</v>
          </cell>
          <cell r="F170" t="str">
            <v>Energy Networks</v>
          </cell>
          <cell r="G170" t="str">
            <v>Works Delivery</v>
          </cell>
          <cell r="H170" t="str">
            <v>Construction</v>
          </cell>
          <cell r="I170" t="str">
            <v>Services</v>
          </cell>
        </row>
        <row r="171">
          <cell r="A171" t="str">
            <v>7105</v>
          </cell>
          <cell r="B171">
            <v>7105</v>
          </cell>
          <cell r="C171" t="str">
            <v>ACTIVE</v>
          </cell>
          <cell r="D171" t="str">
            <v>Site Lead Metering</v>
          </cell>
          <cell r="E171" t="str">
            <v>Yes</v>
          </cell>
          <cell r="F171" t="str">
            <v>Energy Networks</v>
          </cell>
          <cell r="G171" t="str">
            <v>Works Delivery</v>
          </cell>
          <cell r="H171" t="str">
            <v>Construction</v>
          </cell>
          <cell r="I171" t="str">
            <v>Metering</v>
          </cell>
        </row>
        <row r="172">
          <cell r="A172" t="str">
            <v>7106</v>
          </cell>
          <cell r="B172">
            <v>7106</v>
          </cell>
          <cell r="C172" t="str">
            <v>ACTIVE</v>
          </cell>
          <cell r="D172" t="str">
            <v>Site Lead - Metering</v>
          </cell>
          <cell r="E172" t="str">
            <v>Yes</v>
          </cell>
          <cell r="F172" t="str">
            <v>Energy Networks</v>
          </cell>
          <cell r="G172" t="str">
            <v>Works Delivery</v>
          </cell>
          <cell r="H172" t="str">
            <v>Construction</v>
          </cell>
          <cell r="I172" t="str">
            <v>Metering</v>
          </cell>
        </row>
        <row r="173">
          <cell r="A173" t="str">
            <v>7108</v>
          </cell>
          <cell r="B173">
            <v>7108</v>
          </cell>
          <cell r="C173" t="str">
            <v>ACTIVE</v>
          </cell>
          <cell r="D173" t="str">
            <v>Protection and Control Technician</v>
          </cell>
          <cell r="E173" t="str">
            <v>Yes</v>
          </cell>
          <cell r="F173" t="str">
            <v>Energy Networks</v>
          </cell>
          <cell r="G173" t="str">
            <v>Works Delivery</v>
          </cell>
          <cell r="H173" t="str">
            <v>Network Supply</v>
          </cell>
          <cell r="I173" t="str">
            <v>Protection</v>
          </cell>
        </row>
        <row r="174">
          <cell r="A174" t="str">
            <v>7109</v>
          </cell>
          <cell r="B174">
            <v>7109</v>
          </cell>
          <cell r="C174" t="str">
            <v>ACTIVE</v>
          </cell>
          <cell r="D174" t="str">
            <v>Protection and Control Technician</v>
          </cell>
          <cell r="E174" t="str">
            <v>Yes</v>
          </cell>
          <cell r="F174" t="str">
            <v>Energy Networks</v>
          </cell>
          <cell r="G174" t="str">
            <v>Works Delivery</v>
          </cell>
          <cell r="H174" t="str">
            <v>Network Supply</v>
          </cell>
          <cell r="I174" t="str">
            <v>Protection</v>
          </cell>
        </row>
        <row r="175">
          <cell r="A175" t="str">
            <v>7110</v>
          </cell>
          <cell r="B175">
            <v>7110</v>
          </cell>
          <cell r="C175" t="str">
            <v>ACTIVE</v>
          </cell>
          <cell r="D175" t="str">
            <v>Fitter</v>
          </cell>
          <cell r="E175" t="str">
            <v>Yes</v>
          </cell>
          <cell r="F175" t="str">
            <v>Energy Networks</v>
          </cell>
          <cell r="G175" t="str">
            <v>Works Delivery</v>
          </cell>
          <cell r="H175" t="str">
            <v>Network Supply</v>
          </cell>
          <cell r="I175" t="str">
            <v>Substations</v>
          </cell>
        </row>
        <row r="176">
          <cell r="A176" t="str">
            <v>7111</v>
          </cell>
          <cell r="B176">
            <v>7111</v>
          </cell>
          <cell r="C176" t="str">
            <v>ACTIVE</v>
          </cell>
          <cell r="D176" t="str">
            <v>Protection and Control Technician</v>
          </cell>
          <cell r="E176" t="str">
            <v>Yes</v>
          </cell>
          <cell r="F176" t="str">
            <v>Energy Networks</v>
          </cell>
          <cell r="G176" t="str">
            <v>Works Delivery</v>
          </cell>
          <cell r="H176" t="str">
            <v>Network Supply</v>
          </cell>
          <cell r="I176" t="str">
            <v>Protection</v>
          </cell>
        </row>
        <row r="177">
          <cell r="A177" t="str">
            <v>7114</v>
          </cell>
          <cell r="B177">
            <v>7114</v>
          </cell>
          <cell r="C177" t="str">
            <v>ACTIVE</v>
          </cell>
          <cell r="D177" t="str">
            <v>Fitter</v>
          </cell>
          <cell r="E177" t="str">
            <v>Yes</v>
          </cell>
          <cell r="F177" t="str">
            <v>Energy Networks</v>
          </cell>
          <cell r="G177" t="str">
            <v>Works Delivery</v>
          </cell>
          <cell r="H177" t="str">
            <v>Network Supply</v>
          </cell>
          <cell r="I177" t="str">
            <v>Substations</v>
          </cell>
        </row>
        <row r="178">
          <cell r="A178" t="str">
            <v>7115</v>
          </cell>
          <cell r="B178">
            <v>7115</v>
          </cell>
          <cell r="C178" t="str">
            <v>ACTIVE</v>
          </cell>
          <cell r="D178" t="str">
            <v>Fitter</v>
          </cell>
          <cell r="E178" t="str">
            <v>Yes</v>
          </cell>
          <cell r="F178" t="str">
            <v>Energy Networks</v>
          </cell>
          <cell r="G178" t="str">
            <v>Works Delivery</v>
          </cell>
          <cell r="H178" t="str">
            <v>Network Supply</v>
          </cell>
          <cell r="I178" t="str">
            <v>Substations</v>
          </cell>
        </row>
        <row r="179">
          <cell r="A179" t="str">
            <v>7117</v>
          </cell>
          <cell r="B179">
            <v>7117</v>
          </cell>
          <cell r="C179" t="str">
            <v>ACTIVE</v>
          </cell>
          <cell r="D179" t="str">
            <v>Protection and Control Technician</v>
          </cell>
          <cell r="E179" t="str">
            <v>Yes</v>
          </cell>
          <cell r="F179" t="str">
            <v>Energy Networks</v>
          </cell>
          <cell r="G179" t="str">
            <v>Works Delivery</v>
          </cell>
          <cell r="H179" t="str">
            <v>Network Supply</v>
          </cell>
          <cell r="I179" t="str">
            <v>Protection</v>
          </cell>
        </row>
        <row r="180">
          <cell r="A180" t="str">
            <v>7118</v>
          </cell>
          <cell r="B180">
            <v>7118</v>
          </cell>
          <cell r="C180" t="str">
            <v>ACTIVE</v>
          </cell>
          <cell r="D180" t="str">
            <v>Manager Network Supply</v>
          </cell>
          <cell r="E180" t="str">
            <v>No</v>
          </cell>
          <cell r="F180" t="str">
            <v>Energy Networks</v>
          </cell>
          <cell r="G180" t="str">
            <v>Works Delivery</v>
          </cell>
          <cell r="H180" t="str">
            <v>Network Supply</v>
          </cell>
        </row>
        <row r="181">
          <cell r="A181" t="str">
            <v>7119</v>
          </cell>
          <cell r="B181">
            <v>7119</v>
          </cell>
          <cell r="C181" t="str">
            <v>ACTIVE</v>
          </cell>
          <cell r="D181" t="str">
            <v>Protection and Control Technician</v>
          </cell>
          <cell r="E181" t="str">
            <v>Yes</v>
          </cell>
          <cell r="F181" t="str">
            <v>Energy Networks</v>
          </cell>
          <cell r="G181" t="str">
            <v>Works Delivery</v>
          </cell>
          <cell r="H181" t="str">
            <v>Network Supply</v>
          </cell>
          <cell r="I181" t="str">
            <v>Protection</v>
          </cell>
        </row>
        <row r="182">
          <cell r="A182" t="str">
            <v>7120</v>
          </cell>
          <cell r="B182">
            <v>7120</v>
          </cell>
          <cell r="C182" t="str">
            <v>ACTIVE</v>
          </cell>
          <cell r="D182" t="str">
            <v>Electrical Fitter</v>
          </cell>
          <cell r="E182" t="str">
            <v>Yes</v>
          </cell>
          <cell r="F182" t="str">
            <v>Energy Networks</v>
          </cell>
          <cell r="G182" t="str">
            <v>Works Delivery</v>
          </cell>
          <cell r="H182" t="str">
            <v>Network Supply</v>
          </cell>
          <cell r="I182" t="str">
            <v>Substations</v>
          </cell>
        </row>
        <row r="183">
          <cell r="A183" t="str">
            <v>7123</v>
          </cell>
          <cell r="B183">
            <v>7123</v>
          </cell>
          <cell r="C183" t="str">
            <v>ACTIVE</v>
          </cell>
          <cell r="D183" t="str">
            <v>Fitter</v>
          </cell>
          <cell r="E183" t="str">
            <v>Yes</v>
          </cell>
          <cell r="F183" t="str">
            <v>Energy Networks</v>
          </cell>
          <cell r="G183" t="str">
            <v>Works Delivery</v>
          </cell>
          <cell r="H183" t="str">
            <v>Network Supply</v>
          </cell>
          <cell r="I183" t="str">
            <v>Substations</v>
          </cell>
        </row>
        <row r="184">
          <cell r="A184" t="str">
            <v>7124</v>
          </cell>
          <cell r="B184">
            <v>7124</v>
          </cell>
          <cell r="C184" t="str">
            <v>ACTIVE</v>
          </cell>
          <cell r="D184" t="str">
            <v>Fitter</v>
          </cell>
          <cell r="E184" t="str">
            <v>Yes</v>
          </cell>
          <cell r="F184" t="str">
            <v>Energy Networks</v>
          </cell>
          <cell r="G184" t="str">
            <v>Works Delivery</v>
          </cell>
          <cell r="H184" t="str">
            <v>Construction</v>
          </cell>
          <cell r="I184" t="str">
            <v>Streetlighting</v>
          </cell>
        </row>
        <row r="185">
          <cell r="A185" t="str">
            <v>7125</v>
          </cell>
          <cell r="B185">
            <v>7125</v>
          </cell>
          <cell r="C185" t="str">
            <v>ACTIVE</v>
          </cell>
          <cell r="D185" t="str">
            <v>Trades Assistant</v>
          </cell>
          <cell r="E185" t="str">
            <v>Yes</v>
          </cell>
          <cell r="F185" t="str">
            <v>Energy Networks</v>
          </cell>
          <cell r="G185" t="str">
            <v>Works Delivery</v>
          </cell>
          <cell r="H185" t="str">
            <v>Network Supply</v>
          </cell>
          <cell r="I185" t="str">
            <v>Substations</v>
          </cell>
        </row>
        <row r="186">
          <cell r="A186" t="str">
            <v>7128</v>
          </cell>
          <cell r="B186">
            <v>7128</v>
          </cell>
          <cell r="C186" t="str">
            <v>ACTIVE</v>
          </cell>
          <cell r="D186" t="str">
            <v>Fitter</v>
          </cell>
          <cell r="E186" t="str">
            <v>Yes</v>
          </cell>
          <cell r="F186" t="str">
            <v>Energy Networks</v>
          </cell>
          <cell r="G186" t="str">
            <v>Works Delivery</v>
          </cell>
          <cell r="H186" t="str">
            <v>Network Supply</v>
          </cell>
          <cell r="I186" t="str">
            <v>Substations</v>
          </cell>
        </row>
        <row r="187">
          <cell r="A187" t="str">
            <v>7130</v>
          </cell>
          <cell r="B187">
            <v>7130</v>
          </cell>
          <cell r="C187" t="str">
            <v>ACTIVE</v>
          </cell>
          <cell r="D187" t="str">
            <v>Fitter</v>
          </cell>
          <cell r="E187" t="str">
            <v>Yes</v>
          </cell>
          <cell r="F187" t="str">
            <v>Energy Networks</v>
          </cell>
          <cell r="G187" t="str">
            <v>Works Delivery</v>
          </cell>
          <cell r="H187" t="str">
            <v>Network Supply</v>
          </cell>
          <cell r="I187" t="str">
            <v>Substations</v>
          </cell>
        </row>
        <row r="188">
          <cell r="A188" t="str">
            <v>7131</v>
          </cell>
          <cell r="B188">
            <v>7131</v>
          </cell>
          <cell r="C188" t="str">
            <v>ACTIVE</v>
          </cell>
          <cell r="D188" t="str">
            <v>Fitter</v>
          </cell>
          <cell r="E188" t="str">
            <v>Yes</v>
          </cell>
          <cell r="F188" t="str">
            <v>Energy Networks</v>
          </cell>
          <cell r="G188" t="str">
            <v>Works Delivery</v>
          </cell>
          <cell r="H188" t="str">
            <v>Network Supply</v>
          </cell>
          <cell r="I188" t="str">
            <v>Substations</v>
          </cell>
        </row>
        <row r="189">
          <cell r="A189" t="str">
            <v>7132</v>
          </cell>
          <cell r="B189">
            <v>7132</v>
          </cell>
          <cell r="C189" t="str">
            <v>ACTIVE</v>
          </cell>
          <cell r="D189" t="str">
            <v>Fitter</v>
          </cell>
          <cell r="E189" t="str">
            <v>Yes</v>
          </cell>
          <cell r="F189" t="str">
            <v>Energy Networks</v>
          </cell>
          <cell r="G189" t="str">
            <v>Works Delivery</v>
          </cell>
          <cell r="H189" t="str">
            <v>Network Supply</v>
          </cell>
          <cell r="I189" t="str">
            <v>Substations</v>
          </cell>
        </row>
        <row r="190">
          <cell r="A190" t="str">
            <v>7133</v>
          </cell>
          <cell r="B190">
            <v>7133</v>
          </cell>
          <cell r="C190" t="str">
            <v>ACTIVE</v>
          </cell>
          <cell r="D190" t="str">
            <v>Protection and Control Technician</v>
          </cell>
          <cell r="E190" t="str">
            <v>Yes</v>
          </cell>
          <cell r="F190" t="str">
            <v>Energy Networks</v>
          </cell>
          <cell r="G190" t="str">
            <v>Works Delivery</v>
          </cell>
          <cell r="H190" t="str">
            <v>Network Supply</v>
          </cell>
          <cell r="I190" t="str">
            <v>Protection</v>
          </cell>
        </row>
        <row r="191">
          <cell r="A191" t="str">
            <v>7134</v>
          </cell>
          <cell r="B191">
            <v>7134</v>
          </cell>
          <cell r="C191" t="str">
            <v>ACTIVE</v>
          </cell>
          <cell r="D191" t="str">
            <v>Protection and Control Technician</v>
          </cell>
          <cell r="E191" t="str">
            <v>Yes</v>
          </cell>
          <cell r="F191" t="str">
            <v>Energy Networks</v>
          </cell>
          <cell r="G191" t="str">
            <v>Works Delivery</v>
          </cell>
          <cell r="H191" t="str">
            <v>Network Supply</v>
          </cell>
          <cell r="I191" t="str">
            <v>Protection</v>
          </cell>
        </row>
        <row r="192">
          <cell r="A192" t="str">
            <v>7135</v>
          </cell>
          <cell r="B192">
            <v>7135</v>
          </cell>
          <cell r="C192" t="str">
            <v>ACTIVE</v>
          </cell>
          <cell r="D192" t="str">
            <v>Program Delivery Lead Protection</v>
          </cell>
          <cell r="E192" t="str">
            <v>Yes</v>
          </cell>
          <cell r="F192" t="str">
            <v>Energy Networks</v>
          </cell>
          <cell r="G192" t="str">
            <v>Works Delivery</v>
          </cell>
          <cell r="H192" t="str">
            <v>Network Supply</v>
          </cell>
          <cell r="I192" t="str">
            <v>Protection</v>
          </cell>
        </row>
        <row r="193">
          <cell r="A193" t="str">
            <v>7136</v>
          </cell>
          <cell r="B193">
            <v>7136</v>
          </cell>
          <cell r="C193" t="str">
            <v>ACTIVE</v>
          </cell>
          <cell r="D193" t="str">
            <v>Program Delivery Lead Substations</v>
          </cell>
          <cell r="E193" t="str">
            <v>Yes</v>
          </cell>
          <cell r="F193" t="str">
            <v>Energy Networks</v>
          </cell>
          <cell r="G193" t="str">
            <v>Works Delivery</v>
          </cell>
          <cell r="H193" t="str">
            <v>Network Supply</v>
          </cell>
          <cell r="I193" t="str">
            <v>Substations</v>
          </cell>
        </row>
        <row r="194">
          <cell r="A194" t="str">
            <v>7137</v>
          </cell>
          <cell r="B194">
            <v>7137</v>
          </cell>
          <cell r="C194" t="str">
            <v>ACTIVE</v>
          </cell>
          <cell r="D194" t="str">
            <v>Scheduler</v>
          </cell>
          <cell r="E194" t="str">
            <v>No</v>
          </cell>
          <cell r="F194" t="str">
            <v>Energy Networks</v>
          </cell>
          <cell r="G194" t="str">
            <v>Works Delivery</v>
          </cell>
          <cell r="H194" t="str">
            <v>Operational Performance</v>
          </cell>
          <cell r="I194" t="str">
            <v>Scheduling</v>
          </cell>
        </row>
        <row r="195">
          <cell r="A195" t="str">
            <v>7138</v>
          </cell>
          <cell r="B195">
            <v>7138</v>
          </cell>
          <cell r="C195" t="str">
            <v>ACTIVE</v>
          </cell>
          <cell r="D195" t="str">
            <v>Site Lead Substation Projects</v>
          </cell>
          <cell r="E195" t="str">
            <v>Yes</v>
          </cell>
          <cell r="F195" t="str">
            <v>Energy Networks</v>
          </cell>
          <cell r="G195" t="str">
            <v>Works Delivery</v>
          </cell>
          <cell r="H195" t="str">
            <v>Network Supply</v>
          </cell>
          <cell r="I195" t="str">
            <v>Substations</v>
          </cell>
        </row>
        <row r="196">
          <cell r="A196" t="str">
            <v>7139</v>
          </cell>
          <cell r="B196">
            <v>7139</v>
          </cell>
          <cell r="C196" t="str">
            <v>ACTIVE</v>
          </cell>
          <cell r="D196" t="str">
            <v>Site Lead Substations</v>
          </cell>
          <cell r="E196" t="str">
            <v>Yes</v>
          </cell>
          <cell r="F196" t="str">
            <v>Energy Networks</v>
          </cell>
          <cell r="G196" t="str">
            <v>Works Delivery</v>
          </cell>
          <cell r="H196" t="str">
            <v>Network Supply</v>
          </cell>
          <cell r="I196" t="str">
            <v>Substations</v>
          </cell>
        </row>
        <row r="197">
          <cell r="A197" t="str">
            <v>7140</v>
          </cell>
          <cell r="B197">
            <v>7140</v>
          </cell>
          <cell r="C197" t="str">
            <v>ACTIVE</v>
          </cell>
          <cell r="D197" t="str">
            <v>Site Lead Substation Projects</v>
          </cell>
          <cell r="E197" t="str">
            <v>Yes</v>
          </cell>
          <cell r="F197" t="str">
            <v>Energy Networks</v>
          </cell>
          <cell r="G197" t="str">
            <v>Works Delivery</v>
          </cell>
          <cell r="H197" t="str">
            <v>Network Supply</v>
          </cell>
          <cell r="I197" t="str">
            <v>Substations</v>
          </cell>
        </row>
        <row r="198">
          <cell r="A198" t="str">
            <v>7142</v>
          </cell>
          <cell r="B198">
            <v>7142</v>
          </cell>
          <cell r="C198" t="str">
            <v>ACTIVE</v>
          </cell>
          <cell r="D198" t="str">
            <v>Site Lead Substations</v>
          </cell>
          <cell r="E198" t="str">
            <v>Yes</v>
          </cell>
          <cell r="F198" t="str">
            <v>Energy Networks</v>
          </cell>
          <cell r="G198" t="str">
            <v>Works Delivery</v>
          </cell>
          <cell r="H198" t="str">
            <v>Network Supply</v>
          </cell>
          <cell r="I198" t="str">
            <v>Substations</v>
          </cell>
        </row>
        <row r="199">
          <cell r="A199" t="str">
            <v>7143</v>
          </cell>
          <cell r="B199">
            <v>7143</v>
          </cell>
          <cell r="C199" t="str">
            <v>ACTIVE</v>
          </cell>
          <cell r="D199" t="str">
            <v>Site Lead Substations</v>
          </cell>
          <cell r="E199" t="str">
            <v>Yes</v>
          </cell>
          <cell r="F199" t="str">
            <v>Energy Networks</v>
          </cell>
          <cell r="G199" t="str">
            <v>Works Delivery</v>
          </cell>
          <cell r="H199" t="str">
            <v>Network Supply</v>
          </cell>
          <cell r="I199" t="str">
            <v>Substations</v>
          </cell>
        </row>
        <row r="200">
          <cell r="A200" t="str">
            <v>7145</v>
          </cell>
          <cell r="B200">
            <v>7145</v>
          </cell>
          <cell r="C200" t="str">
            <v>ACTIVE</v>
          </cell>
          <cell r="D200" t="str">
            <v>Lineworker</v>
          </cell>
          <cell r="E200" t="str">
            <v>Yes</v>
          </cell>
          <cell r="F200" t="str">
            <v>Energy Networks</v>
          </cell>
          <cell r="G200" t="str">
            <v>Works Delivery</v>
          </cell>
          <cell r="H200" t="str">
            <v>Construction</v>
          </cell>
          <cell r="I200" t="str">
            <v>Streetlighting</v>
          </cell>
        </row>
        <row r="201">
          <cell r="A201" t="str">
            <v>7146</v>
          </cell>
          <cell r="B201">
            <v>7146</v>
          </cell>
          <cell r="C201" t="str">
            <v>ACTIVE</v>
          </cell>
          <cell r="D201" t="str">
            <v>Lineworker</v>
          </cell>
          <cell r="E201" t="str">
            <v>Yes</v>
          </cell>
          <cell r="F201" t="str">
            <v>Energy Networks</v>
          </cell>
          <cell r="G201" t="str">
            <v>Works Delivery</v>
          </cell>
          <cell r="H201" t="str">
            <v>Overhead</v>
          </cell>
          <cell r="I201" t="str">
            <v>Glove&amp;Barrier &amp; Reactive</v>
          </cell>
        </row>
        <row r="202">
          <cell r="A202" t="str">
            <v>7149</v>
          </cell>
          <cell r="B202">
            <v>7149</v>
          </cell>
          <cell r="C202" t="str">
            <v>ACTIVE</v>
          </cell>
          <cell r="D202" t="str">
            <v>Lineworker</v>
          </cell>
          <cell r="E202" t="str">
            <v>Yes</v>
          </cell>
          <cell r="F202" t="str">
            <v>Energy Networks</v>
          </cell>
          <cell r="G202" t="str">
            <v>Works Delivery</v>
          </cell>
          <cell r="H202" t="str">
            <v>Overhead</v>
          </cell>
          <cell r="I202" t="str">
            <v>Glove&amp;Barrier &amp; Reactive</v>
          </cell>
        </row>
        <row r="203">
          <cell r="A203" t="str">
            <v>7150</v>
          </cell>
          <cell r="B203">
            <v>7150</v>
          </cell>
          <cell r="C203" t="str">
            <v>ACTIVE</v>
          </cell>
          <cell r="D203" t="str">
            <v>Asset Inspector</v>
          </cell>
          <cell r="E203" t="str">
            <v>Yes</v>
          </cell>
          <cell r="F203" t="str">
            <v>Energy Networks</v>
          </cell>
          <cell r="G203" t="str">
            <v>Works Delivery</v>
          </cell>
          <cell r="H203" t="str">
            <v>Overhead</v>
          </cell>
          <cell r="I203" t="str">
            <v>Inspections</v>
          </cell>
        </row>
        <row r="204">
          <cell r="A204" t="str">
            <v>7151</v>
          </cell>
          <cell r="B204">
            <v>7151</v>
          </cell>
          <cell r="C204" t="str">
            <v>ACTIVE</v>
          </cell>
          <cell r="D204" t="str">
            <v>Asset Inspector</v>
          </cell>
          <cell r="E204" t="str">
            <v>Yes</v>
          </cell>
          <cell r="F204" t="str">
            <v>Energy Networks</v>
          </cell>
          <cell r="G204" t="str">
            <v>Works Delivery</v>
          </cell>
          <cell r="H204" t="str">
            <v>Overhead</v>
          </cell>
          <cell r="I204" t="str">
            <v>Inspections</v>
          </cell>
        </row>
        <row r="205">
          <cell r="A205" t="str">
            <v>7152</v>
          </cell>
          <cell r="B205">
            <v>7152</v>
          </cell>
          <cell r="C205" t="str">
            <v>ACTIVE</v>
          </cell>
          <cell r="D205" t="str">
            <v>Trades Assistant</v>
          </cell>
          <cell r="E205" t="str">
            <v>Yes</v>
          </cell>
          <cell r="F205" t="str">
            <v>Energy Networks</v>
          </cell>
          <cell r="G205" t="str">
            <v>Works Delivery</v>
          </cell>
          <cell r="H205" t="str">
            <v>Overhead</v>
          </cell>
          <cell r="I205" t="str">
            <v>Overhead Assets</v>
          </cell>
        </row>
        <row r="206">
          <cell r="A206" t="str">
            <v>7154</v>
          </cell>
          <cell r="B206">
            <v>7154</v>
          </cell>
          <cell r="C206" t="str">
            <v>ACTIVE</v>
          </cell>
          <cell r="D206" t="str">
            <v>Lineworker</v>
          </cell>
          <cell r="E206" t="str">
            <v>Yes</v>
          </cell>
          <cell r="F206" t="str">
            <v>Energy Networks</v>
          </cell>
          <cell r="G206" t="str">
            <v>Works Delivery</v>
          </cell>
          <cell r="H206" t="str">
            <v>Overhead</v>
          </cell>
          <cell r="I206" t="str">
            <v>Glove&amp;Barrier &amp; Reactive</v>
          </cell>
        </row>
        <row r="207">
          <cell r="A207" t="str">
            <v>7155</v>
          </cell>
          <cell r="B207">
            <v>7155</v>
          </cell>
          <cell r="C207" t="str">
            <v>ACTIVE</v>
          </cell>
          <cell r="D207" t="str">
            <v>Asset Inspector</v>
          </cell>
          <cell r="E207" t="str">
            <v>Yes</v>
          </cell>
          <cell r="F207" t="str">
            <v>Energy Networks</v>
          </cell>
          <cell r="G207" t="str">
            <v>Works Delivery</v>
          </cell>
          <cell r="H207" t="str">
            <v>Overhead</v>
          </cell>
          <cell r="I207" t="str">
            <v>Inspections</v>
          </cell>
        </row>
        <row r="208">
          <cell r="A208" t="str">
            <v>7157</v>
          </cell>
          <cell r="B208">
            <v>7157</v>
          </cell>
          <cell r="C208" t="str">
            <v>ACTIVE</v>
          </cell>
          <cell r="D208" t="str">
            <v>Lineworker / LV Switcher</v>
          </cell>
          <cell r="E208" t="str">
            <v>Yes</v>
          </cell>
          <cell r="F208" t="str">
            <v>Energy Networks</v>
          </cell>
          <cell r="G208" t="str">
            <v>Works Delivery</v>
          </cell>
          <cell r="H208" t="str">
            <v>Overhead</v>
          </cell>
          <cell r="I208" t="str">
            <v>Overhead Assets</v>
          </cell>
        </row>
        <row r="209">
          <cell r="A209" t="str">
            <v>7158</v>
          </cell>
          <cell r="B209">
            <v>7158</v>
          </cell>
          <cell r="C209" t="str">
            <v>ACTIVE</v>
          </cell>
          <cell r="D209" t="str">
            <v>Lineworker</v>
          </cell>
          <cell r="E209" t="str">
            <v>Yes</v>
          </cell>
          <cell r="F209" t="str">
            <v>Energy Networks</v>
          </cell>
          <cell r="G209" t="str">
            <v>Works Delivery</v>
          </cell>
          <cell r="H209" t="str">
            <v>Overhead</v>
          </cell>
          <cell r="I209" t="str">
            <v>Overhead Assets</v>
          </cell>
        </row>
        <row r="210">
          <cell r="A210" t="str">
            <v>7159</v>
          </cell>
          <cell r="B210">
            <v>7159</v>
          </cell>
          <cell r="C210" t="str">
            <v>ACTIVE</v>
          </cell>
          <cell r="D210" t="str">
            <v>Lineworker</v>
          </cell>
          <cell r="E210" t="str">
            <v>Yes</v>
          </cell>
          <cell r="F210" t="str">
            <v>Energy Networks</v>
          </cell>
          <cell r="G210" t="str">
            <v>Works Delivery</v>
          </cell>
          <cell r="H210" t="str">
            <v>Overhead</v>
          </cell>
          <cell r="I210" t="str">
            <v>Overhead Assets</v>
          </cell>
        </row>
        <row r="211">
          <cell r="A211" t="str">
            <v>7163</v>
          </cell>
          <cell r="B211">
            <v>7163</v>
          </cell>
          <cell r="C211" t="str">
            <v>ACTIVE</v>
          </cell>
          <cell r="D211" t="str">
            <v>Lineworker</v>
          </cell>
          <cell r="E211" t="str">
            <v>Yes</v>
          </cell>
          <cell r="F211" t="str">
            <v>Energy Networks</v>
          </cell>
          <cell r="G211" t="str">
            <v>Works Delivery</v>
          </cell>
          <cell r="H211" t="str">
            <v>Overhead</v>
          </cell>
          <cell r="I211" t="str">
            <v>Overhead Assets</v>
          </cell>
        </row>
        <row r="212">
          <cell r="A212" t="str">
            <v>7164</v>
          </cell>
          <cell r="B212">
            <v>7164</v>
          </cell>
          <cell r="C212" t="str">
            <v>ACTIVE</v>
          </cell>
          <cell r="D212" t="str">
            <v>Lineworker</v>
          </cell>
          <cell r="E212" t="str">
            <v>Yes</v>
          </cell>
          <cell r="F212" t="str">
            <v>Energy Networks</v>
          </cell>
          <cell r="G212" t="str">
            <v>Works Delivery</v>
          </cell>
          <cell r="H212" t="str">
            <v>Overhead</v>
          </cell>
          <cell r="I212" t="str">
            <v>Overhead Assets</v>
          </cell>
        </row>
        <row r="213">
          <cell r="A213" t="str">
            <v>7165</v>
          </cell>
          <cell r="B213">
            <v>7165</v>
          </cell>
          <cell r="C213" t="str">
            <v>ACTIVE</v>
          </cell>
          <cell r="D213" t="str">
            <v>Asset Inspector</v>
          </cell>
          <cell r="E213" t="str">
            <v>Yes</v>
          </cell>
          <cell r="F213" t="str">
            <v>Energy Networks</v>
          </cell>
          <cell r="G213" t="str">
            <v>Works Delivery</v>
          </cell>
          <cell r="H213" t="str">
            <v>Overhead</v>
          </cell>
          <cell r="I213" t="str">
            <v>Inspections</v>
          </cell>
        </row>
        <row r="214">
          <cell r="A214" t="str">
            <v>7166</v>
          </cell>
          <cell r="B214">
            <v>7166</v>
          </cell>
          <cell r="C214" t="str">
            <v>ACTIVE</v>
          </cell>
          <cell r="D214" t="str">
            <v>Trades Assistant</v>
          </cell>
          <cell r="E214" t="str">
            <v>Yes</v>
          </cell>
          <cell r="F214" t="str">
            <v>Energy Networks</v>
          </cell>
          <cell r="G214" t="str">
            <v>Works Delivery</v>
          </cell>
          <cell r="H214" t="str">
            <v>Overhead</v>
          </cell>
          <cell r="I214" t="str">
            <v>Inspections</v>
          </cell>
        </row>
        <row r="215">
          <cell r="A215" t="str">
            <v>7168</v>
          </cell>
          <cell r="B215">
            <v>7168</v>
          </cell>
          <cell r="C215" t="str">
            <v>ACTIVE</v>
          </cell>
          <cell r="D215" t="str">
            <v>Manager Overhead</v>
          </cell>
          <cell r="E215" t="str">
            <v>No</v>
          </cell>
          <cell r="F215" t="str">
            <v>Energy Networks</v>
          </cell>
          <cell r="G215" t="str">
            <v>Works Delivery</v>
          </cell>
          <cell r="H215" t="str">
            <v>Overhead</v>
          </cell>
        </row>
        <row r="216">
          <cell r="A216" t="str">
            <v>7169</v>
          </cell>
          <cell r="B216">
            <v>7169</v>
          </cell>
          <cell r="C216" t="str">
            <v>ACTIVE</v>
          </cell>
          <cell r="D216" t="str">
            <v>Full System Switcher/Linesman</v>
          </cell>
          <cell r="E216" t="str">
            <v>Yes</v>
          </cell>
          <cell r="F216" t="str">
            <v>Energy Networks</v>
          </cell>
          <cell r="G216" t="str">
            <v>Works Delivery</v>
          </cell>
          <cell r="H216" t="str">
            <v>Overhead</v>
          </cell>
          <cell r="I216" t="str">
            <v>Overhead Assets</v>
          </cell>
        </row>
        <row r="217">
          <cell r="A217" t="str">
            <v>7172</v>
          </cell>
          <cell r="B217">
            <v>7172</v>
          </cell>
          <cell r="C217" t="str">
            <v>ACTIVE</v>
          </cell>
          <cell r="D217" t="str">
            <v>Lineworker</v>
          </cell>
          <cell r="E217" t="str">
            <v>Yes</v>
          </cell>
          <cell r="F217" t="str">
            <v>Energy Networks</v>
          </cell>
          <cell r="G217" t="str">
            <v>Works Delivery</v>
          </cell>
          <cell r="H217" t="str">
            <v>Overhead</v>
          </cell>
          <cell r="I217" t="str">
            <v>Overhead Assets</v>
          </cell>
        </row>
        <row r="218">
          <cell r="A218" t="str">
            <v>7174</v>
          </cell>
          <cell r="B218">
            <v>7174</v>
          </cell>
          <cell r="C218" t="str">
            <v>ACTIVE</v>
          </cell>
          <cell r="D218" t="str">
            <v>Vegetation Inspector</v>
          </cell>
          <cell r="E218" t="str">
            <v>Yes</v>
          </cell>
          <cell r="F218" t="str">
            <v>Energy Networks</v>
          </cell>
          <cell r="G218" t="str">
            <v>Works Delivery</v>
          </cell>
          <cell r="H218" t="str">
            <v>Overhead</v>
          </cell>
          <cell r="I218" t="str">
            <v>Inspections</v>
          </cell>
        </row>
        <row r="219">
          <cell r="A219" t="str">
            <v>7177</v>
          </cell>
          <cell r="B219">
            <v>7177</v>
          </cell>
          <cell r="C219" t="str">
            <v>ACTIVE</v>
          </cell>
          <cell r="D219" t="str">
            <v>Program Delivery Lead Glove &amp; Barrier and Reactive</v>
          </cell>
          <cell r="E219" t="str">
            <v>Yes</v>
          </cell>
          <cell r="F219" t="str">
            <v>Energy Networks</v>
          </cell>
          <cell r="G219" t="str">
            <v>Works Delivery</v>
          </cell>
          <cell r="H219" t="str">
            <v>Overhead</v>
          </cell>
          <cell r="I219" t="str">
            <v>Glove&amp;Barrier &amp; Reactive</v>
          </cell>
        </row>
        <row r="220">
          <cell r="A220" t="str">
            <v>7178</v>
          </cell>
          <cell r="B220">
            <v>7178</v>
          </cell>
          <cell r="C220" t="str">
            <v>ACTIVE</v>
          </cell>
          <cell r="D220" t="str">
            <v>Program Delivery Lead Inspections</v>
          </cell>
          <cell r="E220" t="str">
            <v>Yes</v>
          </cell>
          <cell r="F220" t="str">
            <v>Energy Networks</v>
          </cell>
          <cell r="G220" t="str">
            <v>Works Delivery</v>
          </cell>
          <cell r="H220" t="str">
            <v>Overhead</v>
          </cell>
          <cell r="I220" t="str">
            <v>Inspections</v>
          </cell>
        </row>
        <row r="221">
          <cell r="A221" t="str">
            <v>7179</v>
          </cell>
          <cell r="B221">
            <v>7179</v>
          </cell>
          <cell r="C221" t="str">
            <v>ACTIVE</v>
          </cell>
          <cell r="D221" t="str">
            <v>Program Delivery Lead Overhead Assets</v>
          </cell>
          <cell r="E221" t="str">
            <v>Yes</v>
          </cell>
          <cell r="F221" t="str">
            <v>Energy Networks</v>
          </cell>
          <cell r="G221" t="str">
            <v>Works Delivery</v>
          </cell>
          <cell r="H221" t="str">
            <v>Overhead</v>
          </cell>
          <cell r="I221" t="str">
            <v>Overhead Assets</v>
          </cell>
        </row>
        <row r="222">
          <cell r="A222" t="str">
            <v>7180</v>
          </cell>
          <cell r="B222">
            <v>7180</v>
          </cell>
          <cell r="C222" t="str">
            <v>ACTIVE</v>
          </cell>
          <cell r="D222" t="str">
            <v>Scheduler</v>
          </cell>
          <cell r="E222" t="str">
            <v>No</v>
          </cell>
          <cell r="F222" t="str">
            <v>Energy Networks</v>
          </cell>
          <cell r="G222" t="str">
            <v>Works Delivery</v>
          </cell>
          <cell r="H222" t="str">
            <v>Operational Performance</v>
          </cell>
          <cell r="I222" t="str">
            <v>Scheduling</v>
          </cell>
        </row>
        <row r="223">
          <cell r="A223" t="str">
            <v>7181</v>
          </cell>
          <cell r="B223">
            <v>7181</v>
          </cell>
          <cell r="C223" t="str">
            <v>ACTIVE</v>
          </cell>
          <cell r="D223" t="str">
            <v>Site Lead Reactive</v>
          </cell>
          <cell r="E223" t="str">
            <v>Yes</v>
          </cell>
          <cell r="F223" t="str">
            <v>Energy Networks</v>
          </cell>
          <cell r="G223" t="str">
            <v>Works Delivery</v>
          </cell>
          <cell r="H223" t="str">
            <v>Overhead</v>
          </cell>
          <cell r="I223" t="str">
            <v>Glove&amp;Barrier &amp; Reactive</v>
          </cell>
        </row>
        <row r="224">
          <cell r="A224" t="str">
            <v>7182</v>
          </cell>
          <cell r="B224">
            <v>7182</v>
          </cell>
          <cell r="C224" t="str">
            <v>ACTIVE</v>
          </cell>
          <cell r="D224" t="str">
            <v>Site Lead</v>
          </cell>
          <cell r="E224" t="str">
            <v>Yes</v>
          </cell>
          <cell r="F224" t="str">
            <v>Energy Networks</v>
          </cell>
          <cell r="G224" t="str">
            <v>Works Delivery</v>
          </cell>
          <cell r="H224" t="str">
            <v>Overhead</v>
          </cell>
          <cell r="I224" t="str">
            <v>Glove&amp;Barrier &amp; Reactive</v>
          </cell>
        </row>
        <row r="225">
          <cell r="A225" t="str">
            <v>7183</v>
          </cell>
          <cell r="B225">
            <v>7183</v>
          </cell>
          <cell r="C225" t="str">
            <v>ACTIVE</v>
          </cell>
          <cell r="D225" t="str">
            <v>Site Lead</v>
          </cell>
          <cell r="E225" t="str">
            <v>Yes</v>
          </cell>
          <cell r="F225" t="str">
            <v>Energy Networks</v>
          </cell>
          <cell r="G225" t="str">
            <v>Works Delivery</v>
          </cell>
          <cell r="H225" t="str">
            <v>Overhead</v>
          </cell>
          <cell r="I225" t="str">
            <v>Glove&amp;Barrier &amp; Reactive</v>
          </cell>
        </row>
        <row r="226">
          <cell r="A226" t="str">
            <v>7184</v>
          </cell>
          <cell r="B226">
            <v>7184</v>
          </cell>
          <cell r="C226" t="str">
            <v>ACTIVE</v>
          </cell>
          <cell r="D226" t="str">
            <v>Site Lead</v>
          </cell>
          <cell r="E226" t="str">
            <v>Yes</v>
          </cell>
          <cell r="F226" t="str">
            <v>Energy Networks</v>
          </cell>
          <cell r="G226" t="str">
            <v>Works Delivery</v>
          </cell>
          <cell r="H226" t="str">
            <v>Overhead</v>
          </cell>
          <cell r="I226" t="str">
            <v>Glove&amp;Barrier &amp; Reactive</v>
          </cell>
        </row>
        <row r="227">
          <cell r="A227" t="str">
            <v>7185</v>
          </cell>
          <cell r="B227">
            <v>7185</v>
          </cell>
          <cell r="C227" t="str">
            <v>ACTIVE</v>
          </cell>
          <cell r="D227" t="str">
            <v>Site Lead Asset Inspection</v>
          </cell>
          <cell r="E227" t="str">
            <v>Yes</v>
          </cell>
          <cell r="F227" t="str">
            <v>Energy Networks</v>
          </cell>
          <cell r="G227" t="str">
            <v>Works Delivery</v>
          </cell>
          <cell r="H227" t="str">
            <v>Overhead</v>
          </cell>
          <cell r="I227" t="str">
            <v>Inspections</v>
          </cell>
        </row>
        <row r="228">
          <cell r="A228" t="str">
            <v>7186</v>
          </cell>
          <cell r="B228">
            <v>7186</v>
          </cell>
          <cell r="C228" t="str">
            <v>ACTIVE</v>
          </cell>
          <cell r="D228" t="str">
            <v>Site Lead</v>
          </cell>
          <cell r="E228" t="str">
            <v>Yes</v>
          </cell>
          <cell r="F228" t="str">
            <v>Energy Networks</v>
          </cell>
          <cell r="G228" t="str">
            <v>Works Delivery</v>
          </cell>
          <cell r="H228" t="str">
            <v>Overhead</v>
          </cell>
          <cell r="I228" t="str">
            <v>Inspections</v>
          </cell>
        </row>
        <row r="229">
          <cell r="A229" t="str">
            <v>7187</v>
          </cell>
          <cell r="B229">
            <v>7187</v>
          </cell>
          <cell r="C229" t="str">
            <v>ACTIVE</v>
          </cell>
          <cell r="D229" t="str">
            <v>Site Lead Vegetation Switcher</v>
          </cell>
          <cell r="E229" t="str">
            <v>Yes</v>
          </cell>
          <cell r="F229" t="str">
            <v>Energy Networks</v>
          </cell>
          <cell r="G229" t="str">
            <v>Works Delivery</v>
          </cell>
          <cell r="H229" t="str">
            <v>Overhead</v>
          </cell>
          <cell r="I229" t="str">
            <v>Inspections</v>
          </cell>
        </row>
        <row r="230">
          <cell r="A230" t="str">
            <v>7188</v>
          </cell>
          <cell r="B230">
            <v>7188</v>
          </cell>
          <cell r="C230" t="str">
            <v>ACTIVE</v>
          </cell>
          <cell r="D230" t="str">
            <v>Site Lead Protection and Control</v>
          </cell>
          <cell r="E230" t="str">
            <v>Yes</v>
          </cell>
          <cell r="F230" t="str">
            <v>Energy Networks</v>
          </cell>
          <cell r="G230" t="str">
            <v>Works Delivery</v>
          </cell>
          <cell r="H230" t="str">
            <v>Network Supply</v>
          </cell>
          <cell r="I230" t="str">
            <v>Protection</v>
          </cell>
        </row>
        <row r="231">
          <cell r="A231" t="str">
            <v>7189</v>
          </cell>
          <cell r="B231">
            <v>7189</v>
          </cell>
          <cell r="C231" t="str">
            <v>ACTIVE</v>
          </cell>
          <cell r="D231" t="str">
            <v>Protection and Control Technician Site Lead</v>
          </cell>
          <cell r="E231" t="str">
            <v>Yes</v>
          </cell>
          <cell r="F231" t="str">
            <v>Energy Networks</v>
          </cell>
          <cell r="G231" t="str">
            <v>Works Delivery</v>
          </cell>
          <cell r="H231" t="str">
            <v>Network Supply</v>
          </cell>
          <cell r="I231" t="str">
            <v>Protection</v>
          </cell>
        </row>
        <row r="232">
          <cell r="A232" t="str">
            <v>7190</v>
          </cell>
          <cell r="B232">
            <v>7190</v>
          </cell>
          <cell r="C232" t="str">
            <v>ACTIVE</v>
          </cell>
          <cell r="D232" t="str">
            <v>Protection and Control Technician Site Lead</v>
          </cell>
          <cell r="E232" t="str">
            <v>Yes</v>
          </cell>
          <cell r="F232" t="str">
            <v>Energy Networks</v>
          </cell>
          <cell r="G232" t="str">
            <v>Works Delivery</v>
          </cell>
          <cell r="H232" t="str">
            <v>Network Supply</v>
          </cell>
          <cell r="I232" t="str">
            <v>Protection</v>
          </cell>
        </row>
        <row r="233">
          <cell r="A233" t="str">
            <v>7191</v>
          </cell>
          <cell r="B233">
            <v>7191</v>
          </cell>
          <cell r="C233" t="str">
            <v>ACTIVE</v>
          </cell>
          <cell r="D233" t="str">
            <v>Site Lead</v>
          </cell>
          <cell r="E233" t="str">
            <v>Yes</v>
          </cell>
          <cell r="F233" t="str">
            <v>Energy Networks</v>
          </cell>
          <cell r="G233" t="str">
            <v>Works Delivery</v>
          </cell>
          <cell r="H233" t="str">
            <v>Overhead</v>
          </cell>
          <cell r="I233" t="str">
            <v>Overhead Assets</v>
          </cell>
        </row>
        <row r="234">
          <cell r="A234" t="str">
            <v>7192</v>
          </cell>
          <cell r="B234">
            <v>7192</v>
          </cell>
          <cell r="C234" t="str">
            <v>ACTIVE</v>
          </cell>
          <cell r="D234" t="str">
            <v>Site Lead</v>
          </cell>
          <cell r="E234" t="str">
            <v>Yes</v>
          </cell>
          <cell r="F234" t="str">
            <v>Energy Networks</v>
          </cell>
          <cell r="G234" t="str">
            <v>Works Delivery</v>
          </cell>
          <cell r="H234" t="str">
            <v>Overhead</v>
          </cell>
          <cell r="I234" t="str">
            <v>Overhead Assets</v>
          </cell>
        </row>
        <row r="235">
          <cell r="A235" t="str">
            <v>7193</v>
          </cell>
          <cell r="B235">
            <v>7193</v>
          </cell>
          <cell r="C235" t="str">
            <v>ACTIVE</v>
          </cell>
          <cell r="D235" t="str">
            <v>Site Lead Overhead Asset</v>
          </cell>
          <cell r="E235" t="str">
            <v>Yes</v>
          </cell>
          <cell r="F235" t="str">
            <v>Energy Networks</v>
          </cell>
          <cell r="G235" t="str">
            <v>Works Delivery</v>
          </cell>
          <cell r="H235" t="str">
            <v>Overhead</v>
          </cell>
          <cell r="I235" t="str">
            <v>Overhead Assets</v>
          </cell>
        </row>
        <row r="236">
          <cell r="A236" t="str">
            <v>7195</v>
          </cell>
          <cell r="B236">
            <v>7195</v>
          </cell>
          <cell r="C236" t="str">
            <v>ACTIVE</v>
          </cell>
          <cell r="D236" t="str">
            <v>Site Lead</v>
          </cell>
          <cell r="E236" t="str">
            <v>Yes</v>
          </cell>
          <cell r="F236" t="str">
            <v>Energy Networks</v>
          </cell>
          <cell r="G236" t="str">
            <v>Works Delivery</v>
          </cell>
          <cell r="H236" t="str">
            <v>Overhead</v>
          </cell>
          <cell r="I236" t="str">
            <v>Overhead Assets</v>
          </cell>
        </row>
        <row r="237">
          <cell r="A237" t="str">
            <v>7197</v>
          </cell>
          <cell r="B237">
            <v>7197</v>
          </cell>
          <cell r="C237" t="str">
            <v>ACTIVE</v>
          </cell>
          <cell r="D237" t="str">
            <v>Site Lead</v>
          </cell>
          <cell r="E237" t="str">
            <v>Yes</v>
          </cell>
          <cell r="F237" t="str">
            <v>Energy Networks</v>
          </cell>
          <cell r="G237" t="str">
            <v>Works Delivery</v>
          </cell>
          <cell r="H237" t="str">
            <v>Overhead</v>
          </cell>
          <cell r="I237" t="str">
            <v>Overhead Assets</v>
          </cell>
        </row>
        <row r="238">
          <cell r="A238" t="str">
            <v>7198</v>
          </cell>
          <cell r="B238">
            <v>7198</v>
          </cell>
          <cell r="C238" t="str">
            <v>ACTIVE</v>
          </cell>
          <cell r="D238" t="str">
            <v>Site Lead</v>
          </cell>
          <cell r="E238" t="str">
            <v>Yes</v>
          </cell>
          <cell r="F238" t="str">
            <v>Energy Networks</v>
          </cell>
          <cell r="G238" t="str">
            <v>Works Delivery</v>
          </cell>
          <cell r="H238" t="str">
            <v>Overhead</v>
          </cell>
          <cell r="I238" t="str">
            <v>Overhead Assets</v>
          </cell>
        </row>
        <row r="239">
          <cell r="A239" t="str">
            <v>7199</v>
          </cell>
          <cell r="B239">
            <v>7199</v>
          </cell>
          <cell r="C239" t="str">
            <v>ACTIVE</v>
          </cell>
          <cell r="D239" t="str">
            <v>Site Lead</v>
          </cell>
          <cell r="E239" t="str">
            <v>Yes</v>
          </cell>
          <cell r="F239" t="str">
            <v>Energy Networks</v>
          </cell>
          <cell r="G239" t="str">
            <v>Works Delivery</v>
          </cell>
          <cell r="H239" t="str">
            <v>Overhead</v>
          </cell>
          <cell r="I239" t="str">
            <v>Overhead Assets</v>
          </cell>
        </row>
        <row r="240">
          <cell r="A240" t="str">
            <v>7200</v>
          </cell>
          <cell r="B240">
            <v>7200</v>
          </cell>
          <cell r="C240" t="str">
            <v>ACTIVE</v>
          </cell>
          <cell r="D240" t="str">
            <v>Customer Services Officer</v>
          </cell>
          <cell r="E240" t="str">
            <v>No</v>
          </cell>
          <cell r="F240" t="str">
            <v>Energy Networks</v>
          </cell>
          <cell r="G240" t="str">
            <v>Works Delivery</v>
          </cell>
          <cell r="H240" t="str">
            <v>Operational Performance</v>
          </cell>
          <cell r="I240" t="str">
            <v>Administration</v>
          </cell>
        </row>
        <row r="241">
          <cell r="A241" t="str">
            <v>7202</v>
          </cell>
          <cell r="B241">
            <v>7202</v>
          </cell>
          <cell r="C241" t="str">
            <v>ACTIVE</v>
          </cell>
          <cell r="D241" t="str">
            <v>Lineworker Apprentice</v>
          </cell>
          <cell r="E241" t="str">
            <v>Yes</v>
          </cell>
          <cell r="F241" t="str">
            <v>Energy Networks</v>
          </cell>
          <cell r="G241" t="str">
            <v>Works Delivery</v>
          </cell>
          <cell r="H241" t="str">
            <v>Overhead</v>
          </cell>
          <cell r="I241" t="str">
            <v>Apprentices</v>
          </cell>
        </row>
        <row r="242">
          <cell r="A242" t="str">
            <v>7207</v>
          </cell>
          <cell r="B242">
            <v>7207</v>
          </cell>
          <cell r="C242" t="str">
            <v>ACTIVE</v>
          </cell>
          <cell r="D242" t="str">
            <v>Fitter</v>
          </cell>
          <cell r="E242" t="str">
            <v>Yes</v>
          </cell>
          <cell r="F242" t="str">
            <v>Energy Networks</v>
          </cell>
          <cell r="G242" t="str">
            <v>Works Delivery</v>
          </cell>
          <cell r="H242" t="str">
            <v>Network Supply</v>
          </cell>
          <cell r="I242" t="str">
            <v>Substations</v>
          </cell>
        </row>
        <row r="243">
          <cell r="A243" t="str">
            <v>7213</v>
          </cell>
          <cell r="B243">
            <v>7213</v>
          </cell>
          <cell r="C243" t="str">
            <v>ACTIVE</v>
          </cell>
          <cell r="D243" t="str">
            <v>Lineworker/Electrical Fitter</v>
          </cell>
          <cell r="E243" t="str">
            <v>Yes</v>
          </cell>
          <cell r="F243" t="str">
            <v>Energy Networks</v>
          </cell>
          <cell r="G243" t="str">
            <v>Works Delivery</v>
          </cell>
          <cell r="H243" t="str">
            <v>Construction</v>
          </cell>
          <cell r="I243" t="str">
            <v>Services</v>
          </cell>
        </row>
        <row r="244">
          <cell r="A244" t="str">
            <v>7215</v>
          </cell>
          <cell r="B244">
            <v>7215</v>
          </cell>
          <cell r="C244" t="str">
            <v>ACTIVE</v>
          </cell>
          <cell r="D244" t="str">
            <v>Lineworker Apprentice</v>
          </cell>
          <cell r="E244" t="str">
            <v>Yes</v>
          </cell>
          <cell r="F244" t="str">
            <v>Energy Networks</v>
          </cell>
          <cell r="G244" t="str">
            <v>Works Delivery</v>
          </cell>
          <cell r="H244" t="str">
            <v>Overhead</v>
          </cell>
          <cell r="I244" t="str">
            <v>Apprentices</v>
          </cell>
        </row>
        <row r="245">
          <cell r="A245" t="str">
            <v>7217</v>
          </cell>
          <cell r="B245">
            <v>7217</v>
          </cell>
          <cell r="C245" t="str">
            <v>ACTIVE</v>
          </cell>
          <cell r="D245" t="str">
            <v>Lineworker Apprentice</v>
          </cell>
          <cell r="E245" t="str">
            <v>Yes</v>
          </cell>
          <cell r="F245" t="str">
            <v>Energy Networks</v>
          </cell>
          <cell r="G245" t="str">
            <v>Works Delivery</v>
          </cell>
          <cell r="H245" t="str">
            <v>Overhead</v>
          </cell>
          <cell r="I245" t="str">
            <v>Apprentices</v>
          </cell>
        </row>
        <row r="246">
          <cell r="A246" t="str">
            <v>7219</v>
          </cell>
          <cell r="B246">
            <v>7219</v>
          </cell>
          <cell r="C246" t="str">
            <v>ACTIVE</v>
          </cell>
          <cell r="D246" t="str">
            <v>Lineworker Apprentice</v>
          </cell>
          <cell r="E246" t="str">
            <v>Yes</v>
          </cell>
          <cell r="F246" t="str">
            <v>Energy Networks</v>
          </cell>
          <cell r="G246" t="str">
            <v>Works Delivery</v>
          </cell>
          <cell r="H246" t="str">
            <v>Overhead</v>
          </cell>
          <cell r="I246" t="str">
            <v>Apprentices</v>
          </cell>
        </row>
        <row r="247">
          <cell r="A247" t="str">
            <v>7220</v>
          </cell>
          <cell r="B247">
            <v>7220</v>
          </cell>
          <cell r="C247" t="str">
            <v>ACTIVE</v>
          </cell>
          <cell r="D247" t="str">
            <v xml:space="preserve">Dual Trade - Lineworker/ Cable Jointer	</v>
          </cell>
          <cell r="E247" t="str">
            <v>Yes</v>
          </cell>
          <cell r="F247" t="str">
            <v>Energy Networks</v>
          </cell>
          <cell r="G247" t="str">
            <v>Works Delivery</v>
          </cell>
          <cell r="H247" t="str">
            <v>Overhead</v>
          </cell>
          <cell r="I247" t="str">
            <v>Overhead Assets</v>
          </cell>
        </row>
        <row r="248">
          <cell r="A248" t="str">
            <v>7221</v>
          </cell>
          <cell r="B248">
            <v>7221</v>
          </cell>
          <cell r="C248" t="str">
            <v>ACTIVE</v>
          </cell>
          <cell r="D248" t="str">
            <v>Lineworker</v>
          </cell>
          <cell r="E248" t="str">
            <v>Yes</v>
          </cell>
          <cell r="F248" t="str">
            <v>Energy Networks</v>
          </cell>
          <cell r="G248" t="str">
            <v>Works Delivery</v>
          </cell>
          <cell r="H248" t="str">
            <v>Overhead</v>
          </cell>
          <cell r="I248" t="str">
            <v>Apprentices</v>
          </cell>
        </row>
        <row r="249">
          <cell r="A249" t="str">
            <v>7227</v>
          </cell>
          <cell r="B249">
            <v>7227</v>
          </cell>
          <cell r="C249" t="str">
            <v>ACTIVE</v>
          </cell>
          <cell r="D249" t="str">
            <v>Lineworker Apprentice</v>
          </cell>
          <cell r="E249" t="str">
            <v>Yes</v>
          </cell>
          <cell r="F249" t="str">
            <v>Energy Networks</v>
          </cell>
          <cell r="G249" t="str">
            <v>Works Delivery</v>
          </cell>
          <cell r="H249" t="str">
            <v>Overhead</v>
          </cell>
          <cell r="I249" t="str">
            <v>Apprentices</v>
          </cell>
        </row>
        <row r="250">
          <cell r="A250" t="str">
            <v>7228</v>
          </cell>
          <cell r="B250">
            <v>7228</v>
          </cell>
          <cell r="C250" t="str">
            <v>ACTIVE</v>
          </cell>
          <cell r="D250" t="str">
            <v>Office Manager</v>
          </cell>
          <cell r="E250" t="str">
            <v>No</v>
          </cell>
          <cell r="F250" t="str">
            <v>Energy Networks</v>
          </cell>
          <cell r="G250" t="str">
            <v>Works Delivery</v>
          </cell>
          <cell r="H250" t="str">
            <v>Operational Performance</v>
          </cell>
          <cell r="I250" t="str">
            <v>Administration</v>
          </cell>
        </row>
        <row r="251">
          <cell r="A251" t="str">
            <v>7230</v>
          </cell>
          <cell r="B251">
            <v>7230</v>
          </cell>
          <cell r="C251" t="str">
            <v>ACTIVE</v>
          </cell>
          <cell r="D251" t="str">
            <v>Dual Trade Lineworker / Fitter</v>
          </cell>
          <cell r="E251" t="str">
            <v>Yes</v>
          </cell>
          <cell r="F251" t="str">
            <v>Energy Networks</v>
          </cell>
          <cell r="G251" t="str">
            <v>Works Delivery</v>
          </cell>
          <cell r="H251" t="str">
            <v>Overhead</v>
          </cell>
          <cell r="I251" t="str">
            <v>Overhead Assets</v>
          </cell>
        </row>
        <row r="252">
          <cell r="A252" t="str">
            <v>7231</v>
          </cell>
          <cell r="B252">
            <v>7231</v>
          </cell>
          <cell r="C252" t="str">
            <v>ACTIVE</v>
          </cell>
          <cell r="D252" t="str">
            <v>Lineworker Apprentice</v>
          </cell>
          <cell r="E252" t="str">
            <v>Yes</v>
          </cell>
          <cell r="F252" t="str">
            <v>Energy Networks</v>
          </cell>
          <cell r="G252" t="str">
            <v>Works Delivery</v>
          </cell>
          <cell r="H252" t="str">
            <v>Overhead</v>
          </cell>
          <cell r="I252" t="str">
            <v>Apprentices</v>
          </cell>
        </row>
        <row r="253">
          <cell r="A253" t="str">
            <v>7235</v>
          </cell>
          <cell r="B253">
            <v>7235</v>
          </cell>
          <cell r="C253" t="str">
            <v>ACTIVE</v>
          </cell>
          <cell r="D253" t="str">
            <v>Project Team B Manager</v>
          </cell>
          <cell r="E253" t="str">
            <v>Yes</v>
          </cell>
          <cell r="F253" t="str">
            <v>Energy Networks</v>
          </cell>
          <cell r="G253" t="str">
            <v>Customer Connections</v>
          </cell>
          <cell r="H253" t="str">
            <v>Network Connection Serv</v>
          </cell>
          <cell r="I253" t="str">
            <v>Project Team B</v>
          </cell>
        </row>
        <row r="254">
          <cell r="A254" t="str">
            <v>7242</v>
          </cell>
          <cell r="B254">
            <v>7242</v>
          </cell>
          <cell r="C254" t="str">
            <v>ACTIVE</v>
          </cell>
          <cell r="D254" t="str">
            <v>Senior Project Engineer Zone &amp; Subs &amp; Networks</v>
          </cell>
          <cell r="E254" t="str">
            <v>Yes</v>
          </cell>
          <cell r="F254" t="str">
            <v>Energy Networks</v>
          </cell>
          <cell r="G254" t="str">
            <v>Customer Connections</v>
          </cell>
          <cell r="H254" t="str">
            <v>Network Connection Serv</v>
          </cell>
          <cell r="I254" t="str">
            <v>Project Team B</v>
          </cell>
        </row>
        <row r="255">
          <cell r="A255" t="str">
            <v>7243</v>
          </cell>
          <cell r="B255">
            <v>7243</v>
          </cell>
          <cell r="C255" t="str">
            <v>ACTIVE</v>
          </cell>
          <cell r="D255" t="str">
            <v>Storeperson</v>
          </cell>
          <cell r="E255" t="str">
            <v>No</v>
          </cell>
          <cell r="F255" t="str">
            <v>Energy Networks</v>
          </cell>
          <cell r="G255" t="str">
            <v>Works Delivery</v>
          </cell>
          <cell r="H255" t="str">
            <v>Logistics/Contracts &amp; Fle</v>
          </cell>
          <cell r="I255" t="str">
            <v>Logistics</v>
          </cell>
        </row>
        <row r="256">
          <cell r="A256" t="str">
            <v>7246</v>
          </cell>
          <cell r="B256">
            <v>7246</v>
          </cell>
          <cell r="C256" t="str">
            <v>ACTIVE</v>
          </cell>
          <cell r="D256" t="str">
            <v>Inventory Contract Officer</v>
          </cell>
          <cell r="E256" t="str">
            <v>No</v>
          </cell>
          <cell r="F256" t="str">
            <v>Energy Networks</v>
          </cell>
          <cell r="G256" t="str">
            <v>Works Delivery</v>
          </cell>
          <cell r="H256" t="str">
            <v>Logistics/Contracts &amp; Fle</v>
          </cell>
          <cell r="I256" t="str">
            <v>Logistics</v>
          </cell>
        </row>
        <row r="257">
          <cell r="A257" t="str">
            <v>7247</v>
          </cell>
          <cell r="B257">
            <v>7247</v>
          </cell>
          <cell r="C257" t="str">
            <v>ACTIVE</v>
          </cell>
          <cell r="D257" t="str">
            <v>Program Delivery Lead</v>
          </cell>
          <cell r="E257" t="str">
            <v>No</v>
          </cell>
          <cell r="F257" t="str">
            <v>Energy Networks</v>
          </cell>
          <cell r="G257" t="str">
            <v>Works Delivery</v>
          </cell>
          <cell r="H257" t="str">
            <v>Logistics/Contracts &amp; Fle</v>
          </cell>
          <cell r="I257" t="str">
            <v>Logistics</v>
          </cell>
        </row>
        <row r="258">
          <cell r="A258" t="str">
            <v>7248</v>
          </cell>
          <cell r="B258">
            <v>7248</v>
          </cell>
          <cell r="C258" t="str">
            <v>ACTIVE</v>
          </cell>
          <cell r="D258" t="str">
            <v>Warehouse Site Lead</v>
          </cell>
          <cell r="E258" t="str">
            <v>No</v>
          </cell>
          <cell r="F258" t="str">
            <v>Energy Networks</v>
          </cell>
          <cell r="G258" t="str">
            <v>Works Delivery</v>
          </cell>
          <cell r="H258" t="str">
            <v>Logistics/Contracts &amp; Fle</v>
          </cell>
          <cell r="I258" t="str">
            <v>Logistics</v>
          </cell>
        </row>
        <row r="259">
          <cell r="A259" t="str">
            <v>7249</v>
          </cell>
          <cell r="B259">
            <v>7249</v>
          </cell>
          <cell r="C259" t="str">
            <v>ACTIVE</v>
          </cell>
          <cell r="D259" t="str">
            <v>Storeperson</v>
          </cell>
          <cell r="E259" t="str">
            <v>No</v>
          </cell>
          <cell r="F259" t="str">
            <v>Energy Networks</v>
          </cell>
          <cell r="G259" t="str">
            <v>Works Delivery</v>
          </cell>
          <cell r="H259" t="str">
            <v>Logistics/Contracts &amp; Fle</v>
          </cell>
          <cell r="I259" t="str">
            <v>Logistics</v>
          </cell>
        </row>
        <row r="260">
          <cell r="A260" t="str">
            <v>7252</v>
          </cell>
          <cell r="B260">
            <v>7252</v>
          </cell>
          <cell r="C260" t="str">
            <v>ACTIVE</v>
          </cell>
          <cell r="D260" t="str">
            <v>Storeperson</v>
          </cell>
          <cell r="E260" t="str">
            <v>No</v>
          </cell>
          <cell r="F260" t="str">
            <v>Energy Networks</v>
          </cell>
          <cell r="G260" t="str">
            <v>Works Delivery</v>
          </cell>
          <cell r="H260" t="str">
            <v>Logistics/Contracts &amp; Fle</v>
          </cell>
          <cell r="I260" t="str">
            <v>Logistics</v>
          </cell>
        </row>
        <row r="261">
          <cell r="A261" t="str">
            <v>7253</v>
          </cell>
          <cell r="B261">
            <v>7253</v>
          </cell>
          <cell r="C261" t="str">
            <v>ACTIVE</v>
          </cell>
          <cell r="D261" t="str">
            <v>Storeperson</v>
          </cell>
          <cell r="E261" t="str">
            <v>No</v>
          </cell>
          <cell r="F261" t="str">
            <v>Energy Networks</v>
          </cell>
          <cell r="G261" t="str">
            <v>Works Delivery</v>
          </cell>
          <cell r="H261" t="str">
            <v>Logistics/Contracts &amp; Fle</v>
          </cell>
          <cell r="I261" t="str">
            <v>Logistics</v>
          </cell>
        </row>
        <row r="262">
          <cell r="A262" t="str">
            <v>7254</v>
          </cell>
          <cell r="B262">
            <v>7254</v>
          </cell>
          <cell r="C262" t="str">
            <v>ACTIVE</v>
          </cell>
          <cell r="D262" t="str">
            <v>Purchasing Officer</v>
          </cell>
          <cell r="E262" t="str">
            <v>No</v>
          </cell>
          <cell r="F262" t="str">
            <v>Energy Networks</v>
          </cell>
          <cell r="G262" t="str">
            <v>Works Delivery</v>
          </cell>
          <cell r="H262" t="str">
            <v>Logistics/Contracts &amp; Fle</v>
          </cell>
          <cell r="I262" t="str">
            <v>Logistics</v>
          </cell>
        </row>
        <row r="263">
          <cell r="A263" t="str">
            <v>7255</v>
          </cell>
          <cell r="B263">
            <v>7255</v>
          </cell>
          <cell r="C263" t="str">
            <v>ACTIVE</v>
          </cell>
          <cell r="D263" t="str">
            <v>Purchasing Officer</v>
          </cell>
          <cell r="E263" t="str">
            <v>No</v>
          </cell>
          <cell r="F263" t="str">
            <v>Energy Networks</v>
          </cell>
          <cell r="G263" t="str">
            <v>Works Delivery</v>
          </cell>
          <cell r="H263" t="str">
            <v>Logistics/Contracts &amp; Fle</v>
          </cell>
          <cell r="I263" t="str">
            <v>Logistics</v>
          </cell>
        </row>
        <row r="264">
          <cell r="A264" t="str">
            <v>7256</v>
          </cell>
          <cell r="B264">
            <v>7256</v>
          </cell>
          <cell r="C264" t="str">
            <v>ACTIVE</v>
          </cell>
          <cell r="D264" t="str">
            <v>Inventory Administrator</v>
          </cell>
          <cell r="E264" t="str">
            <v>No</v>
          </cell>
          <cell r="F264" t="str">
            <v>Energy Networks</v>
          </cell>
          <cell r="G264" t="str">
            <v>Works Delivery</v>
          </cell>
          <cell r="H264" t="str">
            <v>Logistics/Contracts &amp; Fle</v>
          </cell>
          <cell r="I264" t="str">
            <v>Logistics</v>
          </cell>
        </row>
        <row r="265">
          <cell r="A265" t="str">
            <v>7258</v>
          </cell>
          <cell r="B265">
            <v>7258</v>
          </cell>
          <cell r="C265" t="str">
            <v>ACTIVE</v>
          </cell>
          <cell r="D265" t="str">
            <v>Senior Project Manager</v>
          </cell>
          <cell r="E265" t="str">
            <v>Yes</v>
          </cell>
          <cell r="F265" t="str">
            <v>Energy Networks</v>
          </cell>
          <cell r="G265" t="str">
            <v>Asset Strategy</v>
          </cell>
          <cell r="H265" t="str">
            <v>AssetStandards &amp; Accept</v>
          </cell>
        </row>
        <row r="266">
          <cell r="A266" t="str">
            <v>7259</v>
          </cell>
          <cell r="B266">
            <v>7259</v>
          </cell>
          <cell r="C266" t="str">
            <v>ACTIVE</v>
          </cell>
          <cell r="D266" t="str">
            <v>Project Manager</v>
          </cell>
          <cell r="E266" t="str">
            <v>Yes</v>
          </cell>
          <cell r="F266" t="str">
            <v>Energy Networks</v>
          </cell>
          <cell r="G266" t="str">
            <v>Asset &amp; Network Performan</v>
          </cell>
          <cell r="H266" t="str">
            <v>Program of Work</v>
          </cell>
        </row>
        <row r="267">
          <cell r="A267" t="str">
            <v>7263</v>
          </cell>
          <cell r="B267">
            <v>7263</v>
          </cell>
          <cell r="C267" t="str">
            <v>ACTIVE</v>
          </cell>
          <cell r="D267" t="str">
            <v>Administration Officer</v>
          </cell>
          <cell r="E267" t="str">
            <v>No</v>
          </cell>
          <cell r="F267" t="str">
            <v>Energy Networks</v>
          </cell>
          <cell r="G267" t="str">
            <v>Works Delivery</v>
          </cell>
          <cell r="H267" t="str">
            <v>Operational Performance</v>
          </cell>
          <cell r="I267" t="str">
            <v>Administration</v>
          </cell>
        </row>
        <row r="268">
          <cell r="A268" t="str">
            <v>7267</v>
          </cell>
          <cell r="B268">
            <v>7267</v>
          </cell>
          <cell r="C268" t="str">
            <v>ACTIVE</v>
          </cell>
          <cell r="D268" t="str">
            <v>Works Packaging Support Officer</v>
          </cell>
          <cell r="E268" t="str">
            <v>Yes</v>
          </cell>
          <cell r="F268" t="str">
            <v>Energy Networks</v>
          </cell>
          <cell r="G268" t="str">
            <v>Works Delivery</v>
          </cell>
          <cell r="H268" t="str">
            <v>Operational Performance</v>
          </cell>
          <cell r="I268" t="str">
            <v>Works Packages</v>
          </cell>
        </row>
        <row r="269">
          <cell r="A269" t="str">
            <v>7269</v>
          </cell>
          <cell r="B269">
            <v>7269</v>
          </cell>
          <cell r="C269" t="str">
            <v>ACTIVE</v>
          </cell>
          <cell r="D269" t="str">
            <v>Work Packager</v>
          </cell>
          <cell r="E269" t="str">
            <v>Yes</v>
          </cell>
          <cell r="F269" t="str">
            <v>Energy Networks</v>
          </cell>
          <cell r="G269" t="str">
            <v>Works Delivery</v>
          </cell>
          <cell r="H269" t="str">
            <v>Operational Performance</v>
          </cell>
          <cell r="I269" t="str">
            <v>Works Packages</v>
          </cell>
        </row>
        <row r="270">
          <cell r="A270" t="str">
            <v>7270</v>
          </cell>
          <cell r="B270">
            <v>7270</v>
          </cell>
          <cell r="C270" t="str">
            <v>ACTIVE</v>
          </cell>
          <cell r="D270" t="str">
            <v>Program of Work Performance Analyst</v>
          </cell>
          <cell r="E270" t="str">
            <v>No</v>
          </cell>
          <cell r="F270" t="str">
            <v>Energy Networks</v>
          </cell>
          <cell r="G270" t="str">
            <v>Asset &amp; Network Performan</v>
          </cell>
          <cell r="H270" t="str">
            <v>Program of Work</v>
          </cell>
        </row>
        <row r="271">
          <cell r="A271" t="str">
            <v>7272</v>
          </cell>
          <cell r="B271">
            <v>7272</v>
          </cell>
          <cell r="C271" t="str">
            <v>ACTIVE</v>
          </cell>
          <cell r="D271" t="str">
            <v>Works Packager</v>
          </cell>
          <cell r="E271" t="str">
            <v>Yes</v>
          </cell>
          <cell r="F271" t="str">
            <v>Energy Networks</v>
          </cell>
          <cell r="G271" t="str">
            <v>Works Delivery</v>
          </cell>
          <cell r="H271" t="str">
            <v>Operational Performance</v>
          </cell>
          <cell r="I271" t="str">
            <v>Works Packages</v>
          </cell>
        </row>
        <row r="272">
          <cell r="A272" t="str">
            <v>7278</v>
          </cell>
          <cell r="B272">
            <v>7278</v>
          </cell>
          <cell r="C272" t="str">
            <v>ACTIVE</v>
          </cell>
          <cell r="D272" t="str">
            <v>Branch Manager Works Delivery</v>
          </cell>
          <cell r="E272" t="str">
            <v>No</v>
          </cell>
          <cell r="F272" t="str">
            <v>Energy Networks</v>
          </cell>
          <cell r="G272" t="str">
            <v>Works Delivery</v>
          </cell>
        </row>
        <row r="273">
          <cell r="A273" t="str">
            <v>7282</v>
          </cell>
          <cell r="B273">
            <v>7282</v>
          </cell>
          <cell r="C273" t="str">
            <v>ACTIVE</v>
          </cell>
          <cell r="D273" t="str">
            <v>Lineworker</v>
          </cell>
          <cell r="E273" t="str">
            <v>Yes</v>
          </cell>
          <cell r="F273" t="str">
            <v>Energy Networks</v>
          </cell>
          <cell r="G273" t="str">
            <v>Works Delivery</v>
          </cell>
          <cell r="H273" t="str">
            <v>Overhead</v>
          </cell>
          <cell r="I273" t="str">
            <v>Glove&amp;Barrier &amp; Reactive</v>
          </cell>
        </row>
        <row r="274">
          <cell r="A274" t="str">
            <v>7284</v>
          </cell>
          <cell r="B274">
            <v>7284</v>
          </cell>
          <cell r="C274" t="str">
            <v>ACTIVE</v>
          </cell>
          <cell r="D274" t="str">
            <v>Lineworker  / LV Switcher</v>
          </cell>
          <cell r="E274" t="str">
            <v>Yes</v>
          </cell>
          <cell r="F274" t="str">
            <v>Energy Networks</v>
          </cell>
          <cell r="G274" t="str">
            <v>Works Delivery</v>
          </cell>
          <cell r="H274" t="str">
            <v>Overhead</v>
          </cell>
          <cell r="I274" t="str">
            <v>Overhead Assets</v>
          </cell>
        </row>
        <row r="275">
          <cell r="A275" t="str">
            <v>7285</v>
          </cell>
          <cell r="B275">
            <v>7285</v>
          </cell>
          <cell r="C275" t="str">
            <v>ACTIVE</v>
          </cell>
          <cell r="D275" t="str">
            <v>Lineworker</v>
          </cell>
          <cell r="E275" t="str">
            <v>Yes</v>
          </cell>
          <cell r="F275" t="str">
            <v>Energy Networks</v>
          </cell>
          <cell r="G275" t="str">
            <v>Works Delivery</v>
          </cell>
          <cell r="H275" t="str">
            <v>Overhead</v>
          </cell>
          <cell r="I275" t="str">
            <v>Glove&amp;Barrier &amp; Reactive</v>
          </cell>
        </row>
        <row r="276">
          <cell r="A276" t="str">
            <v>7286</v>
          </cell>
          <cell r="B276">
            <v>7286</v>
          </cell>
          <cell r="C276" t="str">
            <v>ACTIVE</v>
          </cell>
          <cell r="D276" t="str">
            <v>Trades Assistant</v>
          </cell>
          <cell r="E276" t="str">
            <v>Yes</v>
          </cell>
          <cell r="F276" t="str">
            <v>Energy Networks</v>
          </cell>
          <cell r="G276" t="str">
            <v>Works Delivery</v>
          </cell>
          <cell r="H276" t="str">
            <v>Construction</v>
          </cell>
          <cell r="I276" t="str">
            <v>Construction Team</v>
          </cell>
        </row>
        <row r="277">
          <cell r="A277" t="str">
            <v>7288</v>
          </cell>
          <cell r="B277">
            <v>7288</v>
          </cell>
          <cell r="C277" t="str">
            <v>ACTIVE</v>
          </cell>
          <cell r="D277" t="str">
            <v>Vegetation Inspector</v>
          </cell>
          <cell r="E277" t="str">
            <v>Yes</v>
          </cell>
          <cell r="F277" t="str">
            <v>Energy Networks</v>
          </cell>
          <cell r="G277" t="str">
            <v>Works Delivery</v>
          </cell>
          <cell r="H277" t="str">
            <v>Overhead</v>
          </cell>
          <cell r="I277" t="str">
            <v>Inspections</v>
          </cell>
        </row>
        <row r="278">
          <cell r="A278" t="str">
            <v>7289</v>
          </cell>
          <cell r="B278">
            <v>7289</v>
          </cell>
          <cell r="C278" t="str">
            <v>ACTIVE</v>
          </cell>
          <cell r="D278" t="str">
            <v>Lineworker</v>
          </cell>
          <cell r="E278" t="str">
            <v>Yes</v>
          </cell>
          <cell r="F278" t="str">
            <v>Energy Networks</v>
          </cell>
          <cell r="G278" t="str">
            <v>Works Delivery</v>
          </cell>
          <cell r="H278" t="str">
            <v>Overhead</v>
          </cell>
          <cell r="I278" t="str">
            <v>Overhead Assets</v>
          </cell>
        </row>
        <row r="279">
          <cell r="A279" t="str">
            <v>7291</v>
          </cell>
          <cell r="B279">
            <v>7291</v>
          </cell>
          <cell r="C279" t="str">
            <v>ACTIVE</v>
          </cell>
          <cell r="D279" t="str">
            <v>Asset Inspector</v>
          </cell>
          <cell r="E279" t="str">
            <v>Yes</v>
          </cell>
          <cell r="F279" t="str">
            <v>Energy Networks</v>
          </cell>
          <cell r="G279" t="str">
            <v>Works Delivery</v>
          </cell>
          <cell r="H279" t="str">
            <v>Overhead</v>
          </cell>
          <cell r="I279" t="str">
            <v>Inspections</v>
          </cell>
        </row>
        <row r="280">
          <cell r="A280" t="str">
            <v>7292</v>
          </cell>
          <cell r="B280">
            <v>7292</v>
          </cell>
          <cell r="C280" t="str">
            <v>ACTIVE</v>
          </cell>
          <cell r="D280" t="str">
            <v>Vegetation Inspector</v>
          </cell>
          <cell r="E280" t="str">
            <v>Yes</v>
          </cell>
          <cell r="F280" t="str">
            <v>Energy Networks</v>
          </cell>
          <cell r="G280" t="str">
            <v>Works Delivery</v>
          </cell>
          <cell r="H280" t="str">
            <v>Overhead</v>
          </cell>
          <cell r="I280" t="str">
            <v>Inspections</v>
          </cell>
        </row>
        <row r="281">
          <cell r="A281" t="str">
            <v>7293</v>
          </cell>
          <cell r="B281">
            <v>7293</v>
          </cell>
          <cell r="C281" t="str">
            <v>ACTIVE</v>
          </cell>
          <cell r="D281" t="str">
            <v>Lineworker</v>
          </cell>
          <cell r="E281" t="str">
            <v>Yes</v>
          </cell>
          <cell r="F281" t="str">
            <v>Energy Networks</v>
          </cell>
          <cell r="G281" t="str">
            <v>Works Delivery</v>
          </cell>
          <cell r="H281" t="str">
            <v>Overhead</v>
          </cell>
          <cell r="I281" t="str">
            <v>Overhead Assets</v>
          </cell>
        </row>
        <row r="282">
          <cell r="A282" t="str">
            <v>7295</v>
          </cell>
          <cell r="B282">
            <v>7295</v>
          </cell>
          <cell r="C282" t="str">
            <v>ACTIVE</v>
          </cell>
          <cell r="D282" t="str">
            <v>Administration Officer</v>
          </cell>
          <cell r="E282" t="str">
            <v>Yes</v>
          </cell>
          <cell r="F282" t="str">
            <v>Energy Networks</v>
          </cell>
          <cell r="G282" t="str">
            <v>Works Delivery</v>
          </cell>
          <cell r="H282" t="str">
            <v>Operational Performance</v>
          </cell>
          <cell r="I282" t="str">
            <v>Administration</v>
          </cell>
        </row>
        <row r="283">
          <cell r="A283" t="str">
            <v>7296</v>
          </cell>
          <cell r="B283">
            <v>7296</v>
          </cell>
          <cell r="C283" t="str">
            <v>ACTIVE</v>
          </cell>
          <cell r="D283" t="str">
            <v>Dual Trade Lineworker / Fitter</v>
          </cell>
          <cell r="E283" t="str">
            <v>Yes</v>
          </cell>
          <cell r="F283" t="str">
            <v>Energy Networks</v>
          </cell>
          <cell r="G283" t="str">
            <v>Works Delivery</v>
          </cell>
          <cell r="H283" t="str">
            <v>Construction</v>
          </cell>
          <cell r="I283" t="str">
            <v>Streetlighting</v>
          </cell>
        </row>
        <row r="284">
          <cell r="A284" t="str">
            <v>7297</v>
          </cell>
          <cell r="B284">
            <v>7297</v>
          </cell>
          <cell r="C284" t="str">
            <v>ACTIVE</v>
          </cell>
          <cell r="D284" t="str">
            <v>Asset Inspector</v>
          </cell>
          <cell r="E284" t="str">
            <v>Yes</v>
          </cell>
          <cell r="F284" t="str">
            <v>Energy Networks</v>
          </cell>
          <cell r="G284" t="str">
            <v>Works Delivery</v>
          </cell>
          <cell r="H284" t="str">
            <v>Overhead</v>
          </cell>
          <cell r="I284" t="str">
            <v>Inspections</v>
          </cell>
        </row>
        <row r="285">
          <cell r="A285" t="str">
            <v>7298</v>
          </cell>
          <cell r="B285">
            <v>7298</v>
          </cell>
          <cell r="C285" t="str">
            <v>ACTIVE</v>
          </cell>
          <cell r="D285" t="str">
            <v>Lineworker</v>
          </cell>
          <cell r="E285" t="str">
            <v>Yes</v>
          </cell>
          <cell r="F285" t="str">
            <v>Energy Networks</v>
          </cell>
          <cell r="G285" t="str">
            <v>Works Delivery</v>
          </cell>
          <cell r="H285" t="str">
            <v>Overhead</v>
          </cell>
          <cell r="I285" t="str">
            <v>Glove&amp;Barrier &amp; Reactive</v>
          </cell>
        </row>
        <row r="286">
          <cell r="A286" t="str">
            <v>7299</v>
          </cell>
          <cell r="B286">
            <v>7299</v>
          </cell>
          <cell r="C286" t="str">
            <v>ACTIVE</v>
          </cell>
          <cell r="D286" t="str">
            <v>Lineworker</v>
          </cell>
          <cell r="E286" t="str">
            <v>Yes</v>
          </cell>
          <cell r="F286" t="str">
            <v>Energy Networks</v>
          </cell>
          <cell r="G286" t="str">
            <v>Works Delivery</v>
          </cell>
          <cell r="H286" t="str">
            <v>Overhead</v>
          </cell>
          <cell r="I286" t="str">
            <v>Overhead Assets</v>
          </cell>
        </row>
        <row r="287">
          <cell r="A287" t="str">
            <v>7300</v>
          </cell>
          <cell r="B287">
            <v>7300</v>
          </cell>
          <cell r="C287" t="str">
            <v>ACTIVE</v>
          </cell>
          <cell r="D287" t="str">
            <v>Lineworker</v>
          </cell>
          <cell r="E287" t="str">
            <v>Yes</v>
          </cell>
          <cell r="F287" t="str">
            <v>Energy Networks</v>
          </cell>
          <cell r="G287" t="str">
            <v>Works Delivery</v>
          </cell>
          <cell r="H287" t="str">
            <v>Overhead</v>
          </cell>
          <cell r="I287" t="str">
            <v>Glove&amp;Barrier &amp; Reactive</v>
          </cell>
        </row>
        <row r="288">
          <cell r="A288" t="str">
            <v>7301</v>
          </cell>
          <cell r="B288">
            <v>7301</v>
          </cell>
          <cell r="C288" t="str">
            <v>ACTIVE</v>
          </cell>
          <cell r="D288" t="str">
            <v>Lineworker</v>
          </cell>
          <cell r="E288" t="str">
            <v>Yes</v>
          </cell>
          <cell r="F288" t="str">
            <v>Energy Networks</v>
          </cell>
          <cell r="G288" t="str">
            <v>Works Delivery</v>
          </cell>
          <cell r="H288" t="str">
            <v>Overhead</v>
          </cell>
          <cell r="I288" t="str">
            <v>Overhead Assets</v>
          </cell>
        </row>
        <row r="289">
          <cell r="A289" t="str">
            <v>7302</v>
          </cell>
          <cell r="B289">
            <v>7302</v>
          </cell>
          <cell r="C289" t="str">
            <v>ACTIVE</v>
          </cell>
          <cell r="D289" t="str">
            <v>Vegetation Inspector</v>
          </cell>
          <cell r="E289" t="str">
            <v>Yes</v>
          </cell>
          <cell r="F289" t="str">
            <v>Energy Networks</v>
          </cell>
          <cell r="G289" t="str">
            <v>Works Delivery</v>
          </cell>
          <cell r="H289" t="str">
            <v>Overhead</v>
          </cell>
          <cell r="I289" t="str">
            <v>Inspections</v>
          </cell>
        </row>
        <row r="290">
          <cell r="A290" t="str">
            <v>7303</v>
          </cell>
          <cell r="B290">
            <v>7303</v>
          </cell>
          <cell r="C290" t="str">
            <v>ACTIVE</v>
          </cell>
          <cell r="D290" t="str">
            <v>Trades Assistant</v>
          </cell>
          <cell r="E290" t="str">
            <v>Yes</v>
          </cell>
          <cell r="F290" t="str">
            <v>Energy Networks</v>
          </cell>
          <cell r="G290" t="str">
            <v>Works Delivery</v>
          </cell>
          <cell r="H290" t="str">
            <v>Overhead</v>
          </cell>
          <cell r="I290" t="str">
            <v>Inspections</v>
          </cell>
        </row>
        <row r="291">
          <cell r="A291" t="str">
            <v>7304</v>
          </cell>
          <cell r="B291">
            <v>7304</v>
          </cell>
          <cell r="C291" t="str">
            <v>ACTIVE</v>
          </cell>
          <cell r="D291" t="str">
            <v>Plant and Transport Operator</v>
          </cell>
          <cell r="E291" t="str">
            <v>Yes</v>
          </cell>
          <cell r="F291" t="str">
            <v>Energy Networks</v>
          </cell>
          <cell r="G291" t="str">
            <v>Works Delivery</v>
          </cell>
          <cell r="H291" t="str">
            <v>Overhead</v>
          </cell>
          <cell r="I291" t="str">
            <v>Overhead Assets</v>
          </cell>
        </row>
        <row r="292">
          <cell r="A292" t="str">
            <v>7347</v>
          </cell>
          <cell r="B292">
            <v>7347</v>
          </cell>
          <cell r="C292" t="str">
            <v>ACTIVE</v>
          </cell>
          <cell r="D292" t="str">
            <v>Commercial Business Partner</v>
          </cell>
          <cell r="E292" t="str">
            <v>No</v>
          </cell>
          <cell r="F292" t="str">
            <v>Energy Networks</v>
          </cell>
          <cell r="G292" t="str">
            <v>EN Finance Services</v>
          </cell>
        </row>
        <row r="293">
          <cell r="A293" t="str">
            <v>7355</v>
          </cell>
          <cell r="B293">
            <v>7355</v>
          </cell>
          <cell r="C293" t="str">
            <v>ACTIVE</v>
          </cell>
          <cell r="D293" t="str">
            <v>Finance Administration Manager</v>
          </cell>
          <cell r="E293" t="str">
            <v>No</v>
          </cell>
          <cell r="F293" t="str">
            <v>Energy Networks</v>
          </cell>
          <cell r="G293" t="str">
            <v>EN Finance Services</v>
          </cell>
        </row>
        <row r="294">
          <cell r="A294" t="str">
            <v>7376</v>
          </cell>
          <cell r="B294">
            <v>7376</v>
          </cell>
          <cell r="C294" t="str">
            <v>ACTIVE</v>
          </cell>
          <cell r="D294" t="str">
            <v>Metering Fitter- Shift</v>
          </cell>
          <cell r="E294" t="str">
            <v>Yes</v>
          </cell>
          <cell r="F294" t="str">
            <v>Energy Networks</v>
          </cell>
          <cell r="G294" t="str">
            <v>Works Delivery</v>
          </cell>
          <cell r="H294" t="str">
            <v>Construction</v>
          </cell>
          <cell r="I294" t="str">
            <v>Metering</v>
          </cell>
        </row>
        <row r="295">
          <cell r="A295" t="str">
            <v>7391</v>
          </cell>
          <cell r="B295">
            <v>7391</v>
          </cell>
          <cell r="C295" t="str">
            <v>ACTIVE</v>
          </cell>
          <cell r="D295" t="str">
            <v>Lineworker</v>
          </cell>
          <cell r="E295" t="str">
            <v>Yes</v>
          </cell>
          <cell r="F295" t="str">
            <v>Energy Networks</v>
          </cell>
          <cell r="G295" t="str">
            <v>Works Delivery</v>
          </cell>
          <cell r="H295" t="str">
            <v>Overhead</v>
          </cell>
          <cell r="I295" t="str">
            <v>Overhead Assets</v>
          </cell>
        </row>
        <row r="296">
          <cell r="A296" t="str">
            <v>7458</v>
          </cell>
          <cell r="B296">
            <v>7458</v>
          </cell>
          <cell r="C296" t="str">
            <v>ACTIVE</v>
          </cell>
          <cell r="D296" t="str">
            <v>Logistics/Contracts &amp; Fleet Manager</v>
          </cell>
          <cell r="E296" t="str">
            <v>No</v>
          </cell>
          <cell r="F296" t="str">
            <v>Energy Networks</v>
          </cell>
          <cell r="G296" t="str">
            <v>Works Delivery</v>
          </cell>
          <cell r="H296" t="str">
            <v>Logistics/Contracts &amp; Fle</v>
          </cell>
        </row>
        <row r="297">
          <cell r="A297" t="str">
            <v>7460</v>
          </cell>
          <cell r="B297">
            <v>7460</v>
          </cell>
          <cell r="C297" t="str">
            <v>ACTIVE</v>
          </cell>
          <cell r="D297" t="str">
            <v>Branch Mgr Customer Connections</v>
          </cell>
          <cell r="E297" t="str">
            <v>No</v>
          </cell>
          <cell r="F297" t="str">
            <v>Energy Networks</v>
          </cell>
          <cell r="G297" t="str">
            <v>Customer Connections</v>
          </cell>
        </row>
        <row r="298">
          <cell r="A298" t="str">
            <v>7464</v>
          </cell>
          <cell r="B298">
            <v>7464</v>
          </cell>
          <cell r="C298" t="str">
            <v>ACTIVE</v>
          </cell>
          <cell r="D298" t="str">
            <v>Construction Project Supervisor</v>
          </cell>
          <cell r="E298" t="str">
            <v>Yes</v>
          </cell>
          <cell r="F298" t="str">
            <v>Energy Networks</v>
          </cell>
          <cell r="G298" t="str">
            <v>Works Delivery</v>
          </cell>
          <cell r="H298" t="str">
            <v>Construction</v>
          </cell>
          <cell r="I298" t="str">
            <v>Construction Team</v>
          </cell>
        </row>
        <row r="299">
          <cell r="A299" t="str">
            <v>7465</v>
          </cell>
          <cell r="B299">
            <v>7465</v>
          </cell>
          <cell r="C299" t="str">
            <v>ACTIVE</v>
          </cell>
          <cell r="D299" t="str">
            <v>Strategic Planning Manager</v>
          </cell>
          <cell r="E299" t="str">
            <v>Yes</v>
          </cell>
          <cell r="F299" t="str">
            <v>Energy Networks</v>
          </cell>
          <cell r="G299" t="str">
            <v>Asset Strategy</v>
          </cell>
          <cell r="H299" t="str">
            <v>Strategic Planning</v>
          </cell>
        </row>
        <row r="300">
          <cell r="A300" t="str">
            <v>7466</v>
          </cell>
          <cell r="B300">
            <v>7466</v>
          </cell>
          <cell r="C300" t="str">
            <v>ACTIVE</v>
          </cell>
          <cell r="D300" t="str">
            <v>Asset Engineer</v>
          </cell>
          <cell r="E300" t="str">
            <v>Yes</v>
          </cell>
          <cell r="F300" t="str">
            <v>Energy Networks</v>
          </cell>
          <cell r="G300" t="str">
            <v>Asset Strategy</v>
          </cell>
          <cell r="H300" t="str">
            <v>Strategic Planning</v>
          </cell>
        </row>
        <row r="301">
          <cell r="A301" t="str">
            <v>7467</v>
          </cell>
          <cell r="B301">
            <v>7467</v>
          </cell>
          <cell r="C301" t="str">
            <v>ACTIVE</v>
          </cell>
          <cell r="D301" t="str">
            <v>Principal Engineer Network Augmentation</v>
          </cell>
          <cell r="E301" t="str">
            <v>Yes</v>
          </cell>
          <cell r="F301" t="str">
            <v>Energy Networks</v>
          </cell>
          <cell r="G301" t="str">
            <v>Asset Strategy</v>
          </cell>
          <cell r="H301" t="str">
            <v>Strategic Planning</v>
          </cell>
        </row>
        <row r="302">
          <cell r="A302" t="str">
            <v>7468</v>
          </cell>
          <cell r="B302">
            <v>7468</v>
          </cell>
          <cell r="C302" t="str">
            <v>ACTIVE</v>
          </cell>
          <cell r="D302" t="str">
            <v>Works packager substations</v>
          </cell>
          <cell r="E302" t="str">
            <v>Yes</v>
          </cell>
          <cell r="F302" t="str">
            <v>Energy Networks</v>
          </cell>
          <cell r="G302" t="str">
            <v>Works Delivery</v>
          </cell>
          <cell r="H302" t="str">
            <v>Operational Performance</v>
          </cell>
          <cell r="I302" t="str">
            <v>Works Packages</v>
          </cell>
        </row>
        <row r="303">
          <cell r="A303" t="str">
            <v>7469</v>
          </cell>
          <cell r="B303">
            <v>7469</v>
          </cell>
          <cell r="C303" t="str">
            <v>ACTIVE</v>
          </cell>
          <cell r="D303" t="str">
            <v>Scheduling Coordinator</v>
          </cell>
          <cell r="E303" t="str">
            <v>No</v>
          </cell>
          <cell r="F303" t="str">
            <v>Energy Networks</v>
          </cell>
          <cell r="G303" t="str">
            <v>Works Delivery</v>
          </cell>
          <cell r="H303" t="str">
            <v>Operational Performance</v>
          </cell>
          <cell r="I303" t="str">
            <v>Scheduling</v>
          </cell>
        </row>
        <row r="304">
          <cell r="A304" t="str">
            <v>7470</v>
          </cell>
          <cell r="B304">
            <v>7470</v>
          </cell>
          <cell r="C304" t="str">
            <v>ACTIVE</v>
          </cell>
          <cell r="D304" t="str">
            <v>Assets Standards and Acceptance Manager</v>
          </cell>
          <cell r="E304" t="str">
            <v>Yes</v>
          </cell>
          <cell r="F304" t="str">
            <v>Energy Networks</v>
          </cell>
          <cell r="G304" t="str">
            <v>Asset Strategy</v>
          </cell>
          <cell r="H304" t="str">
            <v>AssetStandards &amp; Accept</v>
          </cell>
        </row>
        <row r="305">
          <cell r="A305" t="str">
            <v>7471</v>
          </cell>
          <cell r="B305">
            <v>7471</v>
          </cell>
          <cell r="C305" t="str">
            <v>ACTIVE</v>
          </cell>
          <cell r="D305" t="str">
            <v>Principal Engineer Standards and Commissioning</v>
          </cell>
          <cell r="E305" t="str">
            <v>Yes</v>
          </cell>
          <cell r="F305" t="str">
            <v>Energy Networks</v>
          </cell>
          <cell r="G305" t="str">
            <v>Asset Strategy</v>
          </cell>
          <cell r="H305" t="str">
            <v>AssetStandards &amp; Accept</v>
          </cell>
        </row>
        <row r="306">
          <cell r="A306" t="str">
            <v>7474</v>
          </cell>
          <cell r="B306">
            <v>7474</v>
          </cell>
          <cell r="C306" t="str">
            <v>ACTIVE</v>
          </cell>
          <cell r="D306" t="str">
            <v>Program of Work Manager</v>
          </cell>
          <cell r="E306" t="str">
            <v>No</v>
          </cell>
          <cell r="F306" t="str">
            <v>Energy Networks</v>
          </cell>
          <cell r="G306" t="str">
            <v>Asset &amp; Network Performan</v>
          </cell>
          <cell r="H306" t="str">
            <v>Program of Work</v>
          </cell>
        </row>
        <row r="307">
          <cell r="A307" t="str">
            <v>7475</v>
          </cell>
          <cell r="B307">
            <v>7475</v>
          </cell>
          <cell r="C307" t="str">
            <v>ACTIVE</v>
          </cell>
          <cell r="D307" t="str">
            <v>Primary Assets Manager</v>
          </cell>
          <cell r="E307" t="str">
            <v>Yes</v>
          </cell>
          <cell r="F307" t="str">
            <v>Energy Networks</v>
          </cell>
          <cell r="G307" t="str">
            <v>Asset &amp; Network Performan</v>
          </cell>
          <cell r="H307" t="str">
            <v>Primary Assets</v>
          </cell>
        </row>
        <row r="308">
          <cell r="A308" t="str">
            <v>7476</v>
          </cell>
          <cell r="B308">
            <v>7476</v>
          </cell>
          <cell r="C308" t="str">
            <v>ACTIVE</v>
          </cell>
          <cell r="D308" t="str">
            <v>Business Operation reporting officer</v>
          </cell>
          <cell r="E308" t="str">
            <v>No</v>
          </cell>
          <cell r="F308" t="str">
            <v>Energy Networks</v>
          </cell>
          <cell r="G308" t="str">
            <v>Asset &amp; Network Performan</v>
          </cell>
          <cell r="H308" t="str">
            <v>Program of Work</v>
          </cell>
        </row>
        <row r="309">
          <cell r="A309" t="str">
            <v>7478</v>
          </cell>
          <cell r="B309">
            <v>7478</v>
          </cell>
          <cell r="C309" t="str">
            <v>ACTIVE</v>
          </cell>
          <cell r="D309" t="str">
            <v>Standards and Commissioning Engineer</v>
          </cell>
          <cell r="E309" t="str">
            <v>Yes</v>
          </cell>
          <cell r="F309" t="str">
            <v>Energy Networks</v>
          </cell>
          <cell r="G309" t="str">
            <v>Asset Strategy</v>
          </cell>
          <cell r="H309" t="str">
            <v>AssetStandards &amp; Accept</v>
          </cell>
        </row>
        <row r="310">
          <cell r="A310" t="str">
            <v>7479</v>
          </cell>
          <cell r="B310">
            <v>7479</v>
          </cell>
          <cell r="C310" t="str">
            <v>ACTIVE</v>
          </cell>
          <cell r="D310" t="str">
            <v>Asset Information Systems Manager</v>
          </cell>
          <cell r="E310" t="str">
            <v>No</v>
          </cell>
          <cell r="F310" t="str">
            <v>Energy Networks</v>
          </cell>
          <cell r="G310" t="str">
            <v>Asset Strategy</v>
          </cell>
          <cell r="H310" t="str">
            <v>Asset Information Systems</v>
          </cell>
        </row>
        <row r="311">
          <cell r="A311" t="str">
            <v>7480</v>
          </cell>
          <cell r="B311">
            <v>7480</v>
          </cell>
          <cell r="C311" t="str">
            <v>ACTIVE</v>
          </cell>
          <cell r="D311" t="str">
            <v>Business Applications Lead</v>
          </cell>
          <cell r="E311" t="str">
            <v>Yes</v>
          </cell>
          <cell r="F311" t="str">
            <v>Energy Networks</v>
          </cell>
          <cell r="G311" t="str">
            <v>Asset Strategy</v>
          </cell>
          <cell r="H311" t="str">
            <v>Asset Information Systems</v>
          </cell>
          <cell r="I311" t="str">
            <v>Business Applications</v>
          </cell>
        </row>
        <row r="312">
          <cell r="A312" t="str">
            <v>7481</v>
          </cell>
          <cell r="B312">
            <v>7481</v>
          </cell>
          <cell r="C312" t="str">
            <v>ACTIVE</v>
          </cell>
          <cell r="D312" t="str">
            <v>Riva CityWorks ArcFM GIS Team Specialist</v>
          </cell>
          <cell r="E312" t="str">
            <v>Yes</v>
          </cell>
          <cell r="F312" t="str">
            <v>Energy Networks</v>
          </cell>
          <cell r="G312" t="str">
            <v>Asset Strategy</v>
          </cell>
          <cell r="H312" t="str">
            <v>Asset Information Systems</v>
          </cell>
          <cell r="I312" t="str">
            <v>Business Applications</v>
          </cell>
        </row>
        <row r="313">
          <cell r="A313" t="str">
            <v>7482</v>
          </cell>
          <cell r="B313">
            <v>7482</v>
          </cell>
          <cell r="C313" t="str">
            <v>ACTIVE</v>
          </cell>
          <cell r="D313" t="str">
            <v>Fleet Coordinator</v>
          </cell>
          <cell r="E313" t="str">
            <v>No</v>
          </cell>
          <cell r="F313" t="str">
            <v>Energy Networks</v>
          </cell>
          <cell r="G313" t="str">
            <v>Works Delivery</v>
          </cell>
          <cell r="H313" t="str">
            <v>Logistics/Contracts &amp; Fle</v>
          </cell>
        </row>
        <row r="314">
          <cell r="A314" t="str">
            <v>7483</v>
          </cell>
          <cell r="B314">
            <v>7483</v>
          </cell>
          <cell r="C314" t="str">
            <v>ACTIVE</v>
          </cell>
          <cell r="D314" t="str">
            <v>Customer Liaison Officer</v>
          </cell>
          <cell r="E314" t="str">
            <v>Yes</v>
          </cell>
          <cell r="F314" t="str">
            <v>Energy Networks</v>
          </cell>
          <cell r="G314" t="str">
            <v>Customer Connections</v>
          </cell>
          <cell r="H314" t="str">
            <v>Energy Markets &amp; CC</v>
          </cell>
          <cell r="I314" t="str">
            <v>Contact Centre</v>
          </cell>
        </row>
        <row r="315">
          <cell r="A315" t="str">
            <v>7485</v>
          </cell>
          <cell r="B315">
            <v>7485</v>
          </cell>
          <cell r="C315" t="str">
            <v>ACTIVE</v>
          </cell>
          <cell r="D315" t="str">
            <v>Work Packaging Support Officer</v>
          </cell>
          <cell r="E315" t="str">
            <v>Yes</v>
          </cell>
          <cell r="F315" t="str">
            <v>Energy Networks</v>
          </cell>
          <cell r="G315" t="str">
            <v>Works Delivery</v>
          </cell>
          <cell r="H315" t="str">
            <v>Operational Performance</v>
          </cell>
          <cell r="I315" t="str">
            <v>Works Packages</v>
          </cell>
        </row>
        <row r="316">
          <cell r="A316" t="str">
            <v>7488</v>
          </cell>
          <cell r="B316">
            <v>7488</v>
          </cell>
          <cell r="C316" t="str">
            <v>ACTIVE</v>
          </cell>
          <cell r="D316" t="str">
            <v>Network Connection Services Manager</v>
          </cell>
          <cell r="E316" t="str">
            <v>No</v>
          </cell>
          <cell r="F316" t="str">
            <v>Energy Networks</v>
          </cell>
          <cell r="G316" t="str">
            <v>Customer Connections</v>
          </cell>
          <cell r="H316" t="str">
            <v>Network Connection Serv</v>
          </cell>
        </row>
        <row r="317">
          <cell r="A317" t="str">
            <v>7489</v>
          </cell>
          <cell r="B317">
            <v>7489</v>
          </cell>
          <cell r="C317" t="str">
            <v>ACTIVE</v>
          </cell>
          <cell r="D317" t="str">
            <v>Business Improvement Engineer</v>
          </cell>
          <cell r="E317" t="str">
            <v>No</v>
          </cell>
          <cell r="F317" t="str">
            <v>Energy Networks</v>
          </cell>
          <cell r="G317" t="str">
            <v>Business Transformation</v>
          </cell>
        </row>
        <row r="318">
          <cell r="A318" t="str">
            <v>7490</v>
          </cell>
          <cell r="B318">
            <v>7490</v>
          </cell>
          <cell r="C318" t="str">
            <v>ACTIVE</v>
          </cell>
          <cell r="D318" t="str">
            <v>Lineworker</v>
          </cell>
          <cell r="E318" t="str">
            <v>Yes</v>
          </cell>
          <cell r="F318" t="str">
            <v>Energy Networks</v>
          </cell>
          <cell r="G318" t="str">
            <v>Works Delivery</v>
          </cell>
          <cell r="H318" t="str">
            <v>Construction</v>
          </cell>
          <cell r="I318" t="str">
            <v>Services</v>
          </cell>
        </row>
        <row r="319">
          <cell r="A319" t="str">
            <v>7493</v>
          </cell>
          <cell r="B319">
            <v>7493</v>
          </cell>
          <cell r="C319" t="str">
            <v>ACTIVE</v>
          </cell>
          <cell r="D319" t="str">
            <v>Technical Officer Metering and Quality of Supply</v>
          </cell>
          <cell r="E319" t="str">
            <v>Yes</v>
          </cell>
          <cell r="F319" t="str">
            <v>Energy Networks</v>
          </cell>
          <cell r="G319" t="str">
            <v>Asset &amp; Network Performan</v>
          </cell>
          <cell r="H319" t="str">
            <v>Secondary Systems</v>
          </cell>
        </row>
        <row r="320">
          <cell r="A320" t="str">
            <v>7494</v>
          </cell>
          <cell r="B320">
            <v>7494</v>
          </cell>
          <cell r="C320" t="str">
            <v>ACTIVE</v>
          </cell>
          <cell r="D320" t="str">
            <v>Graduate Engineer</v>
          </cell>
          <cell r="E320" t="str">
            <v>Yes</v>
          </cell>
          <cell r="F320" t="str">
            <v>Energy Networks</v>
          </cell>
          <cell r="G320" t="str">
            <v>Graduates</v>
          </cell>
        </row>
        <row r="321">
          <cell r="A321" t="str">
            <v>7496</v>
          </cell>
          <cell r="B321">
            <v>7496</v>
          </cell>
          <cell r="C321" t="str">
            <v>ACTIVE</v>
          </cell>
          <cell r="D321" t="str">
            <v>Site Lead Substations</v>
          </cell>
          <cell r="E321" t="str">
            <v>Yes</v>
          </cell>
          <cell r="F321" t="str">
            <v>Energy Networks</v>
          </cell>
          <cell r="G321" t="str">
            <v>Works Delivery</v>
          </cell>
          <cell r="H321" t="str">
            <v>Network Supply</v>
          </cell>
          <cell r="I321" t="str">
            <v>Substations</v>
          </cell>
        </row>
        <row r="322">
          <cell r="A322" t="str">
            <v>7498</v>
          </cell>
          <cell r="B322">
            <v>7498</v>
          </cell>
          <cell r="C322" t="str">
            <v>ACTIVE</v>
          </cell>
          <cell r="D322" t="str">
            <v>System Administrator</v>
          </cell>
          <cell r="E322" t="str">
            <v>Yes</v>
          </cell>
          <cell r="F322" t="str">
            <v>Energy Networks</v>
          </cell>
          <cell r="G322" t="str">
            <v>Asset Strategy</v>
          </cell>
          <cell r="H322" t="str">
            <v>Asset Information Systems</v>
          </cell>
          <cell r="I322" t="str">
            <v>Business Applications</v>
          </cell>
        </row>
        <row r="323">
          <cell r="A323" t="str">
            <v>7500</v>
          </cell>
          <cell r="B323">
            <v>7500</v>
          </cell>
          <cell r="C323" t="str">
            <v>ACTIVE</v>
          </cell>
          <cell r="D323" t="str">
            <v>Project Engineer</v>
          </cell>
          <cell r="E323" t="str">
            <v>Yes</v>
          </cell>
          <cell r="F323" t="str">
            <v>Energy Networks</v>
          </cell>
          <cell r="G323" t="str">
            <v>Customer Connections</v>
          </cell>
          <cell r="H323" t="str">
            <v>Network Connection Serv</v>
          </cell>
          <cell r="I323" t="str">
            <v>Project Team B</v>
          </cell>
        </row>
        <row r="324">
          <cell r="A324" t="str">
            <v>7501</v>
          </cell>
          <cell r="B324">
            <v>7501</v>
          </cell>
          <cell r="C324" t="str">
            <v>ACTIVE</v>
          </cell>
          <cell r="D324" t="str">
            <v>Project Engineer</v>
          </cell>
          <cell r="E324" t="str">
            <v>Yes</v>
          </cell>
          <cell r="F324" t="str">
            <v>Energy Networks</v>
          </cell>
          <cell r="G324" t="str">
            <v>Customer Connections</v>
          </cell>
          <cell r="H324" t="str">
            <v>Network Connection Serv</v>
          </cell>
          <cell r="I324" t="str">
            <v>Project Team B</v>
          </cell>
        </row>
        <row r="325">
          <cell r="A325" t="str">
            <v>7502</v>
          </cell>
          <cell r="B325">
            <v>7502</v>
          </cell>
          <cell r="C325" t="str">
            <v>ACTIVE</v>
          </cell>
          <cell r="D325" t="str">
            <v>Project Engineer</v>
          </cell>
          <cell r="E325" t="str">
            <v>Yes</v>
          </cell>
          <cell r="F325" t="str">
            <v>Energy Networks</v>
          </cell>
          <cell r="G325" t="str">
            <v>Customer Connections</v>
          </cell>
          <cell r="H325" t="str">
            <v>Network Connection Serv</v>
          </cell>
          <cell r="I325" t="str">
            <v>Project Team B</v>
          </cell>
        </row>
        <row r="326">
          <cell r="A326" t="str">
            <v>7503</v>
          </cell>
          <cell r="B326">
            <v>7503</v>
          </cell>
          <cell r="C326" t="str">
            <v>ACTIVE</v>
          </cell>
          <cell r="D326" t="str">
            <v>Project Engineer</v>
          </cell>
          <cell r="E326" t="str">
            <v>Yes</v>
          </cell>
          <cell r="F326" t="str">
            <v>Energy Networks</v>
          </cell>
          <cell r="G326" t="str">
            <v>Customer Connections</v>
          </cell>
          <cell r="H326" t="str">
            <v>Network Connection Serv</v>
          </cell>
          <cell r="I326" t="str">
            <v>Project Team B</v>
          </cell>
        </row>
        <row r="327">
          <cell r="A327" t="str">
            <v>7504</v>
          </cell>
          <cell r="B327">
            <v>7504</v>
          </cell>
          <cell r="C327" t="str">
            <v>ACTIVE</v>
          </cell>
          <cell r="D327" t="str">
            <v>Metering Data and Billing Officer</v>
          </cell>
          <cell r="E327" t="str">
            <v>Yes</v>
          </cell>
          <cell r="F327" t="str">
            <v>Energy Networks</v>
          </cell>
          <cell r="G327" t="str">
            <v>Customer Connections</v>
          </cell>
          <cell r="H327" t="str">
            <v>Energy Markets &amp; CC</v>
          </cell>
          <cell r="I327" t="str">
            <v>Meter Data and Billing</v>
          </cell>
        </row>
        <row r="328">
          <cell r="A328" t="str">
            <v>7505</v>
          </cell>
          <cell r="B328">
            <v>7505</v>
          </cell>
          <cell r="C328" t="str">
            <v>ACTIVE</v>
          </cell>
          <cell r="D328" t="str">
            <v>Metering Data and Billing Officer</v>
          </cell>
          <cell r="E328" t="str">
            <v>Yes</v>
          </cell>
          <cell r="F328" t="str">
            <v>Energy Networks</v>
          </cell>
          <cell r="G328" t="str">
            <v>Customer Connections</v>
          </cell>
          <cell r="H328" t="str">
            <v>Energy Markets &amp; CC</v>
          </cell>
          <cell r="I328" t="str">
            <v>Meter Data and Billing</v>
          </cell>
        </row>
        <row r="329">
          <cell r="A329" t="str">
            <v>7506</v>
          </cell>
          <cell r="B329">
            <v>7506</v>
          </cell>
          <cell r="C329" t="str">
            <v>ACTIVE</v>
          </cell>
          <cell r="D329" t="str">
            <v>Metering Data and Billing Officer</v>
          </cell>
          <cell r="E329" t="str">
            <v>Yes</v>
          </cell>
          <cell r="F329" t="str">
            <v>Energy Networks</v>
          </cell>
          <cell r="G329" t="str">
            <v>Customer Connections</v>
          </cell>
          <cell r="H329" t="str">
            <v>Energy Markets &amp; CC</v>
          </cell>
          <cell r="I329" t="str">
            <v>Meter Data and Billing</v>
          </cell>
        </row>
        <row r="330">
          <cell r="A330" t="str">
            <v>7507</v>
          </cell>
          <cell r="B330">
            <v>7507</v>
          </cell>
          <cell r="C330" t="str">
            <v>ACTIVE</v>
          </cell>
          <cell r="D330" t="str">
            <v>Senior Project Engineer Zone Subs &amp; Networks</v>
          </cell>
          <cell r="E330" t="str">
            <v>Yes</v>
          </cell>
          <cell r="F330" t="str">
            <v>Energy Networks</v>
          </cell>
          <cell r="G330" t="str">
            <v>Customer Connections</v>
          </cell>
          <cell r="H330" t="str">
            <v>Network Connection Serv</v>
          </cell>
          <cell r="I330" t="str">
            <v>Project Team A</v>
          </cell>
        </row>
        <row r="331">
          <cell r="A331" t="str">
            <v>7508</v>
          </cell>
          <cell r="B331">
            <v>7508</v>
          </cell>
          <cell r="C331" t="str">
            <v>ACTIVE</v>
          </cell>
          <cell r="D331" t="str">
            <v>Senior Project Engineer</v>
          </cell>
          <cell r="E331" t="str">
            <v>Yes</v>
          </cell>
          <cell r="F331" t="str">
            <v>Energy Networks</v>
          </cell>
          <cell r="G331" t="str">
            <v>Customer Connections</v>
          </cell>
          <cell r="H331" t="str">
            <v>Network Connection Serv</v>
          </cell>
          <cell r="I331" t="str">
            <v>Project Team A</v>
          </cell>
        </row>
        <row r="332">
          <cell r="A332" t="str">
            <v>7509</v>
          </cell>
          <cell r="B332">
            <v>7509</v>
          </cell>
          <cell r="C332" t="str">
            <v>ACTIVE</v>
          </cell>
          <cell r="D332" t="str">
            <v>Project Engineer</v>
          </cell>
          <cell r="E332" t="str">
            <v>Yes</v>
          </cell>
          <cell r="F332" t="str">
            <v>Energy Networks</v>
          </cell>
          <cell r="G332" t="str">
            <v>Customer Connections</v>
          </cell>
          <cell r="H332" t="str">
            <v>Network Connection Serv</v>
          </cell>
          <cell r="I332" t="str">
            <v>Project Team A</v>
          </cell>
        </row>
        <row r="333">
          <cell r="A333" t="str">
            <v>7510</v>
          </cell>
          <cell r="B333">
            <v>7510</v>
          </cell>
          <cell r="C333" t="str">
            <v>ACTIVE</v>
          </cell>
          <cell r="D333" t="str">
            <v>Project Engineer</v>
          </cell>
          <cell r="E333" t="str">
            <v>Yes</v>
          </cell>
          <cell r="F333" t="str">
            <v>Energy Networks</v>
          </cell>
          <cell r="G333" t="str">
            <v>Customer Connections</v>
          </cell>
          <cell r="H333" t="str">
            <v>Network Connection Serv</v>
          </cell>
          <cell r="I333" t="str">
            <v>Project Team A</v>
          </cell>
        </row>
        <row r="334">
          <cell r="A334" t="str">
            <v>7511</v>
          </cell>
          <cell r="B334">
            <v>7511</v>
          </cell>
          <cell r="C334" t="str">
            <v>ACTIVE</v>
          </cell>
          <cell r="D334" t="str">
            <v>Industry Interface and Coordination Lead</v>
          </cell>
          <cell r="E334" t="str">
            <v>Yes</v>
          </cell>
          <cell r="F334" t="str">
            <v>Energy Networks</v>
          </cell>
          <cell r="G334" t="str">
            <v>Customer Connections</v>
          </cell>
          <cell r="H334" t="str">
            <v>Network Connection Serv</v>
          </cell>
          <cell r="I334" t="str">
            <v>Industry Interface&amp;Coordi</v>
          </cell>
        </row>
        <row r="335">
          <cell r="A335" t="str">
            <v>7512</v>
          </cell>
          <cell r="B335">
            <v>7512</v>
          </cell>
          <cell r="C335" t="str">
            <v>ACTIVE</v>
          </cell>
          <cell r="D335" t="str">
            <v>Customer Connections Engineer</v>
          </cell>
          <cell r="E335" t="str">
            <v>Yes</v>
          </cell>
          <cell r="F335" t="str">
            <v>Energy Networks</v>
          </cell>
          <cell r="G335" t="str">
            <v>Customer Connections</v>
          </cell>
          <cell r="H335" t="str">
            <v>Network Connection Serv</v>
          </cell>
          <cell r="I335" t="str">
            <v>Industry Interface&amp;Coordi</v>
          </cell>
        </row>
        <row r="336">
          <cell r="A336" t="str">
            <v>7513</v>
          </cell>
          <cell r="B336">
            <v>7513</v>
          </cell>
          <cell r="C336" t="str">
            <v>ACTIVE</v>
          </cell>
          <cell r="D336" t="str">
            <v>Drawing and GIS Technology Officer</v>
          </cell>
          <cell r="E336" t="str">
            <v>Yes</v>
          </cell>
          <cell r="F336" t="str">
            <v>Energy Networks</v>
          </cell>
          <cell r="G336" t="str">
            <v>Customer Connections</v>
          </cell>
          <cell r="H336" t="str">
            <v>Network Connection Serv</v>
          </cell>
          <cell r="I336" t="str">
            <v>Industry Interface&amp;Coordi</v>
          </cell>
        </row>
        <row r="337">
          <cell r="A337" t="str">
            <v>7514</v>
          </cell>
          <cell r="B337">
            <v>7514</v>
          </cell>
          <cell r="C337" t="str">
            <v>ACTIVE</v>
          </cell>
          <cell r="D337" t="str">
            <v>Contact Centre Team Leader</v>
          </cell>
          <cell r="E337" t="str">
            <v>Yes</v>
          </cell>
          <cell r="F337" t="str">
            <v>Energy Networks</v>
          </cell>
          <cell r="G337" t="str">
            <v>Customer Connections</v>
          </cell>
          <cell r="H337" t="str">
            <v>Energy Markets &amp; CC</v>
          </cell>
          <cell r="I337" t="str">
            <v>Contact Centre</v>
          </cell>
        </row>
        <row r="338">
          <cell r="A338" t="str">
            <v>7515</v>
          </cell>
          <cell r="B338">
            <v>7515</v>
          </cell>
          <cell r="C338" t="str">
            <v>ACTIVE</v>
          </cell>
          <cell r="D338" t="str">
            <v>Business Transformation Manager</v>
          </cell>
          <cell r="E338" t="str">
            <v>No</v>
          </cell>
          <cell r="F338" t="str">
            <v>Energy Networks</v>
          </cell>
          <cell r="G338" t="str">
            <v>Business Transformation</v>
          </cell>
        </row>
        <row r="339">
          <cell r="A339" t="str">
            <v>7527</v>
          </cell>
          <cell r="B339">
            <v>7527</v>
          </cell>
          <cell r="C339" t="str">
            <v>ACTIVE</v>
          </cell>
          <cell r="D339" t="str">
            <v>Contact Centre Officer</v>
          </cell>
          <cell r="E339" t="str">
            <v>YES</v>
          </cell>
          <cell r="F339" t="str">
            <v>Energy Networks</v>
          </cell>
          <cell r="G339" t="str">
            <v>Customer Connections</v>
          </cell>
          <cell r="H339" t="str">
            <v>Energy Markets &amp; CC</v>
          </cell>
          <cell r="I339" t="str">
            <v>Contact Centre</v>
          </cell>
        </row>
        <row r="340">
          <cell r="A340" t="str">
            <v>7533</v>
          </cell>
          <cell r="B340">
            <v>7533</v>
          </cell>
          <cell r="C340" t="str">
            <v>ACTIVE</v>
          </cell>
          <cell r="D340" t="str">
            <v>Network Outage Coordinator</v>
          </cell>
          <cell r="E340" t="str">
            <v>Yes</v>
          </cell>
          <cell r="F340" t="str">
            <v>Energy Networks</v>
          </cell>
          <cell r="G340" t="str">
            <v>Asset &amp; Network Performan</v>
          </cell>
          <cell r="H340" t="str">
            <v>Control</v>
          </cell>
        </row>
        <row r="341">
          <cell r="A341" t="str">
            <v>7534</v>
          </cell>
          <cell r="B341">
            <v>7534</v>
          </cell>
          <cell r="C341" t="str">
            <v>ACTIVE</v>
          </cell>
          <cell r="D341" t="str">
            <v>Network Outage Coordinator</v>
          </cell>
          <cell r="E341" t="str">
            <v>Yes</v>
          </cell>
          <cell r="F341" t="str">
            <v>Energy Networks</v>
          </cell>
          <cell r="G341" t="str">
            <v>Asset &amp; Network Performan</v>
          </cell>
          <cell r="H341" t="str">
            <v>Control</v>
          </cell>
        </row>
        <row r="342">
          <cell r="A342" t="str">
            <v>7535</v>
          </cell>
          <cell r="B342">
            <v>7535</v>
          </cell>
          <cell r="C342" t="str">
            <v>ACTIVE</v>
          </cell>
          <cell r="D342" t="str">
            <v>Project Manager - EV Charging Network Pilot Program</v>
          </cell>
          <cell r="E342" t="str">
            <v>Yes</v>
          </cell>
          <cell r="F342" t="str">
            <v>Energy Networks</v>
          </cell>
          <cell r="G342" t="str">
            <v>Strategic Project Service</v>
          </cell>
        </row>
        <row r="343">
          <cell r="A343" t="str">
            <v>7537</v>
          </cell>
          <cell r="B343">
            <v>7537</v>
          </cell>
          <cell r="C343" t="str">
            <v>ACTIVE</v>
          </cell>
          <cell r="D343" t="str">
            <v>Lineworker</v>
          </cell>
          <cell r="E343" t="str">
            <v>Yes</v>
          </cell>
          <cell r="F343" t="str">
            <v>Energy Networks</v>
          </cell>
          <cell r="G343" t="str">
            <v>Works Delivery</v>
          </cell>
          <cell r="H343" t="str">
            <v>Overhead</v>
          </cell>
          <cell r="I343" t="str">
            <v>Overhead Assets</v>
          </cell>
        </row>
        <row r="344">
          <cell r="A344" t="str">
            <v>7538</v>
          </cell>
          <cell r="B344">
            <v>7538</v>
          </cell>
          <cell r="C344" t="str">
            <v>ACTIVE</v>
          </cell>
          <cell r="D344" t="str">
            <v>Lineworker</v>
          </cell>
          <cell r="E344" t="str">
            <v>Yes</v>
          </cell>
          <cell r="F344" t="str">
            <v>Energy Networks</v>
          </cell>
          <cell r="G344" t="str">
            <v>Works Delivery</v>
          </cell>
          <cell r="H344" t="str">
            <v>Overhead</v>
          </cell>
          <cell r="I344" t="str">
            <v>Overhead Assets</v>
          </cell>
        </row>
        <row r="345">
          <cell r="A345" t="str">
            <v>7571</v>
          </cell>
          <cell r="B345">
            <v>7571</v>
          </cell>
          <cell r="C345" t="str">
            <v>ACTIVE</v>
          </cell>
          <cell r="D345" t="str">
            <v>Specialist Project Manager- Optical Fibre and Communications</v>
          </cell>
          <cell r="E345" t="str">
            <v>Yes</v>
          </cell>
          <cell r="F345" t="str">
            <v>Energy Networks</v>
          </cell>
          <cell r="G345" t="str">
            <v>Asset &amp; Network Performan</v>
          </cell>
          <cell r="H345" t="str">
            <v>Program of Work</v>
          </cell>
        </row>
        <row r="346">
          <cell r="A346" t="str">
            <v>7575</v>
          </cell>
          <cell r="B346">
            <v>7575</v>
          </cell>
          <cell r="C346" t="str">
            <v>ACTIVE</v>
          </cell>
          <cell r="D346" t="str">
            <v>Asset Engineer</v>
          </cell>
          <cell r="E346" t="str">
            <v>Yes</v>
          </cell>
          <cell r="F346" t="str">
            <v>Energy Networks</v>
          </cell>
          <cell r="G346" t="str">
            <v>Asset Strategy</v>
          </cell>
          <cell r="H346" t="str">
            <v>AssetStandards &amp; Accept</v>
          </cell>
        </row>
        <row r="347">
          <cell r="A347" t="str">
            <v>7577</v>
          </cell>
          <cell r="B347">
            <v>7577</v>
          </cell>
          <cell r="C347" t="str">
            <v>ACTIVE</v>
          </cell>
          <cell r="D347" t="str">
            <v>Project Engineer</v>
          </cell>
          <cell r="E347" t="str">
            <v>Yes</v>
          </cell>
          <cell r="F347" t="str">
            <v>Energy Networks</v>
          </cell>
          <cell r="G347" t="str">
            <v>Strategic Project Service</v>
          </cell>
        </row>
        <row r="348">
          <cell r="A348" t="str">
            <v>7581</v>
          </cell>
          <cell r="B348">
            <v>7581</v>
          </cell>
          <cell r="C348" t="str">
            <v>ACTIVE</v>
          </cell>
          <cell r="D348" t="str">
            <v>Business Process Analyst</v>
          </cell>
          <cell r="E348" t="str">
            <v>No</v>
          </cell>
          <cell r="F348" t="str">
            <v>Energy Networks</v>
          </cell>
          <cell r="G348" t="str">
            <v>Works Delivery</v>
          </cell>
          <cell r="H348" t="str">
            <v>Operational Performance</v>
          </cell>
          <cell r="I348" t="str">
            <v>Administration</v>
          </cell>
        </row>
        <row r="349">
          <cell r="A349" t="str">
            <v>7587</v>
          </cell>
          <cell r="B349">
            <v>7587</v>
          </cell>
          <cell r="C349" t="str">
            <v>ACTIVE</v>
          </cell>
          <cell r="D349" t="str">
            <v>Network Outage Coordinator</v>
          </cell>
          <cell r="E349" t="str">
            <v>Yes</v>
          </cell>
          <cell r="F349" t="str">
            <v>Energy Networks</v>
          </cell>
          <cell r="G349" t="str">
            <v>Asset &amp; Network Performan</v>
          </cell>
          <cell r="H349" t="str">
            <v>Control</v>
          </cell>
        </row>
        <row r="350">
          <cell r="A350" t="str">
            <v>7599</v>
          </cell>
          <cell r="B350">
            <v>7599</v>
          </cell>
          <cell r="C350" t="str">
            <v>ACTIVE</v>
          </cell>
          <cell r="D350" t="str">
            <v>Graduate Engineer</v>
          </cell>
          <cell r="E350" t="str">
            <v>Yes</v>
          </cell>
          <cell r="F350" t="str">
            <v>Energy Networks</v>
          </cell>
          <cell r="G350" t="str">
            <v>Graduates</v>
          </cell>
        </row>
        <row r="351">
          <cell r="A351" t="str">
            <v>7601</v>
          </cell>
          <cell r="B351">
            <v>7601</v>
          </cell>
          <cell r="C351" t="str">
            <v>ACTIVE</v>
          </cell>
          <cell r="D351" t="str">
            <v>Operational Information Controller</v>
          </cell>
          <cell r="E351" t="str">
            <v>Yes</v>
          </cell>
          <cell r="F351" t="str">
            <v>Energy Networks</v>
          </cell>
          <cell r="G351" t="str">
            <v>Asset &amp; Network Performan</v>
          </cell>
          <cell r="H351" t="str">
            <v>Control</v>
          </cell>
        </row>
        <row r="352">
          <cell r="A352" t="str">
            <v>7605</v>
          </cell>
          <cell r="B352">
            <v>7605</v>
          </cell>
          <cell r="C352" t="str">
            <v>ACTIVE</v>
          </cell>
          <cell r="D352" t="str">
            <v>Lineworker / Switcher</v>
          </cell>
          <cell r="E352" t="str">
            <v>Yes</v>
          </cell>
          <cell r="F352" t="str">
            <v>Energy Networks</v>
          </cell>
          <cell r="G352" t="str">
            <v>Works Delivery</v>
          </cell>
          <cell r="H352" t="str">
            <v>Overhead</v>
          </cell>
          <cell r="I352" t="str">
            <v>Overhead Assets</v>
          </cell>
        </row>
        <row r="353">
          <cell r="A353" t="str">
            <v>7606</v>
          </cell>
          <cell r="B353">
            <v>7606</v>
          </cell>
          <cell r="C353" t="str">
            <v>ACTIVE</v>
          </cell>
          <cell r="D353" t="str">
            <v>Energy Markets Officer</v>
          </cell>
          <cell r="E353" t="str">
            <v>Yes</v>
          </cell>
          <cell r="F353" t="str">
            <v>Energy Networks</v>
          </cell>
          <cell r="G353" t="str">
            <v>Customer Connections</v>
          </cell>
          <cell r="H353" t="str">
            <v>Energy Markets &amp; CC</v>
          </cell>
          <cell r="I353" t="str">
            <v>Energy Markets &amp; Industry</v>
          </cell>
        </row>
        <row r="354">
          <cell r="A354" t="str">
            <v>7610</v>
          </cell>
          <cell r="B354">
            <v>7610</v>
          </cell>
          <cell r="C354" t="str">
            <v>ACTIVE</v>
          </cell>
          <cell r="D354" t="str">
            <v>Contact Centre Officer</v>
          </cell>
          <cell r="E354" t="str">
            <v>Yes</v>
          </cell>
          <cell r="F354" t="str">
            <v>Energy Networks</v>
          </cell>
          <cell r="G354" t="str">
            <v>Customer Connections</v>
          </cell>
          <cell r="H354" t="str">
            <v>Energy Markets &amp; CC</v>
          </cell>
          <cell r="I354" t="str">
            <v>Contact Centre</v>
          </cell>
        </row>
        <row r="355">
          <cell r="A355" t="str">
            <v>7611</v>
          </cell>
          <cell r="B355">
            <v>7611</v>
          </cell>
          <cell r="C355" t="str">
            <v>ACTIVE</v>
          </cell>
          <cell r="D355" t="str">
            <v>Strategic Project Services Manager</v>
          </cell>
          <cell r="E355" t="str">
            <v>Yes</v>
          </cell>
          <cell r="F355" t="str">
            <v>Energy Networks</v>
          </cell>
          <cell r="G355" t="str">
            <v>Strategic Project Service</v>
          </cell>
        </row>
        <row r="356">
          <cell r="A356" t="str">
            <v>7614</v>
          </cell>
          <cell r="B356">
            <v>7614</v>
          </cell>
          <cell r="C356" t="str">
            <v>ACTIVE</v>
          </cell>
          <cell r="D356" t="str">
            <v>Test and Release Lead</v>
          </cell>
          <cell r="E356" t="str">
            <v>Yes</v>
          </cell>
          <cell r="F356" t="str">
            <v>Energy Networks</v>
          </cell>
          <cell r="G356" t="str">
            <v>Asset Strategy</v>
          </cell>
          <cell r="H356" t="str">
            <v>Asset Information Systems</v>
          </cell>
          <cell r="I356" t="str">
            <v>Delivery Management</v>
          </cell>
        </row>
        <row r="357">
          <cell r="A357" t="str">
            <v>7615</v>
          </cell>
          <cell r="B357">
            <v>7615</v>
          </cell>
          <cell r="C357" t="str">
            <v>ACTIVE</v>
          </cell>
          <cell r="D357" t="str">
            <v>Test and Release Officer</v>
          </cell>
          <cell r="E357" t="str">
            <v>Yes</v>
          </cell>
          <cell r="F357" t="str">
            <v>Energy Networks</v>
          </cell>
          <cell r="G357" t="str">
            <v>Asset Strategy</v>
          </cell>
          <cell r="H357" t="str">
            <v>Asset Information Systems</v>
          </cell>
          <cell r="I357" t="str">
            <v>Delivery Management</v>
          </cell>
        </row>
        <row r="358">
          <cell r="A358" t="str">
            <v>7616</v>
          </cell>
          <cell r="B358">
            <v>7616</v>
          </cell>
          <cell r="C358" t="str">
            <v>ACTIVE</v>
          </cell>
          <cell r="D358" t="str">
            <v>Delivery Management and Reporting Officer</v>
          </cell>
          <cell r="E358" t="str">
            <v>No</v>
          </cell>
          <cell r="F358" t="str">
            <v>Energy Networks</v>
          </cell>
          <cell r="G358" t="str">
            <v>Asset Strategy</v>
          </cell>
          <cell r="H358" t="str">
            <v>Asset Information Systems</v>
          </cell>
          <cell r="I358" t="str">
            <v>Delivery Management</v>
          </cell>
        </row>
        <row r="359">
          <cell r="A359" t="str">
            <v>7617</v>
          </cell>
          <cell r="B359">
            <v>7617</v>
          </cell>
          <cell r="C359" t="str">
            <v>ACTIVE</v>
          </cell>
          <cell r="D359" t="str">
            <v>Business Solutions Architect</v>
          </cell>
          <cell r="E359" t="str">
            <v>Yes</v>
          </cell>
          <cell r="F359" t="str">
            <v>Energy Networks</v>
          </cell>
          <cell r="G359" t="str">
            <v>Business Solutions</v>
          </cell>
        </row>
        <row r="360">
          <cell r="A360" t="str">
            <v>7618</v>
          </cell>
          <cell r="B360">
            <v>7618</v>
          </cell>
          <cell r="C360" t="str">
            <v>ACTIVE</v>
          </cell>
          <cell r="D360" t="str">
            <v>Senior Project Manager New Business</v>
          </cell>
          <cell r="E360" t="str">
            <v>Yes</v>
          </cell>
          <cell r="F360" t="str">
            <v>Energy Networks</v>
          </cell>
          <cell r="G360" t="str">
            <v>Strategic Project Service</v>
          </cell>
        </row>
        <row r="361">
          <cell r="A361" t="str">
            <v>7619</v>
          </cell>
          <cell r="B361">
            <v>7619</v>
          </cell>
          <cell r="C361" t="str">
            <v>ACTIVE</v>
          </cell>
          <cell r="D361" t="str">
            <v>Operational Performance Manager</v>
          </cell>
          <cell r="E361" t="str">
            <v>No</v>
          </cell>
          <cell r="F361" t="str">
            <v>Energy Networks</v>
          </cell>
          <cell r="G361" t="str">
            <v>Works Delivery</v>
          </cell>
          <cell r="H361" t="str">
            <v>Operational Performance</v>
          </cell>
        </row>
        <row r="362">
          <cell r="A362" t="str">
            <v>7621</v>
          </cell>
          <cell r="B362">
            <v>7621</v>
          </cell>
          <cell r="C362" t="str">
            <v>ACTIVE</v>
          </cell>
          <cell r="D362" t="str">
            <v>Project Manager</v>
          </cell>
          <cell r="E362" t="str">
            <v>Yes</v>
          </cell>
          <cell r="F362" t="str">
            <v>Energy Networks</v>
          </cell>
          <cell r="G362" t="str">
            <v>Asset &amp; Network Performan</v>
          </cell>
          <cell r="H362" t="str">
            <v>Program of Work</v>
          </cell>
        </row>
        <row r="363">
          <cell r="A363" t="str">
            <v>7625</v>
          </cell>
          <cell r="B363">
            <v>7625</v>
          </cell>
          <cell r="C363" t="str">
            <v>ACTIVE</v>
          </cell>
          <cell r="D363" t="str">
            <v>Electrical Fitter</v>
          </cell>
          <cell r="E363" t="str">
            <v>Yes</v>
          </cell>
          <cell r="F363" t="str">
            <v>Energy Networks</v>
          </cell>
          <cell r="G363" t="str">
            <v>Works Delivery</v>
          </cell>
          <cell r="H363" t="str">
            <v>Construction</v>
          </cell>
          <cell r="I363" t="str">
            <v>Metering</v>
          </cell>
        </row>
        <row r="364">
          <cell r="A364" t="str">
            <v>7626</v>
          </cell>
          <cell r="B364">
            <v>7626</v>
          </cell>
          <cell r="C364" t="str">
            <v>ACTIVE</v>
          </cell>
          <cell r="D364" t="str">
            <v>Electrical Fitter</v>
          </cell>
          <cell r="E364" t="str">
            <v>Yes</v>
          </cell>
          <cell r="F364" t="str">
            <v>Energy Networks</v>
          </cell>
          <cell r="G364" t="str">
            <v>Works Delivery</v>
          </cell>
          <cell r="H364" t="str">
            <v>Construction</v>
          </cell>
          <cell r="I364" t="str">
            <v>Streetlighting</v>
          </cell>
        </row>
        <row r="365">
          <cell r="A365" t="str">
            <v>7627</v>
          </cell>
          <cell r="B365">
            <v>7627</v>
          </cell>
          <cell r="C365" t="str">
            <v>ACTIVE</v>
          </cell>
          <cell r="D365" t="str">
            <v>PoC Project Controller / Velocity Data Analyst</v>
          </cell>
          <cell r="E365" t="str">
            <v>Yes</v>
          </cell>
          <cell r="F365" t="str">
            <v>Energy Networks</v>
          </cell>
          <cell r="G365" t="str">
            <v>Customer Connections</v>
          </cell>
          <cell r="H365" t="str">
            <v>Energy Markets &amp; CC</v>
          </cell>
        </row>
        <row r="366">
          <cell r="A366" t="str">
            <v>7628</v>
          </cell>
          <cell r="B366">
            <v>7628</v>
          </cell>
          <cell r="C366" t="str">
            <v>ACTIVE</v>
          </cell>
          <cell r="D366" t="str">
            <v>Electrical Fitter</v>
          </cell>
          <cell r="E366" t="str">
            <v>Yes</v>
          </cell>
          <cell r="F366" t="str">
            <v>Energy Networks</v>
          </cell>
          <cell r="G366" t="str">
            <v>Works Delivery</v>
          </cell>
          <cell r="H366" t="str">
            <v>Network Supply</v>
          </cell>
          <cell r="I366" t="str">
            <v>Substations</v>
          </cell>
        </row>
        <row r="367">
          <cell r="A367" t="str">
            <v>7629</v>
          </cell>
          <cell r="B367">
            <v>7629</v>
          </cell>
          <cell r="C367" t="str">
            <v>ACTIVE</v>
          </cell>
          <cell r="D367" t="str">
            <v>Electrical Fitter</v>
          </cell>
          <cell r="E367" t="str">
            <v>Yes</v>
          </cell>
          <cell r="F367" t="str">
            <v>Energy Networks</v>
          </cell>
          <cell r="G367" t="str">
            <v>Works Delivery</v>
          </cell>
          <cell r="H367" t="str">
            <v>Construction</v>
          </cell>
          <cell r="I367" t="str">
            <v>Streetlighting</v>
          </cell>
        </row>
        <row r="368">
          <cell r="A368" t="str">
            <v>7630</v>
          </cell>
          <cell r="B368">
            <v>7630</v>
          </cell>
          <cell r="C368" t="str">
            <v>ACTIVE</v>
          </cell>
          <cell r="D368" t="str">
            <v>Electrical Fitter</v>
          </cell>
          <cell r="E368" t="str">
            <v>Yes</v>
          </cell>
          <cell r="F368" t="str">
            <v>Energy Networks</v>
          </cell>
          <cell r="G368" t="str">
            <v>Works Delivery</v>
          </cell>
          <cell r="H368" t="str">
            <v>Construction</v>
          </cell>
          <cell r="I368" t="str">
            <v>Streetlighting</v>
          </cell>
        </row>
        <row r="369">
          <cell r="A369" t="str">
            <v>7640</v>
          </cell>
          <cell r="B369">
            <v>7640</v>
          </cell>
          <cell r="C369" t="str">
            <v>ACTIVE</v>
          </cell>
          <cell r="D369" t="str">
            <v>Manager Construction</v>
          </cell>
          <cell r="E369" t="str">
            <v>No</v>
          </cell>
          <cell r="F369" t="str">
            <v>Energy Networks</v>
          </cell>
          <cell r="G369" t="str">
            <v>Works Delivery</v>
          </cell>
          <cell r="H369" t="str">
            <v>Construction</v>
          </cell>
        </row>
        <row r="370">
          <cell r="A370" t="str">
            <v>7641</v>
          </cell>
          <cell r="B370">
            <v>7641</v>
          </cell>
          <cell r="C370" t="str">
            <v>ACTIVE</v>
          </cell>
          <cell r="D370" t="str">
            <v>Project Manager</v>
          </cell>
          <cell r="E370" t="str">
            <v>Yes</v>
          </cell>
          <cell r="F370" t="str">
            <v>Energy Networks</v>
          </cell>
          <cell r="G370" t="str">
            <v>Asset &amp; Network Performan</v>
          </cell>
          <cell r="H370" t="str">
            <v>Program of Work</v>
          </cell>
        </row>
        <row r="371">
          <cell r="A371" t="str">
            <v>7648</v>
          </cell>
          <cell r="B371">
            <v>7648</v>
          </cell>
          <cell r="C371" t="str">
            <v>ACTIVE</v>
          </cell>
          <cell r="D371" t="str">
            <v>Electrical Fitter</v>
          </cell>
          <cell r="E371" t="str">
            <v>Yes</v>
          </cell>
          <cell r="F371" t="str">
            <v>Energy Networks</v>
          </cell>
          <cell r="G371" t="str">
            <v>Works Delivery</v>
          </cell>
          <cell r="H371" t="str">
            <v>Construction</v>
          </cell>
          <cell r="I371" t="str">
            <v>Metering</v>
          </cell>
        </row>
        <row r="372">
          <cell r="A372" t="str">
            <v>7649</v>
          </cell>
          <cell r="B372">
            <v>7649</v>
          </cell>
          <cell r="C372" t="str">
            <v>ACTIVE</v>
          </cell>
          <cell r="D372" t="str">
            <v>Principal Engineer Real Time Systems/ Project Manager</v>
          </cell>
          <cell r="E372" t="str">
            <v>Yes</v>
          </cell>
          <cell r="F372" t="str">
            <v>Energy Networks</v>
          </cell>
          <cell r="G372" t="str">
            <v>Asset Strategy</v>
          </cell>
          <cell r="H372" t="str">
            <v>Asset Information Systems</v>
          </cell>
          <cell r="I372" t="str">
            <v>Real-Time Systems</v>
          </cell>
        </row>
        <row r="373">
          <cell r="A373" t="str">
            <v>7650</v>
          </cell>
          <cell r="B373">
            <v>7650</v>
          </cell>
          <cell r="C373" t="str">
            <v>ACTIVE</v>
          </cell>
          <cell r="D373" t="str">
            <v>Electrical Fitter</v>
          </cell>
          <cell r="E373" t="str">
            <v>Yes</v>
          </cell>
          <cell r="F373" t="str">
            <v>Energy Networks</v>
          </cell>
          <cell r="G373" t="str">
            <v>Works Delivery</v>
          </cell>
          <cell r="H373" t="str">
            <v>Construction</v>
          </cell>
          <cell r="I373" t="str">
            <v>Streetlighting</v>
          </cell>
        </row>
        <row r="374">
          <cell r="A374" t="str">
            <v>7656</v>
          </cell>
          <cell r="B374">
            <v>7656</v>
          </cell>
          <cell r="C374" t="str">
            <v>ACTIVE</v>
          </cell>
          <cell r="D374" t="str">
            <v>Manager Business Solutions</v>
          </cell>
          <cell r="E374" t="str">
            <v>No</v>
          </cell>
          <cell r="F374" t="str">
            <v>Energy Networks</v>
          </cell>
          <cell r="G374" t="str">
            <v>Business Solutions</v>
          </cell>
        </row>
        <row r="375">
          <cell r="A375" t="str">
            <v>7659</v>
          </cell>
          <cell r="B375">
            <v>7659</v>
          </cell>
          <cell r="C375" t="str">
            <v>ACTIVE</v>
          </cell>
          <cell r="D375" t="str">
            <v>Denman Prospect Project Manager</v>
          </cell>
          <cell r="E375" t="str">
            <v>Yes</v>
          </cell>
          <cell r="F375" t="str">
            <v>Energy Networks</v>
          </cell>
          <cell r="G375" t="str">
            <v>Strategic Project Service</v>
          </cell>
        </row>
        <row r="376">
          <cell r="A376" t="str">
            <v>7666</v>
          </cell>
          <cell r="B376">
            <v>7666</v>
          </cell>
          <cell r="C376" t="str">
            <v>ACTIVE</v>
          </cell>
          <cell r="D376" t="str">
            <v>Energy Markets Officer</v>
          </cell>
          <cell r="E376" t="str">
            <v>Yes</v>
          </cell>
          <cell r="F376" t="str">
            <v>Energy Networks</v>
          </cell>
          <cell r="G376" t="str">
            <v>Customer Connections</v>
          </cell>
          <cell r="H376" t="str">
            <v>Energy Markets &amp; CC</v>
          </cell>
          <cell r="I376" t="str">
            <v>E2E Analytics &amp; Reporting</v>
          </cell>
        </row>
        <row r="377">
          <cell r="A377" t="str">
            <v>7668</v>
          </cell>
          <cell r="B377">
            <v>7668</v>
          </cell>
          <cell r="C377" t="str">
            <v>ACTIVE</v>
          </cell>
          <cell r="D377" t="str">
            <v>Electrical Fitter</v>
          </cell>
          <cell r="E377" t="str">
            <v>Yes</v>
          </cell>
          <cell r="F377" t="str">
            <v>Energy Networks</v>
          </cell>
          <cell r="G377" t="str">
            <v>Works Delivery</v>
          </cell>
          <cell r="H377" t="str">
            <v>Construction</v>
          </cell>
          <cell r="I377" t="str">
            <v>Streetlighting</v>
          </cell>
        </row>
        <row r="378">
          <cell r="A378" t="str">
            <v>7669</v>
          </cell>
          <cell r="B378">
            <v>7669</v>
          </cell>
          <cell r="C378" t="str">
            <v>ACTIVE</v>
          </cell>
          <cell r="D378" t="str">
            <v>Electrical Fitter</v>
          </cell>
          <cell r="E378" t="str">
            <v>Yes</v>
          </cell>
          <cell r="F378" t="str">
            <v>Energy Networks</v>
          </cell>
          <cell r="G378" t="str">
            <v>Works Delivery</v>
          </cell>
          <cell r="H378" t="str">
            <v>Construction</v>
          </cell>
          <cell r="I378" t="str">
            <v>Metering</v>
          </cell>
        </row>
        <row r="379">
          <cell r="A379" t="str">
            <v>7670</v>
          </cell>
          <cell r="B379">
            <v>7670</v>
          </cell>
          <cell r="C379" t="str">
            <v>ACTIVE</v>
          </cell>
          <cell r="D379" t="str">
            <v>Electrical Fitter</v>
          </cell>
          <cell r="E379" t="str">
            <v>Yes</v>
          </cell>
          <cell r="F379" t="str">
            <v>Energy Networks</v>
          </cell>
          <cell r="G379" t="str">
            <v>Works Delivery</v>
          </cell>
          <cell r="H379" t="str">
            <v>Construction</v>
          </cell>
          <cell r="I379" t="str">
            <v>Metering</v>
          </cell>
        </row>
        <row r="380">
          <cell r="A380" t="str">
            <v>7672</v>
          </cell>
          <cell r="B380">
            <v>7672</v>
          </cell>
          <cell r="C380" t="str">
            <v>ACTIVE</v>
          </cell>
          <cell r="D380" t="str">
            <v>Lineworker Apprentice</v>
          </cell>
          <cell r="E380" t="str">
            <v>Yes</v>
          </cell>
          <cell r="F380" t="str">
            <v>Energy Networks</v>
          </cell>
          <cell r="G380" t="str">
            <v>Works Delivery</v>
          </cell>
          <cell r="H380" t="str">
            <v>Overhead</v>
          </cell>
          <cell r="I380" t="str">
            <v>Apprentices</v>
          </cell>
        </row>
        <row r="381">
          <cell r="A381" t="str">
            <v>7674</v>
          </cell>
          <cell r="B381">
            <v>7674</v>
          </cell>
          <cell r="C381" t="str">
            <v>ACTIVE</v>
          </cell>
          <cell r="D381" t="str">
            <v>Business Improvement Coordinator</v>
          </cell>
          <cell r="E381" t="str">
            <v>No</v>
          </cell>
          <cell r="F381" t="str">
            <v>Energy Networks</v>
          </cell>
          <cell r="G381" t="str">
            <v>Works Delivery</v>
          </cell>
          <cell r="H381" t="str">
            <v>Operational Performance</v>
          </cell>
        </row>
        <row r="382">
          <cell r="A382" t="str">
            <v>7675</v>
          </cell>
          <cell r="B382">
            <v>7675</v>
          </cell>
          <cell r="C382" t="str">
            <v>ACTIVE</v>
          </cell>
          <cell r="D382" t="str">
            <v>Administration Officer</v>
          </cell>
          <cell r="E382" t="str">
            <v>No</v>
          </cell>
          <cell r="F382" t="str">
            <v>Energy Networks</v>
          </cell>
          <cell r="G382" t="str">
            <v>Works Delivery</v>
          </cell>
          <cell r="H382" t="str">
            <v>Operational Performance</v>
          </cell>
          <cell r="I382" t="str">
            <v>Administration</v>
          </cell>
        </row>
        <row r="383">
          <cell r="A383" t="str">
            <v>7678</v>
          </cell>
          <cell r="B383">
            <v>7678</v>
          </cell>
          <cell r="C383" t="str">
            <v>ACTIVE</v>
          </cell>
          <cell r="D383" t="str">
            <v>Connection and Installation Officer</v>
          </cell>
          <cell r="E383" t="str">
            <v>Yes</v>
          </cell>
          <cell r="F383" t="str">
            <v>Energy Networks</v>
          </cell>
          <cell r="G383" t="str">
            <v>Works Delivery</v>
          </cell>
          <cell r="H383" t="str">
            <v>Network Supply</v>
          </cell>
          <cell r="I383" t="str">
            <v>Substations</v>
          </cell>
        </row>
        <row r="384">
          <cell r="A384" t="str">
            <v>7679</v>
          </cell>
          <cell r="B384">
            <v>7679</v>
          </cell>
          <cell r="C384" t="str">
            <v>ACTIVE</v>
          </cell>
          <cell r="D384" t="str">
            <v>ADMS Support Technician</v>
          </cell>
          <cell r="E384" t="str">
            <v>Yes</v>
          </cell>
          <cell r="F384" t="str">
            <v>Energy Networks</v>
          </cell>
          <cell r="G384" t="str">
            <v>Asset Strategy</v>
          </cell>
          <cell r="H384" t="str">
            <v>Asset Information Systems</v>
          </cell>
          <cell r="I384" t="str">
            <v>Real-Time Systems</v>
          </cell>
        </row>
        <row r="385">
          <cell r="A385" t="str">
            <v>7684</v>
          </cell>
          <cell r="B385">
            <v>7684</v>
          </cell>
          <cell r="C385" t="str">
            <v>ACTIVE</v>
          </cell>
          <cell r="D385" t="str">
            <v>Senior Project Manager Streetlights- New Business</v>
          </cell>
          <cell r="E385" t="str">
            <v>Yes</v>
          </cell>
          <cell r="F385" t="str">
            <v>Energy Networks</v>
          </cell>
          <cell r="G385" t="str">
            <v>Strategic Project Service</v>
          </cell>
        </row>
        <row r="386">
          <cell r="A386" t="str">
            <v>7689</v>
          </cell>
          <cell r="B386">
            <v>7689</v>
          </cell>
          <cell r="C386" t="str">
            <v>ACTIVE</v>
          </cell>
          <cell r="D386" t="str">
            <v>Principal Engineer Asset Optimisation &amp; Network Reliability</v>
          </cell>
          <cell r="E386" t="str">
            <v>Yes</v>
          </cell>
          <cell r="F386" t="str">
            <v>Energy Networks</v>
          </cell>
          <cell r="G386" t="str">
            <v>Asset &amp; Network Performan</v>
          </cell>
          <cell r="H386" t="str">
            <v>Primary Assets</v>
          </cell>
        </row>
        <row r="387">
          <cell r="A387" t="str">
            <v>7697</v>
          </cell>
          <cell r="B387">
            <v>7697</v>
          </cell>
          <cell r="C387" t="str">
            <v>ACTIVE</v>
          </cell>
          <cell r="D387" t="str">
            <v>Apprentice Dual Trade</v>
          </cell>
          <cell r="E387" t="str">
            <v>Yes</v>
          </cell>
          <cell r="F387" t="str">
            <v>Energy Networks</v>
          </cell>
          <cell r="G387" t="str">
            <v>Works Delivery</v>
          </cell>
          <cell r="H387" t="str">
            <v>Network Supply</v>
          </cell>
          <cell r="I387" t="str">
            <v>Substations</v>
          </cell>
        </row>
        <row r="388">
          <cell r="A388" t="str">
            <v>7698</v>
          </cell>
          <cell r="B388">
            <v>7698</v>
          </cell>
          <cell r="C388" t="str">
            <v>ACTIVE</v>
          </cell>
          <cell r="D388" t="str">
            <v>Apprentice Dual Trade</v>
          </cell>
          <cell r="E388" t="str">
            <v>Yes</v>
          </cell>
          <cell r="F388" t="str">
            <v>Energy Networks</v>
          </cell>
          <cell r="G388" t="str">
            <v>Works Delivery</v>
          </cell>
          <cell r="H388" t="str">
            <v>Network Supply</v>
          </cell>
          <cell r="I388" t="str">
            <v>Substations</v>
          </cell>
        </row>
        <row r="389">
          <cell r="A389" t="str">
            <v>7699</v>
          </cell>
          <cell r="B389">
            <v>7699</v>
          </cell>
          <cell r="C389" t="str">
            <v>ACTIVE</v>
          </cell>
          <cell r="D389" t="str">
            <v>Apprentice Dual Trade</v>
          </cell>
          <cell r="E389" t="str">
            <v>Yes</v>
          </cell>
          <cell r="F389" t="str">
            <v>Energy Networks</v>
          </cell>
          <cell r="G389" t="str">
            <v>Works Delivery</v>
          </cell>
          <cell r="H389" t="str">
            <v>Network Supply</v>
          </cell>
          <cell r="I389" t="str">
            <v>Substations</v>
          </cell>
        </row>
        <row r="390">
          <cell r="A390" t="str">
            <v>7700</v>
          </cell>
          <cell r="B390">
            <v>7700</v>
          </cell>
          <cell r="C390" t="str">
            <v>ACTIVE</v>
          </cell>
          <cell r="D390" t="str">
            <v>Apprentice Dual Trade</v>
          </cell>
          <cell r="E390" t="str">
            <v>Yes</v>
          </cell>
          <cell r="F390" t="str">
            <v>Energy Networks</v>
          </cell>
          <cell r="G390" t="str">
            <v>Works Delivery</v>
          </cell>
          <cell r="H390" t="str">
            <v>Network Supply</v>
          </cell>
          <cell r="I390" t="str">
            <v>Substations</v>
          </cell>
        </row>
        <row r="391">
          <cell r="A391" t="str">
            <v>7704</v>
          </cell>
          <cell r="B391">
            <v>7704</v>
          </cell>
          <cell r="C391" t="str">
            <v>ACTIVE</v>
          </cell>
          <cell r="D391" t="str">
            <v>Vacation Student</v>
          </cell>
          <cell r="E391" t="str">
            <v>Yes</v>
          </cell>
          <cell r="F391" t="str">
            <v>Energy Networks</v>
          </cell>
        </row>
        <row r="392">
          <cell r="A392" t="str">
            <v>7705</v>
          </cell>
          <cell r="B392">
            <v>7705</v>
          </cell>
          <cell r="C392" t="str">
            <v>ACTIVE</v>
          </cell>
          <cell r="D392" t="str">
            <v>Vacation Student</v>
          </cell>
          <cell r="E392" t="str">
            <v>Yes</v>
          </cell>
          <cell r="F392" t="str">
            <v>Energy Networks</v>
          </cell>
        </row>
        <row r="393">
          <cell r="A393" t="str">
            <v>7706</v>
          </cell>
          <cell r="B393">
            <v>7706</v>
          </cell>
          <cell r="C393" t="str">
            <v>ACTIVE</v>
          </cell>
          <cell r="D393" t="str">
            <v>Vacation Student</v>
          </cell>
          <cell r="E393" t="str">
            <v>Yes</v>
          </cell>
          <cell r="F393" t="str">
            <v>Energy Networks</v>
          </cell>
        </row>
        <row r="394">
          <cell r="A394" t="str">
            <v>7712</v>
          </cell>
          <cell r="B394">
            <v>7712</v>
          </cell>
          <cell r="C394" t="str">
            <v>ACTIVE</v>
          </cell>
          <cell r="D394" t="str">
            <v>Network Data Remediation Officer</v>
          </cell>
          <cell r="E394" t="str">
            <v>Yes</v>
          </cell>
          <cell r="F394" t="str">
            <v>Energy Networks</v>
          </cell>
          <cell r="G394" t="str">
            <v>Asset &amp; Network Performan</v>
          </cell>
          <cell r="H394" t="str">
            <v>Control</v>
          </cell>
        </row>
        <row r="395">
          <cell r="A395" t="str">
            <v>7720</v>
          </cell>
          <cell r="B395">
            <v>7720</v>
          </cell>
          <cell r="C395" t="str">
            <v>ACTIVE</v>
          </cell>
          <cell r="D395" t="str">
            <v>Mobility Specialist</v>
          </cell>
          <cell r="E395" t="str">
            <v>Yes</v>
          </cell>
          <cell r="F395" t="str">
            <v>Energy Networks</v>
          </cell>
          <cell r="G395" t="str">
            <v>Asset Strategy</v>
          </cell>
          <cell r="H395" t="str">
            <v>Asset Information Systems</v>
          </cell>
        </row>
        <row r="396">
          <cell r="A396" t="str">
            <v>7726</v>
          </cell>
          <cell r="B396">
            <v>7726</v>
          </cell>
          <cell r="C396" t="str">
            <v>ACTIVE</v>
          </cell>
          <cell r="D396" t="str">
            <v>Asset Information Systems Manager</v>
          </cell>
          <cell r="E396" t="str">
            <v>Yes</v>
          </cell>
          <cell r="F396" t="str">
            <v>Energy Networks</v>
          </cell>
          <cell r="G396" t="str">
            <v>Business Solutions</v>
          </cell>
        </row>
        <row r="397">
          <cell r="A397" t="str">
            <v>7727</v>
          </cell>
          <cell r="B397">
            <v>7727</v>
          </cell>
          <cell r="C397" t="str">
            <v>ACTIVE</v>
          </cell>
          <cell r="D397" t="str">
            <v>Regulatory Compliance &amp; Reporting Officer</v>
          </cell>
          <cell r="E397" t="str">
            <v>Yes</v>
          </cell>
          <cell r="F397" t="str">
            <v>Energy Networks</v>
          </cell>
          <cell r="G397" t="str">
            <v>Business Solutions</v>
          </cell>
        </row>
        <row r="398">
          <cell r="A398" t="str">
            <v>7730</v>
          </cell>
          <cell r="B398">
            <v>7730</v>
          </cell>
          <cell r="C398" t="str">
            <v>ACTIVE</v>
          </cell>
          <cell r="D398" t="str">
            <v>Velocity Specialist</v>
          </cell>
          <cell r="E398" t="str">
            <v>Yes</v>
          </cell>
          <cell r="F398" t="str">
            <v>Energy Networks</v>
          </cell>
          <cell r="G398" t="str">
            <v>Asset Strategy</v>
          </cell>
        </row>
        <row r="399">
          <cell r="A399" t="str">
            <v>7732</v>
          </cell>
          <cell r="B399">
            <v>7732</v>
          </cell>
          <cell r="C399" t="str">
            <v>ACTIVE</v>
          </cell>
          <cell r="D399" t="str">
            <v>Riva / Cityworks / ArcFM / GIS Team Specialist</v>
          </cell>
          <cell r="E399" t="str">
            <v>Yes</v>
          </cell>
          <cell r="F399" t="str">
            <v>Energy Networks</v>
          </cell>
          <cell r="G399" t="str">
            <v>Asset Strategy</v>
          </cell>
          <cell r="H399" t="str">
            <v>Asset Information Systems</v>
          </cell>
          <cell r="I399" t="str">
            <v>Business Applications</v>
          </cell>
        </row>
        <row r="400">
          <cell r="A400" t="str">
            <v>7734</v>
          </cell>
          <cell r="B400">
            <v>7734</v>
          </cell>
          <cell r="C400" t="str">
            <v>ACTIVE</v>
          </cell>
          <cell r="D400" t="str">
            <v>Power of Choice SME</v>
          </cell>
          <cell r="E400" t="str">
            <v>No</v>
          </cell>
          <cell r="F400" t="str">
            <v>Energy Networks</v>
          </cell>
          <cell r="G400" t="str">
            <v>Customer Connections</v>
          </cell>
        </row>
        <row r="401">
          <cell r="A401" t="str">
            <v>7735</v>
          </cell>
          <cell r="B401">
            <v>7735</v>
          </cell>
          <cell r="C401" t="str">
            <v>ACTIVE</v>
          </cell>
          <cell r="D401" t="str">
            <v>Business Process Analyst</v>
          </cell>
          <cell r="E401" t="str">
            <v>Yes</v>
          </cell>
          <cell r="F401" t="str">
            <v>Energy Networks</v>
          </cell>
          <cell r="G401" t="str">
            <v>Customer Connections</v>
          </cell>
        </row>
        <row r="402">
          <cell r="A402" t="str">
            <v>8117</v>
          </cell>
          <cell r="B402">
            <v>8117</v>
          </cell>
          <cell r="C402" t="str">
            <v>ACTIVE</v>
          </cell>
          <cell r="D402" t="str">
            <v>Senior Financial Accountant</v>
          </cell>
          <cell r="E402" t="str">
            <v>No</v>
          </cell>
          <cell r="F402" t="str">
            <v>Energy Networks</v>
          </cell>
          <cell r="G402" t="str">
            <v>EN Finance Services</v>
          </cell>
        </row>
        <row r="403">
          <cell r="A403" t="str">
            <v>9809</v>
          </cell>
          <cell r="B403">
            <v>9809</v>
          </cell>
          <cell r="C403" t="str">
            <v>ACTIVE</v>
          </cell>
          <cell r="D403" t="str">
            <v>Electrical Fitter</v>
          </cell>
          <cell r="E403" t="str">
            <v>Yes</v>
          </cell>
          <cell r="F403" t="str">
            <v>Energy Networks</v>
          </cell>
          <cell r="G403" t="str">
            <v>Works Delivery</v>
          </cell>
          <cell r="H403" t="str">
            <v>Network Supply</v>
          </cell>
          <cell r="I403" t="str">
            <v>Substations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taff Listing"/>
      <sheetName val="Staff Costs"/>
      <sheetName val="Staff Profile"/>
      <sheetName val="Staff Numbers"/>
      <sheetName val="Staff Costing"/>
      <sheetName val="Other Staff Costs"/>
      <sheetName val="Pay Mapping"/>
      <sheetName val="Payroll Accrual"/>
      <sheetName val="Calendar"/>
      <sheetName val="On Costs"/>
      <sheetName val="Parameters"/>
      <sheetName val="Blank"/>
      <sheetName val="Slice"/>
    </sheetNames>
    <sheetDataSet>
      <sheetData sheetId="0">
        <row r="10">
          <cell r="C10" t="str">
            <v>2015/16</v>
          </cell>
        </row>
        <row r="11">
          <cell r="C11" t="str">
            <v>Preliminary Budget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9"/>
  <sheetViews>
    <sheetView workbookViewId="0"/>
  </sheetViews>
  <sheetFormatPr defaultRowHeight="14.5" x14ac:dyDescent="0.35"/>
  <cols>
    <col min="1" max="1" width="76" customWidth="1"/>
  </cols>
  <sheetData>
    <row r="1" spans="1:1" x14ac:dyDescent="0.35">
      <c r="A1" s="10" t="s">
        <v>576</v>
      </c>
    </row>
    <row r="2" spans="1:1" ht="29" x14ac:dyDescent="0.35">
      <c r="A2" s="444" t="s">
        <v>577</v>
      </c>
    </row>
    <row r="3" spans="1:1" ht="29" x14ac:dyDescent="0.35">
      <c r="A3" s="444" t="s">
        <v>587</v>
      </c>
    </row>
    <row r="5" spans="1:1" x14ac:dyDescent="0.35">
      <c r="A5" s="10" t="s">
        <v>588</v>
      </c>
    </row>
    <row r="7" spans="1:1" ht="43.5" x14ac:dyDescent="0.35">
      <c r="A7" s="447" t="s">
        <v>585</v>
      </c>
    </row>
    <row r="8" spans="1:1" x14ac:dyDescent="0.35">
      <c r="A8" t="s">
        <v>580</v>
      </c>
    </row>
    <row r="9" spans="1:1" ht="29" x14ac:dyDescent="0.35">
      <c r="A9" s="447" t="s">
        <v>586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X124"/>
  <sheetViews>
    <sheetView zoomScale="70" zoomScaleNormal="70" workbookViewId="0">
      <selection activeCell="F31" sqref="F31"/>
    </sheetView>
  </sheetViews>
  <sheetFormatPr defaultRowHeight="14.5" x14ac:dyDescent="0.35"/>
  <cols>
    <col min="1" max="1" width="33.7265625" style="42" customWidth="1"/>
    <col min="2" max="2" width="26.7265625" style="42" customWidth="1"/>
    <col min="3" max="3" width="73.54296875" style="42" customWidth="1"/>
    <col min="4" max="4" width="18" style="46" customWidth="1"/>
    <col min="5" max="5" width="13.7265625" style="46" customWidth="1"/>
    <col min="6" max="6" width="16.81640625" style="42" customWidth="1"/>
    <col min="7" max="7" width="17.1796875" style="42" customWidth="1"/>
    <col min="8" max="8" width="18.7265625" style="42" customWidth="1"/>
    <col min="9" max="9" width="12.81640625" style="249" customWidth="1"/>
    <col min="10" max="10" width="15.1796875" style="249" customWidth="1"/>
    <col min="11" max="11" width="15.54296875" style="249" customWidth="1"/>
    <col min="12" max="12" width="13.7265625" style="249" customWidth="1"/>
    <col min="13" max="13" width="15.453125" style="249" customWidth="1"/>
    <col min="14" max="14" width="9.453125" style="249" customWidth="1"/>
    <col min="15" max="15" width="11.26953125" style="249" customWidth="1"/>
    <col min="16" max="16" width="14.26953125" style="249" customWidth="1"/>
    <col min="17" max="17" width="16.54296875" style="250" customWidth="1"/>
    <col min="18" max="19" width="16" style="46" customWidth="1"/>
    <col min="20" max="20" width="11.1796875" customWidth="1"/>
    <col min="21" max="21" width="14.7265625" customWidth="1"/>
    <col min="22" max="22" width="16.81640625" customWidth="1"/>
    <col min="25" max="25" width="13.7265625" customWidth="1"/>
    <col min="26" max="26" width="17.26953125" customWidth="1"/>
    <col min="27" max="27" width="13.453125" customWidth="1"/>
    <col min="28" max="28" width="14.81640625" customWidth="1"/>
    <col min="29" max="29" width="17.54296875" customWidth="1"/>
    <col min="34" max="34" width="10.54296875" bestFit="1" customWidth="1"/>
    <col min="41" max="41" width="10.453125" customWidth="1"/>
    <col min="44" max="44" width="10.54296875" customWidth="1"/>
    <col min="49" max="49" width="11.26953125" customWidth="1"/>
    <col min="51" max="51" width="12" customWidth="1"/>
    <col min="53" max="53" width="11.1796875" customWidth="1"/>
    <col min="56" max="57" width="10.1796875" customWidth="1"/>
  </cols>
  <sheetData>
    <row r="1" spans="1:19" ht="35" x14ac:dyDescent="0.7">
      <c r="A1" s="129" t="s">
        <v>487</v>
      </c>
    </row>
    <row r="3" spans="1:19" ht="15" thickBot="1" x14ac:dyDescent="0.4">
      <c r="B3" s="42" t="s">
        <v>313</v>
      </c>
      <c r="D3" s="42" t="str">
        <f>'17.18 prices'!D3</f>
        <v>o/t loading</v>
      </c>
      <c r="E3" s="42" t="s">
        <v>176</v>
      </c>
      <c r="K3" s="249" t="s">
        <v>177</v>
      </c>
      <c r="O3" s="251"/>
      <c r="P3" s="251"/>
      <c r="Q3" s="251"/>
      <c r="R3"/>
      <c r="S3" t="s">
        <v>295</v>
      </c>
    </row>
    <row r="4" spans="1:19" ht="42" customHeight="1" x14ac:dyDescent="0.35">
      <c r="A4" s="43"/>
      <c r="B4" s="44" t="s">
        <v>178</v>
      </c>
      <c r="C4" s="45" t="s">
        <v>44</v>
      </c>
      <c r="E4" s="47"/>
      <c r="F4" s="48" t="s">
        <v>179</v>
      </c>
      <c r="G4" s="48" t="s">
        <v>180</v>
      </c>
      <c r="H4" s="49" t="s">
        <v>181</v>
      </c>
      <c r="I4" s="267" t="s">
        <v>182</v>
      </c>
      <c r="J4" s="251"/>
      <c r="K4" s="264"/>
      <c r="L4" s="265" t="s">
        <v>179</v>
      </c>
      <c r="M4" s="265" t="s">
        <v>180</v>
      </c>
      <c r="N4" s="266" t="s">
        <v>181</v>
      </c>
      <c r="O4" s="267" t="s">
        <v>182</v>
      </c>
      <c r="Q4" s="252" t="s">
        <v>183</v>
      </c>
      <c r="R4"/>
      <c r="S4" s="120">
        <v>0.25</v>
      </c>
    </row>
    <row r="5" spans="1:19" ht="15.75" customHeight="1" x14ac:dyDescent="0.35">
      <c r="A5" s="50" t="s">
        <v>184</v>
      </c>
      <c r="B5" s="211">
        <f>'17.18 prices'!B5</f>
        <v>0.37</v>
      </c>
      <c r="C5" s="212">
        <f>'17.18 prices'!C5</f>
        <v>0.37</v>
      </c>
      <c r="E5" s="50" t="s">
        <v>185</v>
      </c>
      <c r="F5" s="94">
        <v>1</v>
      </c>
      <c r="G5" s="94"/>
      <c r="H5" s="94"/>
      <c r="I5" s="270">
        <f>(F5*$B$14)+(G5*$B$15)+(H5*$B$6)</f>
        <v>100.25719967081324</v>
      </c>
      <c r="J5" s="251"/>
      <c r="K5" s="268" t="s">
        <v>185</v>
      </c>
      <c r="L5" s="271">
        <f t="shared" ref="L5:L10" si="0">F5*(C$14/B$14)</f>
        <v>1.4</v>
      </c>
      <c r="M5" s="271"/>
      <c r="N5" s="271"/>
      <c r="O5" s="270">
        <f t="shared" ref="O5:O12" si="1">(L5*$B$14)+(M5*$B$15)+(N5*$B$6)</f>
        <v>140.36007953913852</v>
      </c>
      <c r="Q5" s="253">
        <f>O5/I5</f>
        <v>1.4</v>
      </c>
      <c r="R5"/>
      <c r="S5" s="121">
        <v>0.5</v>
      </c>
    </row>
    <row r="6" spans="1:19" ht="15.75" customHeight="1" x14ac:dyDescent="0.35">
      <c r="A6" s="50" t="s">
        <v>186</v>
      </c>
      <c r="B6" s="296">
        <f>'Revised labour.plant escalation'!F11</f>
        <v>71.012240054418484</v>
      </c>
      <c r="C6" s="142">
        <f>B6*'17.18 prices'!D6</f>
        <v>99.417136076185869</v>
      </c>
      <c r="D6" s="128">
        <f>C6/B6</f>
        <v>1.4</v>
      </c>
      <c r="E6" s="50" t="s">
        <v>187</v>
      </c>
      <c r="F6" s="94">
        <v>2</v>
      </c>
      <c r="G6" s="94">
        <v>1</v>
      </c>
      <c r="H6" s="94"/>
      <c r="I6" s="270">
        <f t="shared" ref="I6:I12" si="2">(F6*$B$14)+(G6*$B$15)+(H6*$B$6)</f>
        <v>287.5568737905254</v>
      </c>
      <c r="J6" s="251"/>
      <c r="K6" s="268" t="s">
        <v>187</v>
      </c>
      <c r="L6" s="271">
        <f t="shared" si="0"/>
        <v>2.8</v>
      </c>
      <c r="M6" s="271">
        <f>G6*(C$15/B$15)</f>
        <v>1.4</v>
      </c>
      <c r="N6" s="271"/>
      <c r="O6" s="270">
        <f t="shared" si="1"/>
        <v>402.57962330673558</v>
      </c>
      <c r="Q6" s="253">
        <f t="shared" ref="Q6:Q12" si="3">O6/I6</f>
        <v>1.4000000000000001</v>
      </c>
      <c r="R6"/>
      <c r="S6" s="121">
        <v>0.75</v>
      </c>
    </row>
    <row r="7" spans="1:19" ht="15.75" customHeight="1" x14ac:dyDescent="0.35">
      <c r="A7" s="50" t="s">
        <v>54</v>
      </c>
      <c r="B7" s="139">
        <f>'Revised labour.plant escalation'!F2</f>
        <v>119.6646000658844</v>
      </c>
      <c r="C7" s="142">
        <f>B7*'17.18 prices'!D7</f>
        <v>167.53044009223814</v>
      </c>
      <c r="D7" s="128">
        <f t="shared" ref="D7:D15" si="4">C7/B7</f>
        <v>1.4</v>
      </c>
      <c r="E7" s="50" t="s">
        <v>188</v>
      </c>
      <c r="F7" s="94">
        <v>2</v>
      </c>
      <c r="G7" s="94"/>
      <c r="H7" s="94"/>
      <c r="I7" s="270">
        <f t="shared" si="2"/>
        <v>200.51439934162647</v>
      </c>
      <c r="J7" s="251"/>
      <c r="K7" s="268" t="s">
        <v>188</v>
      </c>
      <c r="L7" s="271">
        <f t="shared" si="0"/>
        <v>2.8</v>
      </c>
      <c r="M7" s="271"/>
      <c r="N7" s="271"/>
      <c r="O7" s="270">
        <f t="shared" si="1"/>
        <v>280.72015907827705</v>
      </c>
      <c r="Q7" s="253">
        <f t="shared" si="3"/>
        <v>1.4</v>
      </c>
      <c r="R7"/>
      <c r="S7" s="121">
        <v>1</v>
      </c>
    </row>
    <row r="8" spans="1:19" ht="29.25" customHeight="1" x14ac:dyDescent="0.35">
      <c r="A8" s="51" t="s">
        <v>189</v>
      </c>
      <c r="B8" s="296">
        <f>'Revised labour.plant escalation'!F3</f>
        <v>137.85037316829397</v>
      </c>
      <c r="C8" s="142">
        <f>B8*'17.18 prices'!D8</f>
        <v>192.99052243561155</v>
      </c>
      <c r="D8" s="128">
        <f t="shared" si="4"/>
        <v>1.4</v>
      </c>
      <c r="E8" s="50" t="s">
        <v>190</v>
      </c>
      <c r="F8" s="94">
        <v>2</v>
      </c>
      <c r="G8" s="94"/>
      <c r="H8" s="94"/>
      <c r="I8" s="270">
        <f t="shared" si="2"/>
        <v>200.51439934162647</v>
      </c>
      <c r="J8" s="251"/>
      <c r="K8" s="268" t="s">
        <v>190</v>
      </c>
      <c r="L8" s="271">
        <f t="shared" si="0"/>
        <v>2.8</v>
      </c>
      <c r="M8" s="271">
        <f>G8*(C$15/B$15)</f>
        <v>0</v>
      </c>
      <c r="N8" s="271"/>
      <c r="O8" s="270">
        <f t="shared" si="1"/>
        <v>280.72015907827705</v>
      </c>
      <c r="Q8" s="253">
        <f t="shared" si="3"/>
        <v>1.4</v>
      </c>
      <c r="R8"/>
      <c r="S8" s="121">
        <v>1.5</v>
      </c>
    </row>
    <row r="9" spans="1:19" ht="15.75" customHeight="1" x14ac:dyDescent="0.35">
      <c r="A9" s="50" t="s">
        <v>56</v>
      </c>
      <c r="B9" s="139">
        <f>'Revised labour.plant escalation'!F4</f>
        <v>107.8596130790785</v>
      </c>
      <c r="C9" s="142">
        <f>B9*'17.18 prices'!D9</f>
        <v>151.0034583107099</v>
      </c>
      <c r="D9" s="128">
        <f t="shared" si="4"/>
        <v>1.4000000000000001</v>
      </c>
      <c r="E9" s="50" t="s">
        <v>191</v>
      </c>
      <c r="F9" s="94">
        <v>1</v>
      </c>
      <c r="G9" s="94"/>
      <c r="H9" s="94"/>
      <c r="I9" s="270">
        <f t="shared" si="2"/>
        <v>100.25719967081324</v>
      </c>
      <c r="J9" s="251"/>
      <c r="K9" s="268" t="s">
        <v>191</v>
      </c>
      <c r="L9" s="271">
        <f t="shared" si="0"/>
        <v>1.4</v>
      </c>
      <c r="M9" s="271"/>
      <c r="N9" s="271"/>
      <c r="O9" s="270">
        <f t="shared" si="1"/>
        <v>140.36007953913852</v>
      </c>
      <c r="Q9" s="253">
        <f t="shared" si="3"/>
        <v>1.4</v>
      </c>
      <c r="R9"/>
      <c r="S9" s="121">
        <v>2</v>
      </c>
    </row>
    <row r="10" spans="1:19" ht="15.75" customHeight="1" x14ac:dyDescent="0.35">
      <c r="A10" s="50" t="s">
        <v>57</v>
      </c>
      <c r="B10" s="139">
        <f>'Revised labour.plant escalation'!F5</f>
        <v>100.25719967081324</v>
      </c>
      <c r="C10" s="142">
        <f>B10*'17.18 prices'!D10</f>
        <v>140.36007953913852</v>
      </c>
      <c r="D10" s="128">
        <f t="shared" si="4"/>
        <v>1.4</v>
      </c>
      <c r="E10" s="50" t="s">
        <v>192</v>
      </c>
      <c r="F10" s="94">
        <v>3</v>
      </c>
      <c r="G10" s="94"/>
      <c r="H10" s="94"/>
      <c r="I10" s="270">
        <f t="shared" si="2"/>
        <v>300.77159901243971</v>
      </c>
      <c r="J10" s="251"/>
      <c r="K10" s="268" t="s">
        <v>192</v>
      </c>
      <c r="L10" s="271">
        <f t="shared" si="0"/>
        <v>4.1999999999999993</v>
      </c>
      <c r="M10" s="271">
        <f>G10*(C$15/B$15)</f>
        <v>0</v>
      </c>
      <c r="N10" s="271"/>
      <c r="O10" s="270">
        <f t="shared" si="1"/>
        <v>421.08023861741555</v>
      </c>
      <c r="Q10" s="253">
        <f t="shared" si="3"/>
        <v>1.4</v>
      </c>
      <c r="R10"/>
      <c r="S10" s="121">
        <v>2.5</v>
      </c>
    </row>
    <row r="11" spans="1:19" ht="15.75" customHeight="1" x14ac:dyDescent="0.35">
      <c r="A11" s="50" t="s">
        <v>59</v>
      </c>
      <c r="B11" s="139">
        <f>'Revised labour.plant escalation'!F6</f>
        <v>100.25719967081324</v>
      </c>
      <c r="C11" s="142">
        <f>B11*'17.18 prices'!D11</f>
        <v>140.36007953913852</v>
      </c>
      <c r="D11" s="128">
        <f t="shared" si="4"/>
        <v>1.4</v>
      </c>
      <c r="E11" s="50" t="s">
        <v>181</v>
      </c>
      <c r="F11" s="94">
        <v>0</v>
      </c>
      <c r="G11" s="94">
        <v>0</v>
      </c>
      <c r="H11" s="94">
        <v>1</v>
      </c>
      <c r="I11" s="270">
        <f t="shared" si="2"/>
        <v>71.012240054418484</v>
      </c>
      <c r="J11" s="251"/>
      <c r="K11" s="268" t="s">
        <v>181</v>
      </c>
      <c r="L11" s="271"/>
      <c r="M11" s="271"/>
      <c r="N11" s="271">
        <f>H11*(C$6/B$6)</f>
        <v>1.4</v>
      </c>
      <c r="O11" s="270">
        <f>(L11*$B$14)+(M11*$B$15)+(N11*$B$6)</f>
        <v>99.417136076185869</v>
      </c>
      <c r="Q11" s="253">
        <f>O11/I11</f>
        <v>1.4</v>
      </c>
      <c r="R11"/>
      <c r="S11" s="121">
        <v>3</v>
      </c>
    </row>
    <row r="12" spans="1:19" ht="15.75" customHeight="1" thickBot="1" x14ac:dyDescent="0.4">
      <c r="A12" s="50" t="s">
        <v>60</v>
      </c>
      <c r="B12" s="139">
        <f>'Revised labour.plant escalation'!F7</f>
        <v>100.25719967081324</v>
      </c>
      <c r="C12" s="142">
        <f>B12*'17.18 prices'!D12</f>
        <v>140.36007953913852</v>
      </c>
      <c r="D12" s="128">
        <f t="shared" si="4"/>
        <v>1.4</v>
      </c>
      <c r="E12" s="52" t="s">
        <v>193</v>
      </c>
      <c r="F12" s="95">
        <v>2</v>
      </c>
      <c r="G12" s="95"/>
      <c r="H12" s="95"/>
      <c r="I12" s="275">
        <f t="shared" si="2"/>
        <v>200.51439934162647</v>
      </c>
      <c r="J12" s="251"/>
      <c r="K12" s="273" t="s">
        <v>193</v>
      </c>
      <c r="L12" s="276">
        <f>F12*(C$14/B$14)</f>
        <v>2.8</v>
      </c>
      <c r="M12" s="276"/>
      <c r="N12" s="276"/>
      <c r="O12" s="275">
        <f t="shared" si="1"/>
        <v>280.72015907827705</v>
      </c>
      <c r="P12" s="251"/>
      <c r="Q12" s="254">
        <f t="shared" si="3"/>
        <v>1.4</v>
      </c>
      <c r="R12"/>
      <c r="S12" s="121">
        <v>3.5</v>
      </c>
    </row>
    <row r="13" spans="1:19" ht="18.75" customHeight="1" x14ac:dyDescent="0.35">
      <c r="A13" s="50" t="s">
        <v>61</v>
      </c>
      <c r="B13" s="139">
        <f>'Revised labour.plant escalation'!F8</f>
        <v>100.25719967081324</v>
      </c>
      <c r="C13" s="142">
        <f>B13*'17.18 prices'!D13</f>
        <v>140.36007953913852</v>
      </c>
      <c r="D13" s="128">
        <f t="shared" si="4"/>
        <v>1.4</v>
      </c>
      <c r="E13" s="46" t="s">
        <v>545</v>
      </c>
      <c r="F13" s="42">
        <v>1</v>
      </c>
      <c r="H13"/>
      <c r="I13" s="300">
        <f>F13*'Revised labour.plant escalation'!F12</f>
        <v>82.722871367475946</v>
      </c>
      <c r="J13" s="251"/>
      <c r="K13" s="251"/>
      <c r="L13" s="251"/>
      <c r="M13" s="251"/>
      <c r="P13" s="251"/>
      <c r="Q13" s="251"/>
      <c r="R13"/>
      <c r="S13" s="121">
        <v>4</v>
      </c>
    </row>
    <row r="14" spans="1:19" ht="15" customHeight="1" thickBot="1" x14ac:dyDescent="0.4">
      <c r="A14" s="50" t="s">
        <v>62</v>
      </c>
      <c r="B14" s="296">
        <f>'Revised labour.plant escalation'!F9</f>
        <v>100.25719967081324</v>
      </c>
      <c r="C14" s="142">
        <f>B14*'17.18 prices'!D14</f>
        <v>140.36007953913852</v>
      </c>
      <c r="D14" s="128">
        <f t="shared" si="4"/>
        <v>1.4</v>
      </c>
      <c r="E14" s="53"/>
      <c r="F14"/>
      <c r="G14"/>
      <c r="H14"/>
      <c r="I14" s="251"/>
      <c r="J14" s="251"/>
      <c r="K14" s="251"/>
      <c r="L14" s="251"/>
      <c r="M14" s="251"/>
      <c r="N14" s="251"/>
      <c r="O14" s="251"/>
      <c r="P14" s="251"/>
      <c r="Q14" s="251"/>
      <c r="R14"/>
      <c r="S14" s="121">
        <v>4.5</v>
      </c>
    </row>
    <row r="15" spans="1:19" ht="15" thickBot="1" x14ac:dyDescent="0.4">
      <c r="A15" s="50" t="s">
        <v>63</v>
      </c>
      <c r="B15" s="139">
        <f>'Revised labour.plant escalation'!F10</f>
        <v>87.042474448898943</v>
      </c>
      <c r="C15" s="142">
        <f>B15*'17.18 prices'!D15</f>
        <v>121.85946422845851</v>
      </c>
      <c r="D15" s="128">
        <f t="shared" si="4"/>
        <v>1.4</v>
      </c>
      <c r="E15" s="53"/>
      <c r="F15"/>
      <c r="G15"/>
      <c r="H15"/>
      <c r="I15" s="521" t="s">
        <v>546</v>
      </c>
      <c r="J15" s="522"/>
      <c r="K15" s="355">
        <v>1.0245</v>
      </c>
      <c r="L15" s="251"/>
      <c r="M15" s="251"/>
      <c r="N15" s="251"/>
      <c r="O15" s="251"/>
      <c r="P15" s="251"/>
      <c r="Q15" s="251"/>
      <c r="R15"/>
      <c r="S15" s="121">
        <v>5</v>
      </c>
    </row>
    <row r="16" spans="1:19" ht="17.25" customHeight="1" thickBot="1" x14ac:dyDescent="0.4">
      <c r="A16" s="52" t="s">
        <v>194</v>
      </c>
      <c r="B16" s="213">
        <f>'17.18 prices'!B16</f>
        <v>0.24</v>
      </c>
      <c r="C16" s="214">
        <f>'17.18 prices'!C16</f>
        <v>0.24</v>
      </c>
      <c r="D16"/>
      <c r="E16"/>
      <c r="F16"/>
      <c r="G16"/>
      <c r="L16" s="278"/>
      <c r="Q16" s="251"/>
      <c r="R16"/>
      <c r="S16" s="121">
        <v>5.5</v>
      </c>
    </row>
    <row r="17" spans="1:40" ht="17.25" customHeight="1" x14ac:dyDescent="0.35">
      <c r="D17"/>
      <c r="E17"/>
      <c r="F17"/>
      <c r="G17"/>
      <c r="Q17" s="251"/>
      <c r="R17"/>
      <c r="S17" s="121">
        <v>6</v>
      </c>
    </row>
    <row r="18" spans="1:40" x14ac:dyDescent="0.35">
      <c r="A18" s="54"/>
      <c r="D18" s="55"/>
      <c r="E18" s="55"/>
      <c r="F18" s="55"/>
      <c r="G18" s="55"/>
      <c r="H18" s="55"/>
      <c r="I18" s="255"/>
      <c r="J18" s="255"/>
      <c r="K18" s="255"/>
      <c r="L18" s="255"/>
      <c r="M18" s="255"/>
      <c r="N18" s="255"/>
      <c r="O18" s="255"/>
      <c r="P18" s="255"/>
      <c r="Q18" s="255"/>
      <c r="R18" s="55"/>
      <c r="S18" s="121">
        <v>6.5</v>
      </c>
      <c r="Y18" s="55"/>
      <c r="AF18" s="56"/>
      <c r="AG18" s="56"/>
      <c r="AH18" s="56"/>
      <c r="AI18" s="56"/>
      <c r="AJ18" s="55"/>
      <c r="AK18" s="55"/>
      <c r="AL18" s="55"/>
      <c r="AM18" s="55"/>
      <c r="AN18" s="55"/>
    </row>
    <row r="19" spans="1:40" ht="23.25" customHeight="1" thickBot="1" x14ac:dyDescent="0.4">
      <c r="D19" s="55"/>
      <c r="E19" s="55"/>
      <c r="F19" s="55"/>
      <c r="G19" s="55"/>
      <c r="H19" s="55"/>
      <c r="I19" s="255"/>
      <c r="J19" s="255"/>
      <c r="K19" s="255"/>
      <c r="L19" s="255"/>
      <c r="M19" s="255"/>
      <c r="N19" s="255"/>
      <c r="O19" s="255"/>
      <c r="P19" s="255"/>
      <c r="Q19" s="255"/>
      <c r="R19" s="55"/>
      <c r="S19" s="121">
        <v>7</v>
      </c>
      <c r="Y19" s="55"/>
      <c r="AF19" s="56"/>
      <c r="AG19" s="56"/>
      <c r="AH19" s="56"/>
      <c r="AI19" s="56"/>
      <c r="AJ19" s="55"/>
      <c r="AK19" s="55"/>
      <c r="AL19" s="55"/>
      <c r="AM19" s="55"/>
      <c r="AN19" s="55"/>
    </row>
    <row r="20" spans="1:40" ht="26.5" thickBot="1" x14ac:dyDescent="0.4">
      <c r="A20" s="57" t="s">
        <v>8</v>
      </c>
      <c r="B20" s="58" t="s">
        <v>133</v>
      </c>
      <c r="C20" s="58" t="s">
        <v>195</v>
      </c>
      <c r="D20" s="59" t="s">
        <v>196</v>
      </c>
      <c r="E20" s="59" t="s">
        <v>197</v>
      </c>
      <c r="F20" s="58" t="s">
        <v>198</v>
      </c>
      <c r="G20" s="58" t="s">
        <v>199</v>
      </c>
      <c r="H20" s="58" t="s">
        <v>200</v>
      </c>
      <c r="I20" s="256" t="s">
        <v>201</v>
      </c>
      <c r="J20" s="256" t="s">
        <v>202</v>
      </c>
      <c r="K20" s="256" t="s">
        <v>203</v>
      </c>
      <c r="L20" s="256" t="s">
        <v>204</v>
      </c>
      <c r="M20" s="256" t="s">
        <v>205</v>
      </c>
      <c r="N20" s="256" t="s">
        <v>206</v>
      </c>
      <c r="O20" s="256" t="s">
        <v>207</v>
      </c>
      <c r="P20" s="256" t="s">
        <v>208</v>
      </c>
      <c r="Q20" s="256" t="s">
        <v>209</v>
      </c>
      <c r="R20" s="55"/>
      <c r="S20" s="121">
        <v>7.5</v>
      </c>
    </row>
    <row r="21" spans="1:40" ht="26.5" thickBot="1" x14ac:dyDescent="0.4">
      <c r="A21" s="60" t="s">
        <v>210</v>
      </c>
      <c r="B21" s="61"/>
      <c r="C21" s="61"/>
      <c r="D21" s="62"/>
      <c r="E21" s="62"/>
      <c r="F21" s="61"/>
      <c r="G21" s="61"/>
      <c r="H21" s="61"/>
      <c r="I21" s="257"/>
      <c r="J21" s="257"/>
      <c r="K21" s="257"/>
      <c r="L21" s="257"/>
      <c r="M21" s="257"/>
      <c r="N21" s="257"/>
      <c r="O21" s="257"/>
      <c r="P21" s="257"/>
      <c r="Q21" s="257"/>
      <c r="R21" s="55"/>
      <c r="S21" s="122">
        <v>8</v>
      </c>
    </row>
    <row r="22" spans="1:40" ht="31.5" customHeight="1" thickBot="1" x14ac:dyDescent="0.4">
      <c r="A22" s="63">
        <f>'17.18 prices'!A22</f>
        <v>501</v>
      </c>
      <c r="B22" s="64" t="str">
        <f>'17.18 prices'!B22</f>
        <v>Re-energise premises – Business Hours</v>
      </c>
      <c r="C22" s="65" t="str">
        <f>'17.18 prices'!C22</f>
        <v>Re-energisation of a premises that is already connected to the network during business hours</v>
      </c>
      <c r="D22" s="401">
        <f>'17.18 prices'!D22</f>
        <v>69.524025133039231</v>
      </c>
      <c r="E22" s="401">
        <f>'17.18 prices'!E22</f>
        <v>76.476427646343154</v>
      </c>
      <c r="F22" s="67">
        <f>'17.18 prices'!F22</f>
        <v>0.5</v>
      </c>
      <c r="G22" s="68" t="str">
        <f>'17.18 prices'!G22</f>
        <v>Normal</v>
      </c>
      <c r="H22" s="68" t="str">
        <f>'17.18 prices'!H22</f>
        <v>F Crew Meter</v>
      </c>
      <c r="I22" s="401">
        <f>VLOOKUP(H22,Crews, 5,FALSE)</f>
        <v>100.25719967081324</v>
      </c>
      <c r="J22" s="401">
        <f>VLOOKUP(H22,crewsot, 5,FALSE)</f>
        <v>140.36007953913852</v>
      </c>
      <c r="K22" s="401">
        <f>IF(G22="Normal",F22*I22,F22*J22)</f>
        <v>50.128599835406618</v>
      </c>
      <c r="L22" s="401">
        <f>IF(G22="Normal",K22*$B$5,K22/Q5*$B$5)</f>
        <v>18.54758193910045</v>
      </c>
      <c r="M22" s="258"/>
      <c r="N22" s="258"/>
      <c r="O22" s="258"/>
      <c r="P22" s="402">
        <f>IF(G22="Normal",SUM(K22:O22,-L22)*$B$16,SUM((K22/Q5), M22, N22, O22)*$B$16)</f>
        <v>12.030863960497587</v>
      </c>
      <c r="Q22" s="359">
        <f>SUM(K22:P22)</f>
        <v>80.707045735004655</v>
      </c>
      <c r="R22" s="55"/>
      <c r="S22" s="55"/>
    </row>
    <row r="23" spans="1:40" ht="29.25" customHeight="1" thickBot="1" x14ac:dyDescent="0.4">
      <c r="A23" s="69">
        <f>'17.18 prices'!A23</f>
        <v>502</v>
      </c>
      <c r="B23" s="65" t="str">
        <f>'17.18 prices'!B23</f>
        <v>Re-energise premises – After Hours</v>
      </c>
      <c r="C23" s="65" t="str">
        <f>'17.18 prices'!C23</f>
        <v>Re-energisation of a premises that is already connected to the network during after-hours periods</v>
      </c>
      <c r="D23" s="76">
        <f>'17.18 prices'!D23</f>
        <v>88.130056630601331</v>
      </c>
      <c r="E23" s="76">
        <f>'17.18 prices'!E23</f>
        <v>96.94306229366147</v>
      </c>
      <c r="F23" s="67">
        <f>'17.18 prices'!F23</f>
        <v>0.5</v>
      </c>
      <c r="G23" s="68" t="str">
        <f>'17.18 prices'!G23</f>
        <v>Overtime</v>
      </c>
      <c r="H23" s="68" t="str">
        <f>'17.18 prices'!H23</f>
        <v>F Crew Meter</v>
      </c>
      <c r="I23" s="76">
        <f>VLOOKUP(H23,Crews, 5,FALSE)</f>
        <v>100.25719967081324</v>
      </c>
      <c r="J23" s="76">
        <f>VLOOKUP(H23,crewsot, 5,FALSE)</f>
        <v>140.36007953913852</v>
      </c>
      <c r="K23" s="76">
        <f>IF(G23="Normal",F23*I23,F23*J23)</f>
        <v>70.180039769569262</v>
      </c>
      <c r="L23" s="76">
        <f>IF(G23="Normal",K23*$B$5,K23/Q5*$B$5)</f>
        <v>18.54758193910045</v>
      </c>
      <c r="M23" s="68"/>
      <c r="N23" s="68"/>
      <c r="O23" s="68"/>
      <c r="P23" s="402">
        <f>IF(G23="Normal",SUM(K23:O23,-L23)*$B$16,SUM((K23/Q6), M23, N23, O23)*$B$16)</f>
        <v>12.030863960497586</v>
      </c>
      <c r="Q23" s="259">
        <f>SUM(K23:P23)</f>
        <v>100.7584856691673</v>
      </c>
      <c r="R23" s="55"/>
      <c r="S23" s="55"/>
    </row>
    <row r="24" spans="1:40" s="42" customFormat="1" ht="28" customHeight="1" thickBot="1" x14ac:dyDescent="0.4">
      <c r="A24" s="60" t="str">
        <f>'17.18 prices'!A24</f>
        <v>Premise De-energisation – Existing Network Connection</v>
      </c>
      <c r="B24" s="58" t="str">
        <f>'17.18 prices'!B24</f>
        <v>Service</v>
      </c>
      <c r="C24" s="58" t="str">
        <f>'17.18 prices'!C24</f>
        <v>Service Description / Scope</v>
      </c>
      <c r="D24" s="279" t="str">
        <f>'17.18 prices'!D24</f>
        <v>Current Prices 2017/18</v>
      </c>
      <c r="E24" s="279" t="str">
        <f>'17.18 prices'!E24</f>
        <v>GST Inclusive</v>
      </c>
      <c r="F24" s="256" t="str">
        <f>'17.18 prices'!F24</f>
        <v>Appointment Time Hours</v>
      </c>
      <c r="G24" s="256" t="str">
        <f>'17.18 prices'!G24</f>
        <v>Normal/Over</v>
      </c>
      <c r="H24" s="256" t="str">
        <f>'17.18 prices'!H24</f>
        <v>Crew</v>
      </c>
      <c r="I24" s="256" t="s">
        <v>201</v>
      </c>
      <c r="J24" s="256" t="s">
        <v>202</v>
      </c>
      <c r="K24" s="256" t="s">
        <v>203</v>
      </c>
      <c r="L24" s="256" t="s">
        <v>204</v>
      </c>
      <c r="M24" s="256" t="s">
        <v>205</v>
      </c>
      <c r="N24" s="256" t="s">
        <v>206</v>
      </c>
      <c r="O24" s="256" t="s">
        <v>207</v>
      </c>
      <c r="P24" s="256" t="s">
        <v>208</v>
      </c>
      <c r="Q24" s="256" t="s">
        <v>209</v>
      </c>
      <c r="R24" s="55"/>
      <c r="S24" s="55"/>
      <c r="U24"/>
      <c r="V24"/>
      <c r="W24"/>
      <c r="X24"/>
      <c r="Y24"/>
      <c r="Z24"/>
      <c r="AA24"/>
      <c r="AB24"/>
      <c r="AC24"/>
      <c r="AD24"/>
      <c r="AE24"/>
      <c r="AF24"/>
      <c r="AG24"/>
      <c r="AH24"/>
      <c r="AI24"/>
      <c r="AJ24"/>
      <c r="AK24"/>
      <c r="AL24"/>
    </row>
    <row r="25" spans="1:40" ht="36" customHeight="1" thickBot="1" x14ac:dyDescent="0.4">
      <c r="A25" s="63">
        <f>'17.18 prices'!A25</f>
        <v>503</v>
      </c>
      <c r="B25" s="64" t="str">
        <f>'17.18 prices'!B25</f>
        <v>De-energise premises – Business Hours</v>
      </c>
      <c r="C25" s="65" t="str">
        <f>'17.18 prices'!C25</f>
        <v>De-energisation of a premises that is already connected to the network during business hours; excluding where the de-energisation is for debt non-payment</v>
      </c>
      <c r="D25" s="401">
        <f>'17.18 prices'!D25</f>
        <v>69.524025133039231</v>
      </c>
      <c r="E25" s="401">
        <f>'17.18 prices'!E25</f>
        <v>76.476427646343154</v>
      </c>
      <c r="F25" s="67">
        <f>'17.18 prices'!F25</f>
        <v>0.5</v>
      </c>
      <c r="G25" s="68" t="str">
        <f>'17.18 prices'!G25</f>
        <v>Normal</v>
      </c>
      <c r="H25" s="68" t="str">
        <f>'17.18 prices'!H25</f>
        <v>F Crew Meter</v>
      </c>
      <c r="I25" s="401">
        <f>VLOOKUP(H25,Crews, 5,FALSE)</f>
        <v>100.25719967081324</v>
      </c>
      <c r="J25" s="401">
        <f>VLOOKUP(H25,crewsot, 5,FALSE)</f>
        <v>140.36007953913852</v>
      </c>
      <c r="K25" s="401">
        <f>IF(G25="Normal",F25*I25,F25*J25)</f>
        <v>50.128599835406618</v>
      </c>
      <c r="L25" s="401">
        <f>IF(G25="Normal",K25*$B$5,K25/Q5*$B$5)</f>
        <v>18.54758193910045</v>
      </c>
      <c r="M25" s="258"/>
      <c r="N25" s="258"/>
      <c r="O25" s="258"/>
      <c r="P25" s="402">
        <f>IF(G25="Normal",SUM(K25:O25,-L25)*$B$16,SUM((K25/Q8), M25, N25, O25)*$B$16)</f>
        <v>12.030863960497587</v>
      </c>
      <c r="Q25" s="359">
        <f>SUM(K25:P25)</f>
        <v>80.707045735004655</v>
      </c>
      <c r="R25" s="55"/>
      <c r="S25" s="55"/>
    </row>
    <row r="26" spans="1:40" ht="39" customHeight="1" thickBot="1" x14ac:dyDescent="0.4">
      <c r="A26" s="69">
        <f>'17.18 prices'!A26</f>
        <v>505</v>
      </c>
      <c r="B26" s="65" t="str">
        <f>'17.18 prices'!B26</f>
        <v xml:space="preserve">De-energise premises for debt non-payment </v>
      </c>
      <c r="C26" s="65" t="str">
        <f>'17.18 prices'!C26</f>
        <v xml:space="preserve">De-energisation of a premises that is already connected to the network where the de-energisation is for debt non-payment – Anytime </v>
      </c>
      <c r="D26" s="76">
        <f>'17.18 prices'!D26</f>
        <v>139.05830152310193</v>
      </c>
      <c r="E26" s="76">
        <f>'17.18 prices'!E26</f>
        <v>152.96413167541215</v>
      </c>
      <c r="F26" s="67">
        <f>'17.18 prices'!F26</f>
        <v>0.5</v>
      </c>
      <c r="G26" s="68" t="str">
        <f>'17.18 prices'!G26</f>
        <v>Normal</v>
      </c>
      <c r="H26" s="68" t="str">
        <f>'17.18 prices'!H26</f>
        <v>Meter crew</v>
      </c>
      <c r="I26" s="76">
        <f>VLOOKUP(H26,Crews, 5,FALSE)</f>
        <v>200.51439934162647</v>
      </c>
      <c r="J26" s="76">
        <f>VLOOKUP(H26,crewsot, 5,FALSE)</f>
        <v>280.72015907827705</v>
      </c>
      <c r="K26" s="76">
        <f>IF(G26="Normal",F26*I26,F26*J26)</f>
        <v>100.25719967081324</v>
      </c>
      <c r="L26" s="76">
        <f>IF(G26="Normal",K26*$B$5,K26/Q5*$B$5)</f>
        <v>37.0951638782009</v>
      </c>
      <c r="M26" s="68"/>
      <c r="N26" s="68"/>
      <c r="O26" s="68"/>
      <c r="P26" s="402">
        <f>IF(G26="Normal",SUM(K26:O26,-L26)*$B$16,SUM((K26/Q9), M26, N26, O26)*$B$16)</f>
        <v>24.061727920995175</v>
      </c>
      <c r="Q26" s="259">
        <f>SUM(K26:P26)</f>
        <v>161.41409147000931</v>
      </c>
      <c r="R26" s="55"/>
      <c r="S26" s="55"/>
    </row>
    <row r="27" spans="1:40" s="42" customFormat="1" ht="28" customHeight="1" thickBot="1" x14ac:dyDescent="0.4">
      <c r="A27" s="60" t="str">
        <f>'17.18 prices'!A27</f>
        <v>Meter Investigations</v>
      </c>
      <c r="B27" s="58" t="str">
        <f>'17.18 prices'!B27</f>
        <v>Service</v>
      </c>
      <c r="C27" s="58" t="str">
        <f>'17.18 prices'!C27</f>
        <v>Service Description / Scope</v>
      </c>
      <c r="D27" s="279" t="str">
        <f>'17.18 prices'!D27</f>
        <v>Current Prices 2017/18</v>
      </c>
      <c r="E27" s="279" t="str">
        <f>'17.18 prices'!E27</f>
        <v>GST Inclusive</v>
      </c>
      <c r="F27" s="256" t="str">
        <f>'17.18 prices'!F27</f>
        <v>Appointment Time Hours</v>
      </c>
      <c r="G27" s="256" t="str">
        <f>'17.18 prices'!G27</f>
        <v>Normal/Over</v>
      </c>
      <c r="H27" s="256" t="str">
        <f>'17.18 prices'!H27</f>
        <v>Crew</v>
      </c>
      <c r="I27" s="256" t="s">
        <v>201</v>
      </c>
      <c r="J27" s="256" t="s">
        <v>202</v>
      </c>
      <c r="K27" s="256" t="s">
        <v>203</v>
      </c>
      <c r="L27" s="256" t="s">
        <v>204</v>
      </c>
      <c r="M27" s="256" t="s">
        <v>205</v>
      </c>
      <c r="N27" s="256" t="s">
        <v>206</v>
      </c>
      <c r="O27" s="256" t="s">
        <v>207</v>
      </c>
      <c r="P27" s="256" t="s">
        <v>208</v>
      </c>
      <c r="Q27" s="256" t="s">
        <v>209</v>
      </c>
      <c r="R27" s="55"/>
      <c r="S27" s="55"/>
      <c r="U27"/>
      <c r="V27"/>
      <c r="W27"/>
      <c r="X27"/>
      <c r="Y27"/>
      <c r="Z27"/>
      <c r="AA27"/>
      <c r="AB27"/>
      <c r="AC27"/>
      <c r="AD27"/>
      <c r="AE27"/>
      <c r="AF27"/>
      <c r="AG27"/>
      <c r="AH27"/>
      <c r="AI27"/>
      <c r="AJ27"/>
      <c r="AK27"/>
      <c r="AL27"/>
    </row>
    <row r="28" spans="1:40" s="42" customFormat="1" ht="39.75" customHeight="1" thickBot="1" x14ac:dyDescent="0.4">
      <c r="A28" s="63">
        <f>'17.18 prices'!A28</f>
        <v>504</v>
      </c>
      <c r="B28" s="64" t="str">
        <f>'17.18 prices'!B28</f>
        <v>Meter Test (Whole Current) – Business Hours</v>
      </c>
      <c r="C28" s="72" t="str">
        <f>'17.18 prices'!C28</f>
        <v>Meter test for whole current Type 5 – 7 meters only during business hours. Fee is refunded if the meter is proven to be faulty</v>
      </c>
      <c r="D28" s="401">
        <f>'17.18 prices'!D28</f>
        <v>278.11660304620386</v>
      </c>
      <c r="E28" s="401">
        <f>'17.18 prices'!E28</f>
        <v>305.9282633508243</v>
      </c>
      <c r="F28" s="67">
        <f>'17.18 prices'!F28</f>
        <v>1</v>
      </c>
      <c r="G28" s="68" t="str">
        <f>'17.18 prices'!G28</f>
        <v>Normal</v>
      </c>
      <c r="H28" s="68" t="str">
        <f>'17.18 prices'!H28</f>
        <v>Meter crew</v>
      </c>
      <c r="I28" s="401">
        <f>VLOOKUP(H28,Crews, 5,FALSE)</f>
        <v>200.51439934162647</v>
      </c>
      <c r="J28" s="401">
        <f>VLOOKUP(H28,crewsot, 5,FALSE)</f>
        <v>280.72015907827705</v>
      </c>
      <c r="K28" s="401">
        <f>IF(G28="Normal",F28*I28,F28*J28)</f>
        <v>200.51439934162647</v>
      </c>
      <c r="L28" s="401">
        <f>IF(G28="Normal",K28*$B$5,K28/Q7*$B$5)</f>
        <v>74.1903277564018</v>
      </c>
      <c r="M28" s="258"/>
      <c r="N28" s="258"/>
      <c r="O28" s="258"/>
      <c r="P28" s="402">
        <f>IF(G28="Normal",SUM(K28:O28,-L28)*$B$16,SUM((K28/Q11), M28, N28, O28)*$B$16)</f>
        <v>48.123455841990349</v>
      </c>
      <c r="Q28" s="359">
        <f>SUM(K28:P28)</f>
        <v>322.82818294001862</v>
      </c>
      <c r="R28" s="55"/>
      <c r="S28" s="55"/>
      <c r="U28"/>
      <c r="V28"/>
      <c r="W28"/>
      <c r="X28"/>
      <c r="Y28"/>
      <c r="Z28"/>
      <c r="AA28"/>
      <c r="AB28"/>
      <c r="AC28"/>
      <c r="AD28"/>
      <c r="AE28"/>
      <c r="AF28"/>
      <c r="AG28"/>
      <c r="AH28"/>
      <c r="AI28"/>
      <c r="AJ28"/>
      <c r="AK28"/>
      <c r="AL28"/>
    </row>
    <row r="29" spans="1:40" s="42" customFormat="1" ht="42.75" customHeight="1" thickBot="1" x14ac:dyDescent="0.4">
      <c r="A29" s="69">
        <f>'17.18 prices'!A29</f>
        <v>510</v>
      </c>
      <c r="B29" s="65" t="str">
        <f>'17.18 prices'!B29</f>
        <v>Meter Test (CT/VT) – Business Hours</v>
      </c>
      <c r="C29" s="65" t="str">
        <f>'17.18 prices'!C29</f>
        <v>Meter test for meters utilising a CT or VT during business hours. Fee is refunded if the meter installation is proven to be faulty</v>
      </c>
      <c r="D29" s="76">
        <f>'17.18 prices'!D29</f>
        <v>322.09449567680514</v>
      </c>
      <c r="E29" s="76">
        <f>'17.18 prices'!E29</f>
        <v>354.3039452444857</v>
      </c>
      <c r="F29" s="67">
        <f>'17.18 prices'!F29</f>
        <v>0.25</v>
      </c>
      <c r="G29" s="68" t="str">
        <f>'17.18 prices'!G29</f>
        <v>Normal</v>
      </c>
      <c r="H29" s="67" t="str">
        <f>'17.18 prices'!H29</f>
        <v>Admin</v>
      </c>
      <c r="I29" s="76">
        <f>VLOOKUP(H29,Crews, 5,FALSE)</f>
        <v>71.012240054418484</v>
      </c>
      <c r="J29" s="76">
        <f>VLOOKUP(H29,crewsot, 5,FALSE)</f>
        <v>99.417136076185869</v>
      </c>
      <c r="K29" s="76">
        <f>IF(G29="Normal",F29*I29,F29*J29)</f>
        <v>17.753060013604621</v>
      </c>
      <c r="L29" s="76">
        <f>IF(G29="Normal",K29*$B$5,K29/Q11*$B$5)</f>
        <v>6.56863220503371</v>
      </c>
      <c r="M29" s="77">
        <f>'19.20 prices'!M29*'20.21 prices'!K15</f>
        <v>365.78568712499992</v>
      </c>
      <c r="N29" s="68"/>
      <c r="O29" s="68"/>
      <c r="P29" s="402">
        <f>IF(G29="Normal",SUM(K29:O29,-L29)*$B$16,SUM((K29/Q12), M29, N29, O29)*$B$16)</f>
        <v>92.049299313265095</v>
      </c>
      <c r="Q29" s="259">
        <f>SUM(K29:P29)</f>
        <v>482.15667865690341</v>
      </c>
      <c r="R29" s="55"/>
      <c r="S29" s="55"/>
      <c r="U29"/>
      <c r="V29"/>
      <c r="W29"/>
      <c r="X29"/>
      <c r="Y29"/>
      <c r="Z29"/>
      <c r="AA29"/>
      <c r="AB29"/>
      <c r="AC29"/>
      <c r="AD29"/>
      <c r="AE29"/>
      <c r="AF29"/>
      <c r="AG29"/>
      <c r="AH29"/>
      <c r="AI29"/>
      <c r="AJ29"/>
      <c r="AK29"/>
      <c r="AL29"/>
    </row>
    <row r="30" spans="1:40" s="42" customFormat="1" ht="41.25" customHeight="1" thickBot="1" x14ac:dyDescent="0.4">
      <c r="A30" s="60" t="str">
        <f>'17.18 prices'!A30</f>
        <v>Special meters Services</v>
      </c>
      <c r="B30" s="58" t="str">
        <f>'17.18 prices'!B30</f>
        <v>Service</v>
      </c>
      <c r="C30" s="58" t="str">
        <f>'17.18 prices'!C30</f>
        <v>Service Description / Scope</v>
      </c>
      <c r="D30" s="279" t="str">
        <f>'17.18 prices'!D30</f>
        <v>Current Prices 2017/18</v>
      </c>
      <c r="E30" s="279" t="str">
        <f>'17.18 prices'!E30</f>
        <v>GST Inclusive</v>
      </c>
      <c r="F30" s="256" t="str">
        <f>'17.18 prices'!F30</f>
        <v>Appointment Time Hours</v>
      </c>
      <c r="G30" s="256" t="str">
        <f>'17.18 prices'!G30</f>
        <v>Normal/Over</v>
      </c>
      <c r="H30" s="256" t="str">
        <f>'17.18 prices'!H30</f>
        <v>Crew</v>
      </c>
      <c r="I30" s="256" t="s">
        <v>201</v>
      </c>
      <c r="J30" s="256" t="s">
        <v>202</v>
      </c>
      <c r="K30" s="256" t="s">
        <v>203</v>
      </c>
      <c r="L30" s="256" t="s">
        <v>204</v>
      </c>
      <c r="M30" s="256" t="s">
        <v>205</v>
      </c>
      <c r="N30" s="256" t="s">
        <v>206</v>
      </c>
      <c r="O30" s="256" t="s">
        <v>207</v>
      </c>
      <c r="P30" s="256" t="s">
        <v>208</v>
      </c>
      <c r="Q30" s="256" t="s">
        <v>209</v>
      </c>
      <c r="R30" s="55"/>
      <c r="S30" s="55"/>
      <c r="U30"/>
      <c r="V30"/>
      <c r="W30"/>
      <c r="X30"/>
      <c r="Y30"/>
      <c r="Z30"/>
      <c r="AA30"/>
      <c r="AB30"/>
      <c r="AC30"/>
      <c r="AD30"/>
      <c r="AE30"/>
      <c r="AF30"/>
      <c r="AG30"/>
      <c r="AH30"/>
      <c r="AI30"/>
      <c r="AJ30"/>
      <c r="AK30"/>
      <c r="AL30"/>
    </row>
    <row r="31" spans="1:40" s="42" customFormat="1" ht="123" customHeight="1" thickBot="1" x14ac:dyDescent="0.4">
      <c r="A31" s="63">
        <f>'17.18 prices'!A31</f>
        <v>506</v>
      </c>
      <c r="B31" s="64" t="str">
        <f>'17.18 prices'!B31</f>
        <v>Special Meter Read</v>
      </c>
      <c r="C31" s="65"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6">
        <f>'17.18 prices'!D31</f>
        <v>32.158193282563268</v>
      </c>
      <c r="E31" s="66">
        <f>'17.18 prices'!E31</f>
        <v>35.374012610819598</v>
      </c>
      <c r="F31" s="67">
        <f>'17.18 prices'!F31</f>
        <v>0.25</v>
      </c>
      <c r="G31" s="68" t="str">
        <f>'17.18 prices'!G31</f>
        <v>Normal</v>
      </c>
      <c r="H31" s="68" t="s">
        <v>545</v>
      </c>
      <c r="I31" s="66">
        <f>I13</f>
        <v>82.722871367475946</v>
      </c>
      <c r="J31" s="66">
        <f>I13*1.4</f>
        <v>115.81201991446632</v>
      </c>
      <c r="K31" s="66">
        <f>IF(G31="Normal",F31*I31,F31*J31)</f>
        <v>20.680717841868987</v>
      </c>
      <c r="L31" s="66">
        <f>IF(G31="Normal",K31*$B$5,K31/Q3*$B$5)</f>
        <v>7.6518656014915249</v>
      </c>
      <c r="M31" s="281">
        <f>'18.19 prices'!M31*'19.20 prices'!K15</f>
        <v>6.5632031249999985</v>
      </c>
      <c r="N31" s="258"/>
      <c r="O31" s="258"/>
      <c r="P31" s="132">
        <f>IF(G31="Normal",SUM(K31:O31,-L31)*$B$16,SUM((K31/Q14), M31, N31, O31)*$B$16)</f>
        <v>6.5385410320485571</v>
      </c>
      <c r="Q31" s="359">
        <f>K31+L31+P31</f>
        <v>34.871124475409069</v>
      </c>
      <c r="R31" s="55"/>
      <c r="S31" s="55"/>
      <c r="U31"/>
      <c r="V31"/>
      <c r="W31"/>
      <c r="X31"/>
      <c r="Y31"/>
      <c r="Z31"/>
      <c r="AA31"/>
      <c r="AB31"/>
      <c r="AC31"/>
      <c r="AD31"/>
      <c r="AE31"/>
      <c r="AF31"/>
      <c r="AG31"/>
      <c r="AH31"/>
      <c r="AI31"/>
      <c r="AJ31"/>
      <c r="AK31"/>
      <c r="AL31"/>
    </row>
    <row r="32" spans="1:40" s="42" customFormat="1" ht="60.75" customHeight="1" thickBot="1" x14ac:dyDescent="0.4">
      <c r="A32" s="60" t="str">
        <f>'17.18 prices'!A32</f>
        <v>Power of Choice services</v>
      </c>
      <c r="B32" s="58" t="str">
        <f>'17.18 prices'!B32</f>
        <v>Service</v>
      </c>
      <c r="C32" s="58" t="str">
        <f>'17.18 prices'!C32</f>
        <v>Service Description / Scope</v>
      </c>
      <c r="D32" s="279" t="str">
        <f>'17.18 prices'!D32</f>
        <v>Current Prices 2017/18</v>
      </c>
      <c r="E32" s="279" t="str">
        <f>'17.18 prices'!E32</f>
        <v>GST Inclusive</v>
      </c>
      <c r="F32" s="256" t="str">
        <f>'17.18 prices'!F32</f>
        <v>Appointment Time Hours</v>
      </c>
      <c r="G32" s="256" t="str">
        <f>'17.18 prices'!G32</f>
        <v>Normal/Over</v>
      </c>
      <c r="H32" s="256" t="str">
        <f>'17.18 prices'!H32</f>
        <v>Crew</v>
      </c>
      <c r="I32" s="256" t="s">
        <v>201</v>
      </c>
      <c r="J32" s="256" t="s">
        <v>202</v>
      </c>
      <c r="K32" s="256" t="s">
        <v>203</v>
      </c>
      <c r="L32" s="256" t="s">
        <v>204</v>
      </c>
      <c r="M32" s="256" t="s">
        <v>205</v>
      </c>
      <c r="N32" s="256" t="s">
        <v>206</v>
      </c>
      <c r="O32" s="256" t="s">
        <v>207</v>
      </c>
      <c r="P32" s="256" t="s">
        <v>208</v>
      </c>
      <c r="Q32" s="256" t="s">
        <v>209</v>
      </c>
      <c r="R32" s="55"/>
      <c r="S32" s="55"/>
      <c r="U32"/>
      <c r="V32"/>
      <c r="W32"/>
      <c r="X32"/>
      <c r="Y32"/>
      <c r="Z32"/>
      <c r="AA32"/>
      <c r="AB32"/>
      <c r="AC32"/>
      <c r="AD32"/>
      <c r="AE32"/>
      <c r="AF32"/>
      <c r="AG32"/>
      <c r="AH32"/>
      <c r="AI32"/>
      <c r="AJ32"/>
      <c r="AK32"/>
      <c r="AL32"/>
    </row>
    <row r="33" spans="1:38" s="42" customFormat="1" ht="49.5" customHeight="1" thickBot="1" x14ac:dyDescent="0.4">
      <c r="A33" s="73">
        <f>'17.18 prices'!A33</f>
        <v>515</v>
      </c>
      <c r="B33" s="74" t="str">
        <f>'17.18 prices'!B33</f>
        <v>Move, remove, inspect or reconfigure meter</v>
      </c>
      <c r="C33" s="65" t="str">
        <f>'17.18 prices'!C33</f>
        <v>Customer initiated change to an Evoenergy metered site that requires a site visit to move, reseal, reprogram or inspect, but does not require a new meter</v>
      </c>
      <c r="D33" s="137" t="str">
        <f>'17.18 prices'!D33</f>
        <v>na</v>
      </c>
      <c r="E33" s="137" t="str">
        <f>'17.18 prices'!E33</f>
        <v>na</v>
      </c>
      <c r="F33" s="131">
        <f>'17.18 prices'!F33</f>
        <v>1</v>
      </c>
      <c r="G33" s="68" t="str">
        <f>'17.18 prices'!G33</f>
        <v>Normal</v>
      </c>
      <c r="H33" s="131" t="str">
        <f>'17.18 prices'!H33</f>
        <v>F Crew Meter</v>
      </c>
      <c r="I33" s="66">
        <f>VLOOKUP(H33,Crews, 5,FALSE)</f>
        <v>100.25719967081324</v>
      </c>
      <c r="J33" s="66">
        <f>VLOOKUP(H33,crewsot, 5,FALSE)</f>
        <v>140.36007953913852</v>
      </c>
      <c r="K33" s="66">
        <f>IF(G33="Normal",F33*I33,F33*J33)</f>
        <v>100.25719967081324</v>
      </c>
      <c r="L33" s="66">
        <f>IF(G33="Normal",K33*$B$5,K33/Q12*$B$5)</f>
        <v>37.0951638782009</v>
      </c>
      <c r="M33" s="131"/>
      <c r="N33" s="131"/>
      <c r="O33" s="131"/>
      <c r="P33" s="132">
        <f>IF(G33="Normal",SUM(K33:O33,-L33)*$B$16,SUM((K33/Q16), M33, N33, O33)*$B$16)</f>
        <v>24.061727920995175</v>
      </c>
      <c r="Q33" s="70">
        <f>SUM(K33:P33)</f>
        <v>161.41409147000931</v>
      </c>
      <c r="R33" s="55"/>
      <c r="S33" s="55"/>
      <c r="U33"/>
      <c r="V33"/>
      <c r="W33"/>
      <c r="X33"/>
      <c r="Y33"/>
      <c r="Z33"/>
      <c r="AA33"/>
      <c r="AB33"/>
      <c r="AC33"/>
      <c r="AD33"/>
      <c r="AE33"/>
      <c r="AF33"/>
      <c r="AG33"/>
      <c r="AH33"/>
      <c r="AI33"/>
      <c r="AJ33"/>
      <c r="AK33"/>
      <c r="AL33"/>
    </row>
    <row r="34" spans="1:38" s="42" customFormat="1" ht="30" customHeight="1" thickBot="1" x14ac:dyDescent="0.4">
      <c r="A34" s="73">
        <f>'17.18 prices'!A34</f>
        <v>516</v>
      </c>
      <c r="B34" s="74" t="str">
        <f>'17.18 prices'!B34</f>
        <v>Establish supply</v>
      </c>
      <c r="C34" s="65" t="str">
        <f>'17.18 prices'!C34</f>
        <v>Energisation of a premise that is connected to the network for the first time</v>
      </c>
      <c r="D34" s="137" t="str">
        <f>'17.18 prices'!D34</f>
        <v>na</v>
      </c>
      <c r="E34" s="137" t="str">
        <f>'17.18 prices'!E34</f>
        <v>na</v>
      </c>
      <c r="F34" s="131">
        <f>'17.18 prices'!F34</f>
        <v>0.75</v>
      </c>
      <c r="G34" s="68" t="str">
        <f>'17.18 prices'!G34</f>
        <v>Normal</v>
      </c>
      <c r="H34" s="131" t="str">
        <f>'17.18 prices'!H34</f>
        <v>F Crew Meter</v>
      </c>
      <c r="I34" s="70">
        <f>VLOOKUP(H34,Crews, 5,FALSE)</f>
        <v>100.25719967081324</v>
      </c>
      <c r="J34" s="70">
        <f>VLOOKUP(H34,crewsot, 5,FALSE)</f>
        <v>140.36007953913852</v>
      </c>
      <c r="K34" s="70">
        <f>IF(G34="Normal",F34*I34,F34*J34)</f>
        <v>75.192899753109927</v>
      </c>
      <c r="L34" s="70">
        <f>IF(G34="Normal",K34*$B$5,K34/Q13*$B$5)</f>
        <v>27.821372908650673</v>
      </c>
      <c r="M34" s="131"/>
      <c r="N34" s="131"/>
      <c r="O34" s="131"/>
      <c r="P34" s="132">
        <f>IF(G34="Normal",SUM(K34:O34,-L34)*$B$16,SUM((K34/Q17), M34, N34, O34)*$B$16)</f>
        <v>18.046295940746383</v>
      </c>
      <c r="Q34" s="70">
        <f>SUM(K34:P34)</f>
        <v>121.06056860250698</v>
      </c>
      <c r="R34" s="55"/>
      <c r="S34" s="55"/>
      <c r="U34"/>
      <c r="V34"/>
      <c r="W34"/>
      <c r="X34"/>
      <c r="Y34"/>
      <c r="Z34"/>
      <c r="AA34"/>
      <c r="AB34"/>
      <c r="AC34"/>
      <c r="AD34"/>
      <c r="AE34"/>
      <c r="AF34"/>
      <c r="AG34"/>
      <c r="AH34"/>
      <c r="AI34"/>
      <c r="AJ34"/>
      <c r="AK34"/>
      <c r="AL34"/>
    </row>
    <row r="35" spans="1:38" s="42" customFormat="1" ht="48.75" customHeight="1" thickBot="1" x14ac:dyDescent="0.4">
      <c r="A35" s="73">
        <f>'17.18 prices'!A35</f>
        <v>517</v>
      </c>
      <c r="B35" s="74" t="str">
        <f>'17.18 prices'!B35</f>
        <v>Faults investigation (meter malfunction)</v>
      </c>
      <c r="C35" s="65" t="str">
        <f>'17.18 prices'!C35</f>
        <v>Customer call to Evoenergy Faults and Emergencies where a subsequent site visit ascertains a non-Evoenergy meter has failed, cannot be safely bypassed, and customer is/remains off supply</v>
      </c>
      <c r="D35" s="137" t="str">
        <f>'17.18 prices'!D35</f>
        <v>na</v>
      </c>
      <c r="E35" s="137" t="str">
        <f>'17.18 prices'!E35</f>
        <v>na</v>
      </c>
      <c r="F35" s="131">
        <f>'17.18 prices'!F35</f>
        <v>0.75</v>
      </c>
      <c r="G35" s="68" t="str">
        <f>'17.18 prices'!G35</f>
        <v>Normal</v>
      </c>
      <c r="H35" s="131" t="str">
        <f>'17.18 prices'!H35</f>
        <v>F Crew Meter</v>
      </c>
      <c r="I35" s="66">
        <f>VLOOKUP(H35,Crews, 5,FALSE)</f>
        <v>100.25719967081324</v>
      </c>
      <c r="J35" s="66">
        <f>VLOOKUP(H35,crewsot, 5,FALSE)</f>
        <v>140.36007953913852</v>
      </c>
      <c r="K35" s="66">
        <f>IF(G35="Normal",F35*I35,F35*J35)</f>
        <v>75.192899753109927</v>
      </c>
      <c r="L35" s="66">
        <f>IF(G35="Normal",K35*$B$5,K35/Q14*$B$5)</f>
        <v>27.821372908650673</v>
      </c>
      <c r="M35" s="131"/>
      <c r="N35" s="131"/>
      <c r="O35" s="131"/>
      <c r="P35" s="132">
        <f>IF(G35="Normal",SUM(K35:O35,-L35)*$B$16,SUM((K35/Q18), M35, N35, O35)*$B$16)</f>
        <v>18.046295940746383</v>
      </c>
      <c r="Q35" s="70">
        <f>SUM(K35:P35)</f>
        <v>121.06056860250698</v>
      </c>
      <c r="R35" s="55"/>
      <c r="S35" s="55"/>
      <c r="U35"/>
      <c r="V35"/>
      <c r="W35"/>
      <c r="X35"/>
      <c r="Y35"/>
      <c r="Z35"/>
      <c r="AA35"/>
      <c r="AB35"/>
      <c r="AC35"/>
      <c r="AD35"/>
      <c r="AE35"/>
      <c r="AF35"/>
      <c r="AG35"/>
      <c r="AH35"/>
      <c r="AI35"/>
      <c r="AJ35"/>
      <c r="AK35"/>
      <c r="AL35"/>
    </row>
    <row r="36" spans="1:38" s="42" customFormat="1" ht="48" customHeight="1" thickBot="1" x14ac:dyDescent="0.4">
      <c r="A36" s="73">
        <f>'17.18 prices'!A36</f>
        <v>518</v>
      </c>
      <c r="B36" s="74" t="str">
        <f>'17.18 prices'!B36</f>
        <v>Faults investigation (meter bypassed)</v>
      </c>
      <c r="C36" s="65" t="str">
        <f>'17.18 prices'!C36</f>
        <v>Customer call to Evoenergy Faults and Emergencies where a subsequent site visit ascertains a non-Evoenergy meter has failed and has been bypassed so that the customer is back on supply</v>
      </c>
      <c r="D36" s="137" t="str">
        <f>'17.18 prices'!D36</f>
        <v>na</v>
      </c>
      <c r="E36" s="137" t="str">
        <f>'17.18 prices'!E36</f>
        <v>na</v>
      </c>
      <c r="F36" s="131">
        <f>'17.18 prices'!F36</f>
        <v>1</v>
      </c>
      <c r="G36" s="68" t="str">
        <f>'17.18 prices'!G36</f>
        <v>Normal</v>
      </c>
      <c r="H36" s="131" t="str">
        <f>'17.18 prices'!H36</f>
        <v>F Crew Meter</v>
      </c>
      <c r="I36" s="70">
        <f>VLOOKUP(H36,Crews, 5,FALSE)</f>
        <v>100.25719967081324</v>
      </c>
      <c r="J36" s="70">
        <f>VLOOKUP(H36,crewsot, 5,FALSE)</f>
        <v>140.36007953913852</v>
      </c>
      <c r="K36" s="70">
        <f>IF(G36="Normal",F36*I36,F36*J36)</f>
        <v>100.25719967081324</v>
      </c>
      <c r="L36" s="70">
        <f>IF(G36="Normal",K36*$B$5,K36/Q15*$B$5)</f>
        <v>37.0951638782009</v>
      </c>
      <c r="M36" s="131"/>
      <c r="N36" s="131"/>
      <c r="O36" s="131"/>
      <c r="P36" s="132">
        <f>IF(G36="Normal",SUM(K36:O36,-L36)*$B$16,SUM((K36/Q19), M36, N36, O36)*$B$16)</f>
        <v>24.061727920995175</v>
      </c>
      <c r="Q36" s="70">
        <f>SUM(K36:P36)</f>
        <v>161.41409147000931</v>
      </c>
      <c r="R36" s="55"/>
      <c r="S36" s="55"/>
      <c r="U36"/>
      <c r="V36"/>
      <c r="W36"/>
      <c r="X36"/>
      <c r="Y36"/>
      <c r="Z36"/>
      <c r="AA36"/>
      <c r="AB36"/>
      <c r="AC36"/>
      <c r="AD36"/>
      <c r="AE36"/>
      <c r="AF36"/>
      <c r="AG36"/>
      <c r="AH36"/>
      <c r="AI36"/>
      <c r="AJ36"/>
      <c r="AK36"/>
      <c r="AL36"/>
    </row>
    <row r="37" spans="1:38" s="42" customFormat="1" ht="48" customHeight="1" thickBot="1" x14ac:dyDescent="0.4">
      <c r="A37" s="73">
        <f>'17.18 prices'!A37</f>
        <v>519</v>
      </c>
      <c r="B37" s="74" t="str">
        <f>'17.18 prices'!B37</f>
        <v xml:space="preserve">Faults investigation (customer's side of network boundary) </v>
      </c>
      <c r="C37" s="65" t="str">
        <f>'17.18 prices'!C37</f>
        <v>Customer call to Evoenergy Faults and Emergencies where a subsequent site visit ascertains a failure on the customers side of the network</v>
      </c>
      <c r="D37" s="137" t="str">
        <f>'17.18 prices'!D37</f>
        <v>na</v>
      </c>
      <c r="E37" s="137" t="str">
        <f>'17.18 prices'!E37</f>
        <v>na</v>
      </c>
      <c r="F37" s="131">
        <f>'17.18 prices'!F37</f>
        <v>0.5</v>
      </c>
      <c r="G37" s="68" t="str">
        <f>'17.18 prices'!G37</f>
        <v>Normal</v>
      </c>
      <c r="H37" s="131" t="str">
        <f>'17.18 prices'!H37</f>
        <v>F Crew Meter</v>
      </c>
      <c r="I37" s="66">
        <f>VLOOKUP(H37,Crews, 5,FALSE)</f>
        <v>100.25719967081324</v>
      </c>
      <c r="J37" s="66">
        <f>VLOOKUP(H37,crewsot, 5,FALSE)</f>
        <v>140.36007953913852</v>
      </c>
      <c r="K37" s="66">
        <f>IF(G37="Normal",F37*I37,F37*J37)</f>
        <v>50.128599835406618</v>
      </c>
      <c r="L37" s="66">
        <f>IF(G37="Normal",K37*$B$5,K37/Q16*$B$5)</f>
        <v>18.54758193910045</v>
      </c>
      <c r="M37" s="131"/>
      <c r="N37" s="131"/>
      <c r="O37" s="131"/>
      <c r="P37" s="132">
        <f>IF(G37="Normal",SUM(K37:O37,-L37)*$B$16,SUM((K37/Q20), M37, N37, O37)*$B$16)</f>
        <v>12.030863960497587</v>
      </c>
      <c r="Q37" s="70">
        <f>SUM(K37:P37)</f>
        <v>80.707045735004655</v>
      </c>
      <c r="R37" s="55"/>
      <c r="S37" s="55"/>
      <c r="U37"/>
      <c r="V37"/>
      <c r="W37"/>
      <c r="X37"/>
      <c r="Y37"/>
      <c r="Z37"/>
      <c r="AA37"/>
      <c r="AB37"/>
      <c r="AC37"/>
      <c r="AD37"/>
      <c r="AE37"/>
      <c r="AF37"/>
      <c r="AG37"/>
      <c r="AH37"/>
      <c r="AI37"/>
      <c r="AJ37"/>
      <c r="AK37"/>
      <c r="AL37"/>
    </row>
    <row r="38" spans="1:38" ht="26.5" thickBot="1" x14ac:dyDescent="0.4">
      <c r="A38" s="60" t="str">
        <f>'17.18 prices'!A38</f>
        <v>Temporary Network Connections</v>
      </c>
      <c r="B38" s="58" t="str">
        <f>'17.18 prices'!B38</f>
        <v>Service</v>
      </c>
      <c r="C38" s="58" t="str">
        <f>'17.18 prices'!C38</f>
        <v>Service Description / Scope</v>
      </c>
      <c r="D38" s="279" t="str">
        <f>'17.18 prices'!D38</f>
        <v>Current Prices 2017/18</v>
      </c>
      <c r="E38" s="279" t="str">
        <f>'17.18 prices'!E38</f>
        <v>GST Inclusive</v>
      </c>
      <c r="F38" s="256" t="str">
        <f>'17.18 prices'!F38</f>
        <v>Appointment Time Hours</v>
      </c>
      <c r="G38" s="256" t="str">
        <f>'17.18 prices'!G38</f>
        <v>Normal/Over</v>
      </c>
      <c r="H38" s="256" t="str">
        <f>'17.18 prices'!H38</f>
        <v>Crew</v>
      </c>
      <c r="I38" s="256" t="s">
        <v>201</v>
      </c>
      <c r="J38" s="256" t="s">
        <v>202</v>
      </c>
      <c r="K38" s="256" t="s">
        <v>203</v>
      </c>
      <c r="L38" s="256" t="s">
        <v>204</v>
      </c>
      <c r="M38" s="256" t="s">
        <v>205</v>
      </c>
      <c r="N38" s="256" t="s">
        <v>206</v>
      </c>
      <c r="O38" s="256" t="s">
        <v>207</v>
      </c>
      <c r="P38" s="256" t="s">
        <v>208</v>
      </c>
      <c r="Q38" s="256" t="s">
        <v>209</v>
      </c>
      <c r="R38" s="55"/>
      <c r="S38" s="55"/>
    </row>
    <row r="39" spans="1:38" ht="149.25" customHeight="1" thickBot="1" x14ac:dyDescent="0.4">
      <c r="A39" s="73">
        <f>'17.18 prices'!A39</f>
        <v>520</v>
      </c>
      <c r="B39" s="74" t="str">
        <f>'17.18 prices'!B39</f>
        <v>Temporary Builders’ Supply – Overhead (Business Hours)</v>
      </c>
      <c r="C39" s="65"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6">
        <f>'17.18 prices'!D39</f>
        <v>624.92687940654741</v>
      </c>
      <c r="E39" s="66">
        <f>'17.18 prices'!E39</f>
        <v>687.41956734720225</v>
      </c>
      <c r="F39" s="67">
        <f>'17.18 prices'!F39</f>
        <v>1.5</v>
      </c>
      <c r="G39" s="68" t="str">
        <f>'17.18 prices'!G39</f>
        <v>Normal</v>
      </c>
      <c r="H39" s="68" t="str">
        <f>'17.18 prices'!H39</f>
        <v>OH Crew</v>
      </c>
      <c r="I39" s="66">
        <f>VLOOKUP(H39,Crews, 5,FALSE)</f>
        <v>200.51439934162647</v>
      </c>
      <c r="J39" s="66">
        <f>VLOOKUP(H39,crewsot, 5,FALSE)</f>
        <v>280.72015907827705</v>
      </c>
      <c r="K39" s="66">
        <f>IF(G39="Normal",F39*I39,F39*J39)</f>
        <v>300.77159901243971</v>
      </c>
      <c r="L39" s="66">
        <f>IF(G39="Normal",K39*$B$5,K39/Q8*$B$5)</f>
        <v>111.28549163460269</v>
      </c>
      <c r="M39" s="258"/>
      <c r="N39" s="258"/>
      <c r="O39" s="282">
        <f>'19.20 prices'!O39*'20.21 prices'!K$15</f>
        <v>32.428899152678568</v>
      </c>
      <c r="P39" s="132">
        <f>IF(G39="Normal",SUM(K39:O39,-L39)*$B$16,SUM((K39/Q22), M39, N39, O39)*$B$16)</f>
        <v>79.968119559628391</v>
      </c>
      <c r="Q39" s="258">
        <f>SUM(K39:P39)</f>
        <v>524.45410935934933</v>
      </c>
      <c r="R39" s="55"/>
      <c r="S39" s="55"/>
    </row>
    <row r="40" spans="1:38" ht="138" customHeight="1" thickBot="1" x14ac:dyDescent="0.4">
      <c r="A40" s="73">
        <f>'17.18 prices'!A40</f>
        <v>522</v>
      </c>
      <c r="B40" s="74" t="str">
        <f>'17.18 prices'!B40</f>
        <v>Temporary Builders’ Supply – Underground (Business Hours)</v>
      </c>
      <c r="C40" s="65"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0">
        <f>'17.18 prices'!D40</f>
        <v>1364.257787194799</v>
      </c>
      <c r="E40" s="70">
        <f>'17.18 prices'!E40</f>
        <v>1500.6835659142789</v>
      </c>
      <c r="F40" s="67">
        <f>'17.18 prices'!F40</f>
        <v>2</v>
      </c>
      <c r="G40" s="68" t="str">
        <f>'17.18 prices'!G40</f>
        <v>Normal</v>
      </c>
      <c r="H40" s="68" t="str">
        <f>'17.18 prices'!H40</f>
        <v>UG Crew</v>
      </c>
      <c r="I40" s="70">
        <f>VLOOKUP(H40,Crews, 5,FALSE)</f>
        <v>300.77159901243971</v>
      </c>
      <c r="J40" s="70">
        <f>VLOOKUP(H40,crewsot, 5,FALSE)</f>
        <v>421.08023861741555</v>
      </c>
      <c r="K40" s="70">
        <f>IF(G40="Normal",F40*I40,F40*J40)</f>
        <v>601.54319802487942</v>
      </c>
      <c r="L40" s="70">
        <f>IF(G40="Normal",K40*$B$5,K40/Q10*$B$5)</f>
        <v>222.57098326920539</v>
      </c>
      <c r="M40" s="68"/>
      <c r="N40" s="68"/>
      <c r="O40" s="282">
        <f>'19.20 prices'!O40*'20.21 prices'!K$15</f>
        <v>32.428899152678568</v>
      </c>
      <c r="P40" s="132">
        <f>IF(G40="Normal",SUM(K40:O40,-L40)*$B$16,SUM((K40/Q23), M40, N40, O40)*$B$16)</f>
        <v>152.15330332261391</v>
      </c>
      <c r="Q40" s="248">
        <f>SUM(K40:P40)</f>
        <v>1008.6963837693772</v>
      </c>
      <c r="R40" s="55"/>
      <c r="S40" s="55"/>
    </row>
    <row r="41" spans="1:38" ht="26.5" thickBot="1" x14ac:dyDescent="0.4">
      <c r="A41" s="60" t="str">
        <f>'17.18 prices'!A41</f>
        <v>New Network Connections</v>
      </c>
      <c r="B41" s="58" t="str">
        <f>'17.18 prices'!B41</f>
        <v>Service</v>
      </c>
      <c r="C41" s="58" t="str">
        <f>'17.18 prices'!C41</f>
        <v>Service Description / Scope</v>
      </c>
      <c r="D41" s="279" t="str">
        <f>'17.18 prices'!D41</f>
        <v>Current Prices 2017/18</v>
      </c>
      <c r="E41" s="279" t="str">
        <f>'17.18 prices'!E41</f>
        <v>GST Inclusive</v>
      </c>
      <c r="F41" s="256" t="str">
        <f>'17.18 prices'!F41</f>
        <v>Appointment Time Hours</v>
      </c>
      <c r="G41" s="256" t="str">
        <f>'17.18 prices'!G41</f>
        <v>Normal/Over</v>
      </c>
      <c r="H41" s="256" t="str">
        <f>'17.18 prices'!H41</f>
        <v>Crew</v>
      </c>
      <c r="I41" s="256" t="s">
        <v>201</v>
      </c>
      <c r="J41" s="256" t="s">
        <v>202</v>
      </c>
      <c r="K41" s="256" t="s">
        <v>203</v>
      </c>
      <c r="L41" s="256" t="s">
        <v>204</v>
      </c>
      <c r="M41" s="256" t="s">
        <v>205</v>
      </c>
      <c r="N41" s="256" t="s">
        <v>206</v>
      </c>
      <c r="O41" s="256" t="s">
        <v>207</v>
      </c>
      <c r="P41" s="256" t="s">
        <v>208</v>
      </c>
      <c r="Q41" s="256" t="s">
        <v>209</v>
      </c>
      <c r="R41" s="55"/>
      <c r="S41" s="55"/>
    </row>
    <row r="42" spans="1:38" ht="171" customHeight="1" thickBot="1" x14ac:dyDescent="0.4">
      <c r="A42" s="73">
        <f>'17.18 prices'!A42</f>
        <v>523</v>
      </c>
      <c r="B42" s="74" t="str">
        <f>'17.18 prices'!B42</f>
        <v>New Underground Service Connection – Greenfield</v>
      </c>
      <c r="C42" s="65"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6">
        <f>'17.18 prices'!D42</f>
        <v>0</v>
      </c>
      <c r="E42" s="66">
        <f>'17.18 prices'!E42</f>
        <v>0</v>
      </c>
      <c r="F42" s="67">
        <f>'17.18 prices'!F42</f>
        <v>1.5</v>
      </c>
      <c r="G42" s="68" t="str">
        <f>'17.18 prices'!G42</f>
        <v>Normal</v>
      </c>
      <c r="H42" s="68" t="str">
        <f>'17.18 prices'!H42</f>
        <v>G Crew</v>
      </c>
      <c r="I42" s="66">
        <f>VLOOKUP(H42,Crews, 5,FALSE)</f>
        <v>287.5568737905254</v>
      </c>
      <c r="J42" s="66">
        <f>VLOOKUP(H42,crewsot, 5,FALSE)</f>
        <v>402.57962330673558</v>
      </c>
      <c r="K42" s="66">
        <f>IF(G42="Normal",F42*I42,F42*J42)</f>
        <v>431.3353106857881</v>
      </c>
      <c r="L42" s="66">
        <f>IF(G42="Normal",K42*$B$5,K42/Q6*$B$5)</f>
        <v>159.59406495374159</v>
      </c>
      <c r="M42" s="258"/>
      <c r="N42" s="258"/>
      <c r="O42" s="258"/>
      <c r="P42" s="132">
        <f>IF(G42="Normal",SUM(K42:O42,-L42)*$B$16,SUM((K42/Q25), M42, N42, O42)*$B$16)</f>
        <v>103.52047456458912</v>
      </c>
      <c r="Q42" s="380">
        <v>0</v>
      </c>
      <c r="R42" s="55"/>
      <c r="S42" s="55"/>
    </row>
    <row r="43" spans="1:38" ht="137.25" customHeight="1" thickBot="1" x14ac:dyDescent="0.4">
      <c r="A43" s="73">
        <f>'17.18 prices'!A43</f>
        <v>526</v>
      </c>
      <c r="B43" s="74" t="str">
        <f>'17.18 prices'!B43</f>
        <v>New Overhead Service Connection – Brownfield (Business Hours)</v>
      </c>
      <c r="C43" s="65"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0">
        <f>'17.18 prices'!D43</f>
        <v>820.77714483956345</v>
      </c>
      <c r="E43" s="70">
        <f>'17.18 prices'!E43</f>
        <v>902.85485932351992</v>
      </c>
      <c r="F43" s="67">
        <f>'17.18 prices'!F43</f>
        <v>2</v>
      </c>
      <c r="G43" s="68" t="str">
        <f>'17.18 prices'!G43</f>
        <v>Normal</v>
      </c>
      <c r="H43" s="68" t="str">
        <f>'17.18 prices'!H43</f>
        <v>OH Crew</v>
      </c>
      <c r="I43" s="70">
        <f>VLOOKUP(H43,Crews, 5,FALSE)</f>
        <v>200.51439934162647</v>
      </c>
      <c r="J43" s="70">
        <f>VLOOKUP(H43,crewsot, 5,FALSE)</f>
        <v>280.72015907827705</v>
      </c>
      <c r="K43" s="70">
        <f>IF(G43="Normal",F43*I43,F43*J43)</f>
        <v>401.02879868325294</v>
      </c>
      <c r="L43" s="70">
        <f>IF(G43="Normal",K43*$B$5,K43/Q8*$B$5)</f>
        <v>148.3806555128036</v>
      </c>
      <c r="M43" s="68"/>
      <c r="N43" s="68"/>
      <c r="O43" s="282">
        <f>'19.20 prices'!O43*'20.21 prices'!K$15</f>
        <v>32.428899152678568</v>
      </c>
      <c r="P43" s="132">
        <f>IF(G43="Normal",SUM(K43:O43,-L43)*$B$16,SUM((K43/Q26), M43, N43, O43)*$B$16)</f>
        <v>104.02984748062356</v>
      </c>
      <c r="Q43" s="377">
        <f>'19.20 prices'!Q43*'20.21 prices'!K15</f>
        <v>763.56185190534143</v>
      </c>
      <c r="R43" s="55"/>
      <c r="S43" s="55"/>
    </row>
    <row r="44" spans="1:38" ht="215.25" customHeight="1" thickBot="1" x14ac:dyDescent="0.4">
      <c r="A44" s="73">
        <f>'17.18 prices'!A44</f>
        <v>527</v>
      </c>
      <c r="B44" s="74" t="str">
        <f>'17.18 prices'!B44</f>
        <v>New Underground Service Connection – Brownfield from Front</v>
      </c>
      <c r="C44" s="65"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6">
        <f>'17.18 prices'!D44</f>
        <v>1364.257787194799</v>
      </c>
      <c r="E44" s="66">
        <f>'17.18 prices'!E44</f>
        <v>1500.6835659142789</v>
      </c>
      <c r="F44" s="67">
        <f>'17.18 prices'!F44</f>
        <v>2.5</v>
      </c>
      <c r="G44" s="68" t="str">
        <f>'17.18 prices'!G44</f>
        <v>Normal</v>
      </c>
      <c r="H44" s="68" t="str">
        <f>'17.18 prices'!H44</f>
        <v>UG Crew</v>
      </c>
      <c r="I44" s="66">
        <f>VLOOKUP(H44,Crews, 5,FALSE)</f>
        <v>300.77159901243971</v>
      </c>
      <c r="J44" s="66">
        <f>VLOOKUP(H44,crewsot, 5,FALSE)</f>
        <v>421.08023861741555</v>
      </c>
      <c r="K44" s="66">
        <f>IF(G44="Normal",F44*I44,F44*J44)</f>
        <v>751.9289975310993</v>
      </c>
      <c r="L44" s="66">
        <f>IF(G44="Normal",K44*$B$5,K44/Q10*$B$5)</f>
        <v>278.21372908650676</v>
      </c>
      <c r="M44" s="258"/>
      <c r="N44" s="258"/>
      <c r="O44" s="282">
        <f>'19.20 prices'!O44*'20.21 prices'!K$15</f>
        <v>32.428899152678568</v>
      </c>
      <c r="P44" s="132">
        <f>IF(G44="Normal",SUM(K44:O44,-L44)*$B$16,SUM((K44/Q27), M44, N44, O44)*$B$16)</f>
        <v>188.24589520410666</v>
      </c>
      <c r="Q44" s="258">
        <f>SUM(K44:P44)</f>
        <v>1250.8175209743913</v>
      </c>
      <c r="R44" s="55"/>
      <c r="S44" s="55"/>
    </row>
    <row r="45" spans="1:38" ht="211.5" customHeight="1" thickBot="1" x14ac:dyDescent="0.4">
      <c r="A45" s="73">
        <f>'17.18 prices'!A45</f>
        <v>528</v>
      </c>
      <c r="B45" s="74" t="str">
        <f>'17.18 prices'!B45</f>
        <v>New Underground Service Connection – Brownfield from Rear</v>
      </c>
      <c r="C45" s="65"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0">
        <f>'17.18 prices'!D45</f>
        <v>1364.257787194799</v>
      </c>
      <c r="E45" s="70">
        <f>'17.18 prices'!E45</f>
        <v>1500.6835659142789</v>
      </c>
      <c r="F45" s="67">
        <f>'17.18 prices'!F45</f>
        <v>2.5</v>
      </c>
      <c r="G45" s="68" t="str">
        <f>'17.18 prices'!G45</f>
        <v>Normal</v>
      </c>
      <c r="H45" s="68" t="str">
        <f>'17.18 prices'!H45</f>
        <v>UG Crew</v>
      </c>
      <c r="I45" s="70">
        <f>VLOOKUP(H45,Crews, 5,FALSE)</f>
        <v>300.77159901243971</v>
      </c>
      <c r="J45" s="70">
        <f>VLOOKUP(H45,crewsot, 5,FALSE)</f>
        <v>421.08023861741555</v>
      </c>
      <c r="K45" s="70">
        <f>IF(G45="Normal",F45*I45,F45*J45)</f>
        <v>751.9289975310993</v>
      </c>
      <c r="L45" s="70">
        <f>IF(G45="Normal",K45*$B$5,K45/Q10*$B$5)</f>
        <v>278.21372908650676</v>
      </c>
      <c r="M45" s="68"/>
      <c r="N45" s="68"/>
      <c r="O45" s="282">
        <f>'19.20 prices'!O45*'20.21 prices'!K$15</f>
        <v>32.428899152678568</v>
      </c>
      <c r="P45" s="132">
        <f>IF(G45="Normal",SUM(K45:O45,-L45)*$B$16,SUM((K45/Q28), M45, N45, O45)*$B$16)</f>
        <v>188.24589520410666</v>
      </c>
      <c r="Q45" s="248">
        <f>SUM(K45:P45)</f>
        <v>1250.8175209743913</v>
      </c>
      <c r="R45" s="55"/>
      <c r="S45" s="55"/>
    </row>
    <row r="46" spans="1:38" ht="37.5" customHeight="1" thickBot="1" x14ac:dyDescent="0.4">
      <c r="A46" s="60" t="str">
        <f>'17.18 prices'!A46</f>
        <v>Network Connection Alterations and Additions</v>
      </c>
      <c r="B46" s="58" t="str">
        <f>'17.18 prices'!B46</f>
        <v>Service</v>
      </c>
      <c r="C46" s="58" t="str">
        <f>'17.18 prices'!C46</f>
        <v>Service Description / Scope</v>
      </c>
      <c r="D46" s="279" t="str">
        <f>'17.18 prices'!D46</f>
        <v>Current Prices 2017/18</v>
      </c>
      <c r="E46" s="279" t="str">
        <f>'17.18 prices'!E46</f>
        <v>GST Inclusive</v>
      </c>
      <c r="F46" s="256" t="str">
        <f>'17.18 prices'!F46</f>
        <v>Appointment Time Hours</v>
      </c>
      <c r="G46" s="256" t="str">
        <f>'17.18 prices'!G46</f>
        <v>Normal/Over</v>
      </c>
      <c r="H46" s="256" t="str">
        <f>'17.18 prices'!H46</f>
        <v>Crew</v>
      </c>
      <c r="I46" s="256" t="s">
        <v>201</v>
      </c>
      <c r="J46" s="256" t="s">
        <v>202</v>
      </c>
      <c r="K46" s="256" t="s">
        <v>203</v>
      </c>
      <c r="L46" s="256" t="s">
        <v>204</v>
      </c>
      <c r="M46" s="256" t="s">
        <v>205</v>
      </c>
      <c r="N46" s="256" t="s">
        <v>206</v>
      </c>
      <c r="O46" s="256" t="s">
        <v>207</v>
      </c>
      <c r="P46" s="256" t="s">
        <v>208</v>
      </c>
      <c r="Q46" s="256" t="s">
        <v>209</v>
      </c>
      <c r="R46" s="55"/>
      <c r="S46" s="55"/>
    </row>
    <row r="47" spans="1:38" ht="152.25" customHeight="1" thickBot="1" x14ac:dyDescent="0.4">
      <c r="A47" s="73">
        <f>'17.18 prices'!A47</f>
        <v>541</v>
      </c>
      <c r="B47" s="74" t="str">
        <f>'17.18 prices'!B47</f>
        <v>Overhead Service Relocation – Single Visit (Business Hours)</v>
      </c>
      <c r="C47" s="65"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6">
        <f>'17.18 prices'!D47</f>
        <v>783.39081047504067</v>
      </c>
      <c r="E47" s="66">
        <f>'17.18 prices'!E47</f>
        <v>861.72989152254479</v>
      </c>
      <c r="F47" s="67">
        <f>'17.18 prices'!F47</f>
        <v>2</v>
      </c>
      <c r="G47" s="68" t="str">
        <f>'17.18 prices'!G47</f>
        <v>Normal</v>
      </c>
      <c r="H47" s="68" t="str">
        <f>'17.18 prices'!H47</f>
        <v>OH Crew</v>
      </c>
      <c r="I47" s="66">
        <f t="shared" ref="I47:I54" si="5">VLOOKUP(H47,Crews, 5,FALSE)</f>
        <v>200.51439934162647</v>
      </c>
      <c r="J47" s="66">
        <f t="shared" ref="J47:J54" si="6">VLOOKUP(H47,crewsot, 5,FALSE)</f>
        <v>280.72015907827705</v>
      </c>
      <c r="K47" s="66">
        <f t="shared" ref="K47:K54" si="7">IF(G47="Normal",F47*I47,F47*J47)</f>
        <v>401.02879868325294</v>
      </c>
      <c r="L47" s="66">
        <f>IF(G47="Normal",K47*$B$5,K47/Q8*$B$5)</f>
        <v>148.3806555128036</v>
      </c>
      <c r="M47" s="258"/>
      <c r="N47" s="66"/>
      <c r="O47" s="66"/>
      <c r="P47" s="132">
        <f t="shared" ref="P47:P55" si="8">IF(G47="Normal",SUM(K47:O47,-L47)*$B$16,SUM((K47/Q30), M47, N47, O47)*$B$16)</f>
        <v>96.246911683980699</v>
      </c>
      <c r="Q47" s="258">
        <f t="shared" ref="Q47:Q54" si="9">SUM(K47:P47)</f>
        <v>645.65636588003724</v>
      </c>
      <c r="R47" s="55"/>
      <c r="S47" s="55"/>
    </row>
    <row r="48" spans="1:38" ht="135" customHeight="1" thickBot="1" x14ac:dyDescent="0.4">
      <c r="A48" s="73">
        <f>'17.18 prices'!A48</f>
        <v>542</v>
      </c>
      <c r="B48" s="74" t="str">
        <f>'17.18 prices'!B48</f>
        <v>Overhead Service Relocation – Two Visits (Business Hours)</v>
      </c>
      <c r="C48" s="65"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0">
        <f>'17.18 prices'!D48</f>
        <v>1566.7713696930575</v>
      </c>
      <c r="E48" s="70">
        <f>'17.18 prices'!E48</f>
        <v>1723.4485066623633</v>
      </c>
      <c r="F48" s="67">
        <f>'17.18 prices'!F48</f>
        <v>4</v>
      </c>
      <c r="G48" s="68" t="str">
        <f>'17.18 prices'!G48</f>
        <v>Normal</v>
      </c>
      <c r="H48" s="68" t="str">
        <f>'17.18 prices'!H48</f>
        <v>OH Crew</v>
      </c>
      <c r="I48" s="70">
        <f t="shared" si="5"/>
        <v>200.51439934162647</v>
      </c>
      <c r="J48" s="70">
        <f t="shared" si="6"/>
        <v>280.72015907827705</v>
      </c>
      <c r="K48" s="70">
        <f t="shared" si="7"/>
        <v>802.05759736650589</v>
      </c>
      <c r="L48" s="70">
        <f>IF(G48="Normal",K48*$B$5,K48/Q8*$B$5)</f>
        <v>296.7613110256072</v>
      </c>
      <c r="M48" s="68"/>
      <c r="N48" s="70"/>
      <c r="O48" s="70"/>
      <c r="P48" s="132">
        <f t="shared" si="8"/>
        <v>192.4938233679614</v>
      </c>
      <c r="Q48" s="248">
        <f t="shared" si="9"/>
        <v>1291.3127317600745</v>
      </c>
      <c r="R48" s="55"/>
      <c r="S48" s="55"/>
    </row>
    <row r="49" spans="1:50" ht="83.25" customHeight="1" thickBot="1" x14ac:dyDescent="0.4">
      <c r="A49" s="73">
        <f>'17.18 prices'!A49</f>
        <v>543</v>
      </c>
      <c r="B49" s="74" t="str">
        <f>'17.18 prices'!B49</f>
        <v>Overhead Service Upgrade – Service Cable Replacement Not Required</v>
      </c>
      <c r="C49" s="65"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6">
        <f>'17.18 prices'!D49</f>
        <v>783.39081047504067</v>
      </c>
      <c r="E49" s="66">
        <f>'17.18 prices'!E49</f>
        <v>861.72989152254479</v>
      </c>
      <c r="F49" s="67">
        <f>'17.18 prices'!F49</f>
        <v>2</v>
      </c>
      <c r="G49" s="68" t="str">
        <f>'17.18 prices'!G49</f>
        <v>Normal</v>
      </c>
      <c r="H49" s="68" t="str">
        <f>'17.18 prices'!H49</f>
        <v>OH Crew</v>
      </c>
      <c r="I49" s="66">
        <f t="shared" si="5"/>
        <v>200.51439934162647</v>
      </c>
      <c r="J49" s="66">
        <f t="shared" si="6"/>
        <v>280.72015907827705</v>
      </c>
      <c r="K49" s="66">
        <f t="shared" si="7"/>
        <v>401.02879868325294</v>
      </c>
      <c r="L49" s="70">
        <f>IF(G49="Normal",K49*$B$5,K49/Q8*$B$5)</f>
        <v>148.3806555128036</v>
      </c>
      <c r="M49" s="258"/>
      <c r="N49" s="258"/>
      <c r="O49" s="258"/>
      <c r="P49" s="132">
        <f t="shared" si="8"/>
        <v>96.246911683980699</v>
      </c>
      <c r="Q49" s="258">
        <f t="shared" si="9"/>
        <v>645.65636588003724</v>
      </c>
      <c r="R49" s="55"/>
      <c r="S49" s="55"/>
    </row>
    <row r="50" spans="1:50" ht="96" customHeight="1" thickBot="1" x14ac:dyDescent="0.4">
      <c r="A50" s="73">
        <f>'17.18 prices'!A50</f>
        <v>544</v>
      </c>
      <c r="B50" s="74" t="str">
        <f>'17.18 prices'!B50</f>
        <v>Overhead Service Upgrade – Service Cable Replacement Required</v>
      </c>
      <c r="C50" s="65"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0">
        <f>'17.18 prices'!D50</f>
        <v>820.77714483956345</v>
      </c>
      <c r="E50" s="70">
        <f>'17.18 prices'!E50</f>
        <v>902.85485932351992</v>
      </c>
      <c r="F50" s="67">
        <f>'17.18 prices'!F50</f>
        <v>2</v>
      </c>
      <c r="G50" s="68" t="str">
        <f>'17.18 prices'!G50</f>
        <v>Normal</v>
      </c>
      <c r="H50" s="68" t="str">
        <f>'17.18 prices'!H50</f>
        <v>OH Crew</v>
      </c>
      <c r="I50" s="70">
        <f t="shared" si="5"/>
        <v>200.51439934162647</v>
      </c>
      <c r="J50" s="70">
        <f t="shared" si="6"/>
        <v>280.72015907827705</v>
      </c>
      <c r="K50" s="70">
        <f t="shared" si="7"/>
        <v>401.02879868325294</v>
      </c>
      <c r="L50" s="70">
        <f>IF(G50="Normal",K50*$B$5,K50/Q8*$B$5)</f>
        <v>148.3806555128036</v>
      </c>
      <c r="M50" s="68"/>
      <c r="N50" s="68"/>
      <c r="O50" s="282">
        <f>'19.20 prices'!O50*'20.21 prices'!K$15</f>
        <v>32.428899152678568</v>
      </c>
      <c r="P50" s="132">
        <f t="shared" si="8"/>
        <v>104.02984748062356</v>
      </c>
      <c r="Q50" s="248">
        <f t="shared" si="9"/>
        <v>685.86820082935867</v>
      </c>
      <c r="R50" s="55"/>
      <c r="S50" s="55"/>
    </row>
    <row r="51" spans="1:50" ht="84" customHeight="1" thickBot="1" x14ac:dyDescent="0.4">
      <c r="A51" s="73">
        <f>'17.18 prices'!A51</f>
        <v>545</v>
      </c>
      <c r="B51" s="74" t="str">
        <f>'17.18 prices'!B51</f>
        <v>Underground Service Upgrade – Service Cable Replacement Not Required</v>
      </c>
      <c r="C51" s="65"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0">
        <f>'17.18 prices'!D51</f>
        <v>1326.8817040872993</v>
      </c>
      <c r="E51" s="70">
        <f>'17.18 prices'!E51</f>
        <v>1459.5698744960293</v>
      </c>
      <c r="F51" s="67">
        <f>'17.18 prices'!F51</f>
        <v>1.5</v>
      </c>
      <c r="G51" s="68" t="str">
        <f>'17.18 prices'!G51</f>
        <v>Normal</v>
      </c>
      <c r="H51" s="68" t="str">
        <f>'17.18 prices'!H51</f>
        <v>Two fitter crew</v>
      </c>
      <c r="I51" s="70">
        <f>VLOOKUP(H51,Two_fitter_crew, 5,FALSE)</f>
        <v>200.51439934162647</v>
      </c>
      <c r="J51" s="70">
        <f>VLOOKUP(H51,Two_fitter_crewot, 5,FALSE)</f>
        <v>280.72015907827705</v>
      </c>
      <c r="K51" s="70">
        <f t="shared" si="7"/>
        <v>300.77159901243971</v>
      </c>
      <c r="L51" s="70">
        <f>IF(G51="Normal",K51*$B$5,K51/Q12*$B$5)</f>
        <v>111.28549163460269</v>
      </c>
      <c r="M51" s="68"/>
      <c r="N51" s="68"/>
      <c r="O51" s="245"/>
      <c r="P51" s="132">
        <f t="shared" si="8"/>
        <v>72.185183762985531</v>
      </c>
      <c r="Q51" s="248">
        <f t="shared" si="9"/>
        <v>484.2422744100279</v>
      </c>
      <c r="R51" s="55"/>
      <c r="S51" s="55"/>
    </row>
    <row r="52" spans="1:50" s="78" customFormat="1" ht="144" customHeight="1" thickBot="1" x14ac:dyDescent="0.4">
      <c r="A52" s="73">
        <f>'17.18 prices'!A52</f>
        <v>546</v>
      </c>
      <c r="B52" s="75" t="str">
        <f>'17.18 prices'!B52</f>
        <v xml:space="preserve">Underground Service Upgrade – Service Cable Replacement Required </v>
      </c>
      <c r="C52" s="72"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6">
        <f>'17.18 prices'!D52</f>
        <v>1364.257787194799</v>
      </c>
      <c r="E52" s="76">
        <f>'17.18 prices'!E52</f>
        <v>1500.6835659142789</v>
      </c>
      <c r="F52" s="67">
        <f>'17.18 prices'!F52</f>
        <v>2.5</v>
      </c>
      <c r="G52" s="77" t="str">
        <f>'17.18 prices'!G52</f>
        <v>Normal</v>
      </c>
      <c r="H52" s="77" t="str">
        <f>'17.18 prices'!H52</f>
        <v>UG Crew</v>
      </c>
      <c r="I52" s="76">
        <f>VLOOKUP(H52,Crews, 5,FALSE)</f>
        <v>300.77159901243971</v>
      </c>
      <c r="J52" s="76">
        <f t="shared" si="6"/>
        <v>421.08023861741555</v>
      </c>
      <c r="K52" s="76">
        <f t="shared" si="7"/>
        <v>751.9289975310993</v>
      </c>
      <c r="L52" s="70">
        <f>IF(G52="Normal",K52*$B$5,K52/Q10*$B$5)</f>
        <v>278.21372908650676</v>
      </c>
      <c r="M52" s="77"/>
      <c r="N52" s="77"/>
      <c r="O52" s="282">
        <f>'19.20 prices'!O52*'20.21 prices'!K$15</f>
        <v>32.428899152678568</v>
      </c>
      <c r="P52" s="132">
        <f t="shared" si="8"/>
        <v>188.24589520410666</v>
      </c>
      <c r="Q52" s="259">
        <f t="shared" si="9"/>
        <v>1250.8175209743913</v>
      </c>
      <c r="R52" s="55"/>
      <c r="S52" s="55"/>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4">
      <c r="A53" s="73">
        <f>'17.18 prices'!A53</f>
        <v>547</v>
      </c>
      <c r="B53" s="74" t="str">
        <f>'17.18 prices'!B53</f>
        <v>Underground Service Relocation – Single Visit (Business Hours)</v>
      </c>
      <c r="C53" s="65"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6">
        <f>'17.18 prices'!D53</f>
        <v>1364.257787194799</v>
      </c>
      <c r="E53" s="66">
        <f>'17.18 prices'!E53</f>
        <v>1500.6835659142789</v>
      </c>
      <c r="F53" s="67">
        <f>'17.18 prices'!F53</f>
        <v>2.5</v>
      </c>
      <c r="G53" s="68" t="str">
        <f>'17.18 prices'!G53</f>
        <v>Normal</v>
      </c>
      <c r="H53" s="68" t="str">
        <f>'17.18 prices'!H53</f>
        <v>UG Crew</v>
      </c>
      <c r="I53" s="66">
        <f t="shared" si="5"/>
        <v>300.77159901243971</v>
      </c>
      <c r="J53" s="66">
        <f t="shared" si="6"/>
        <v>421.08023861741555</v>
      </c>
      <c r="K53" s="66">
        <f t="shared" si="7"/>
        <v>751.9289975310993</v>
      </c>
      <c r="L53" s="70">
        <f>IF(G53="Normal",K53*$B$5,K53/Q10*$B$5)</f>
        <v>278.21372908650676</v>
      </c>
      <c r="M53" s="258"/>
      <c r="N53" s="258"/>
      <c r="O53" s="282">
        <f>'19.20 prices'!O53*'20.21 prices'!K$15</f>
        <v>32.428899152678568</v>
      </c>
      <c r="P53" s="132">
        <f t="shared" si="8"/>
        <v>188.24589520410666</v>
      </c>
      <c r="Q53" s="258">
        <f t="shared" si="9"/>
        <v>1250.8175209743913</v>
      </c>
      <c r="R53" s="55"/>
      <c r="S53" s="55"/>
    </row>
    <row r="54" spans="1:50" ht="150" customHeight="1" thickBot="1" x14ac:dyDescent="0.4">
      <c r="A54" s="73">
        <f>'17.18 prices'!A54</f>
        <v>548</v>
      </c>
      <c r="B54" s="74" t="str">
        <f>'17.18 prices'!B54</f>
        <v>Install surface mounted point of entry (POE) box</v>
      </c>
      <c r="C54" s="65"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0">
        <f>'17.18 prices'!D54</f>
        <v>630.93411602228923</v>
      </c>
      <c r="E54" s="70">
        <f>'17.18 prices'!E54</f>
        <v>694.02752762451826</v>
      </c>
      <c r="F54" s="67">
        <f>'17.18 prices'!F54</f>
        <v>1</v>
      </c>
      <c r="G54" s="68" t="str">
        <f>'17.18 prices'!G54</f>
        <v>Normal</v>
      </c>
      <c r="H54" s="68" t="str">
        <f>'17.18 prices'!H54</f>
        <v>UG Crew</v>
      </c>
      <c r="I54" s="70">
        <f t="shared" si="5"/>
        <v>300.77159901243971</v>
      </c>
      <c r="J54" s="70">
        <f t="shared" si="6"/>
        <v>421.08023861741555</v>
      </c>
      <c r="K54" s="70">
        <f t="shared" si="7"/>
        <v>300.77159901243971</v>
      </c>
      <c r="L54" s="70">
        <f>IF(G54="Normal",K54*$B$5,K54/Q10*$B$5)</f>
        <v>111.28549163460269</v>
      </c>
      <c r="M54" s="68"/>
      <c r="N54" s="68"/>
      <c r="O54" s="282">
        <f>'19.20 prices'!O54*'20.21 prices'!K$15</f>
        <v>86.895617497312486</v>
      </c>
      <c r="P54" s="132">
        <f t="shared" si="8"/>
        <v>93.040131962340524</v>
      </c>
      <c r="Q54" s="248">
        <f t="shared" si="9"/>
        <v>591.99284010669544</v>
      </c>
      <c r="R54" s="55"/>
      <c r="S54" s="55"/>
    </row>
    <row r="55" spans="1:50" ht="67.5" customHeight="1" thickBot="1" x14ac:dyDescent="0.4">
      <c r="A55" s="73">
        <f>'17.18 prices'!A55</f>
        <v>549</v>
      </c>
      <c r="B55" s="118" t="str">
        <f>'17.18 prices'!B55</f>
        <v>Overhead Service Temporary 
Disconnect Reconnect same day (Business Hours)</v>
      </c>
      <c r="C55" s="81" t="str">
        <f>'17.18 prices'!C55</f>
        <v>A temporary disconnect and reconnect of an existing overhead service connection to a residential dwelling.</v>
      </c>
      <c r="D55" s="138" t="str">
        <f>'17.18 prices'!D55</f>
        <v>n/a</v>
      </c>
      <c r="E55" s="138" t="str">
        <f>'17.18 prices'!E55</f>
        <v>n/a</v>
      </c>
      <c r="F55" s="67">
        <f>'17.18 prices'!F55</f>
        <v>3</v>
      </c>
      <c r="G55" s="67" t="str">
        <f>'17.18 prices'!G55</f>
        <v>Normal</v>
      </c>
      <c r="H55" s="67" t="str">
        <f>'17.18 prices'!H55</f>
        <v>OH Crew</v>
      </c>
      <c r="I55" s="119">
        <f>VLOOKUP(H55,Crews, 5,FALSE)</f>
        <v>200.51439934162647</v>
      </c>
      <c r="J55" s="119">
        <f>VLOOKUP(H55,crewsot, 5,FALSE)</f>
        <v>280.72015907827705</v>
      </c>
      <c r="K55" s="119">
        <f>IF(G55="Normal",F55*I55,F55*J55)</f>
        <v>601.54319802487942</v>
      </c>
      <c r="L55" s="119">
        <f>IF(G55="Normal",K55*$B$5,K55/Q8*$B$5)</f>
        <v>222.57098326920539</v>
      </c>
      <c r="M55" s="67"/>
      <c r="N55" s="119"/>
      <c r="O55" s="119"/>
      <c r="P55" s="132">
        <f t="shared" si="8"/>
        <v>144.37036752597106</v>
      </c>
      <c r="Q55" s="260">
        <f>SUM(K55:P55)</f>
        <v>968.48454882005581</v>
      </c>
      <c r="R55" s="55"/>
      <c r="S55" s="55"/>
    </row>
    <row r="56" spans="1:50" ht="39" customHeight="1" thickBot="1" x14ac:dyDescent="0.4">
      <c r="A56" s="60" t="str">
        <f>'17.18 prices'!A56</f>
        <v>Temporary De-energisation</v>
      </c>
      <c r="B56" s="58" t="str">
        <f>'17.18 prices'!B56</f>
        <v>Service</v>
      </c>
      <c r="C56" s="58" t="str">
        <f>'17.18 prices'!C56</f>
        <v>Service Description / Scope</v>
      </c>
      <c r="D56" s="279" t="str">
        <f>'17.18 prices'!D56</f>
        <v>Current Prices 2017/18</v>
      </c>
      <c r="E56" s="279" t="str">
        <f>'17.18 prices'!E56</f>
        <v>GST Inclusive</v>
      </c>
      <c r="F56" s="256" t="str">
        <f>'17.18 prices'!F56</f>
        <v>Appointment Time Hours</v>
      </c>
      <c r="G56" s="256" t="str">
        <f>'17.18 prices'!G56</f>
        <v>Normal/Over</v>
      </c>
      <c r="H56" s="256" t="str">
        <f>'17.18 prices'!H56</f>
        <v>Crew</v>
      </c>
      <c r="I56" s="256" t="s">
        <v>201</v>
      </c>
      <c r="J56" s="256" t="s">
        <v>202</v>
      </c>
      <c r="K56" s="256" t="s">
        <v>203</v>
      </c>
      <c r="L56" s="256" t="s">
        <v>204</v>
      </c>
      <c r="M56" s="256" t="s">
        <v>205</v>
      </c>
      <c r="N56" s="256" t="s">
        <v>206</v>
      </c>
      <c r="O56" s="256" t="s">
        <v>207</v>
      </c>
      <c r="P56" s="256" t="s">
        <v>208</v>
      </c>
      <c r="Q56" s="256" t="s">
        <v>209</v>
      </c>
      <c r="R56" s="55"/>
      <c r="S56" s="55"/>
    </row>
    <row r="57" spans="1:50" ht="75.75" customHeight="1" thickBot="1" x14ac:dyDescent="0.4">
      <c r="A57" s="73">
        <f>'17.18 prices'!A57</f>
        <v>560</v>
      </c>
      <c r="B57" s="74" t="str">
        <f>'17.18 prices'!B57</f>
        <v>Temporary de-energisation – LV (Business Hours)</v>
      </c>
      <c r="C57" s="65"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6">
        <f>'17.18 prices'!D57</f>
        <v>417.17490456930574</v>
      </c>
      <c r="E57" s="66">
        <f>'17.18 prices'!E57</f>
        <v>458.89239502623633</v>
      </c>
      <c r="F57" s="67">
        <f>'17.18 prices'!F57</f>
        <v>4</v>
      </c>
      <c r="G57" s="68" t="str">
        <f>'17.18 prices'!G57</f>
        <v>Normal</v>
      </c>
      <c r="H57" s="68" t="str">
        <f>'17.18 prices'!H57</f>
        <v>Switcher</v>
      </c>
      <c r="I57" s="66">
        <f>VLOOKUP(H57,Crews, 5,FALSE)</f>
        <v>100.25719967081324</v>
      </c>
      <c r="J57" s="66">
        <f>VLOOKUP(H57,crewsot, 5,FALSE)</f>
        <v>140.36007953913852</v>
      </c>
      <c r="K57" s="66">
        <f>IF(G57="Normal",F57*I57,F57*J57)</f>
        <v>401.02879868325294</v>
      </c>
      <c r="L57" s="70">
        <f>IF(G57="Normal",K57*$B$5,K57/Q9*$B$5)</f>
        <v>148.3806555128036</v>
      </c>
      <c r="M57" s="258"/>
      <c r="N57" s="258"/>
      <c r="O57" s="258"/>
      <c r="P57" s="132">
        <f>IF(G57="Normal",SUM(K57:O57,-L57)*$B$16,SUM((K57/Q40), M57, N57, O57)*$B$16)</f>
        <v>96.246911683980699</v>
      </c>
      <c r="Q57" s="258">
        <f>SUM(K57:P57)</f>
        <v>645.65636588003724</v>
      </c>
      <c r="R57" s="55"/>
      <c r="S57" s="55"/>
    </row>
    <row r="58" spans="1:50" ht="83.25" customHeight="1" thickBot="1" x14ac:dyDescent="0.4">
      <c r="A58" s="73">
        <f>'17.18 prices'!A58</f>
        <v>561</v>
      </c>
      <c r="B58" s="74" t="str">
        <f>'17.18 prices'!B58</f>
        <v>Temporary de-energisation – HV (Business Hours)</v>
      </c>
      <c r="C58" s="65"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0">
        <f>'17.18 prices'!D58</f>
        <v>417.17490456930574</v>
      </c>
      <c r="E58" s="70">
        <f>'17.18 prices'!E58</f>
        <v>458.89239502623633</v>
      </c>
      <c r="F58" s="67">
        <f>'17.18 prices'!F58</f>
        <v>4</v>
      </c>
      <c r="G58" s="68" t="str">
        <f>'17.18 prices'!G58</f>
        <v>Normal</v>
      </c>
      <c r="H58" s="68" t="str">
        <f>'17.18 prices'!H58</f>
        <v>Switcher</v>
      </c>
      <c r="I58" s="70">
        <f>VLOOKUP(H58,Crews, 5,FALSE)</f>
        <v>100.25719967081324</v>
      </c>
      <c r="J58" s="70">
        <f>VLOOKUP(H58,crewsot, 5,FALSE)</f>
        <v>140.36007953913852</v>
      </c>
      <c r="K58" s="70">
        <f>IF(G58="Normal",F58*I58,F58*J58)</f>
        <v>401.02879868325294</v>
      </c>
      <c r="L58" s="70">
        <f>IF(G58="Normal",K58*$B$5,K58/Q9*$B$5)</f>
        <v>148.3806555128036</v>
      </c>
      <c r="M58" s="68"/>
      <c r="N58" s="68"/>
      <c r="O58" s="68"/>
      <c r="P58" s="132">
        <f>IF(G58="Normal",SUM(K58:O58,-L58)*$B$16,SUM((K58/Q41), M58, N58, O58)*$B$16)</f>
        <v>96.246911683980699</v>
      </c>
      <c r="Q58" s="248">
        <f>SUM(K58:P58)</f>
        <v>645.65636588003724</v>
      </c>
      <c r="R58" s="55"/>
      <c r="S58" s="55"/>
    </row>
    <row r="59" spans="1:50" ht="38.25" customHeight="1" thickBot="1" x14ac:dyDescent="0.4">
      <c r="A59" s="60" t="str">
        <f>'17.18 prices'!A59</f>
        <v>Supply Abolishment / Removal</v>
      </c>
      <c r="B59" s="58" t="str">
        <f>'17.18 prices'!B59</f>
        <v>Service</v>
      </c>
      <c r="C59" s="58" t="str">
        <f>'17.18 prices'!C59</f>
        <v>Service Description / Scope</v>
      </c>
      <c r="D59" s="279" t="str">
        <f>'17.18 prices'!D59</f>
        <v>Current Prices 2017/18</v>
      </c>
      <c r="E59" s="279" t="str">
        <f>'17.18 prices'!E59</f>
        <v>GST Inclusive</v>
      </c>
      <c r="F59" s="256" t="str">
        <f>'17.18 prices'!F59</f>
        <v>Appointment Time Hours</v>
      </c>
      <c r="G59" s="256" t="str">
        <f>'17.18 prices'!G59</f>
        <v>Normal/Over</v>
      </c>
      <c r="H59" s="256" t="str">
        <f>'17.18 prices'!H59</f>
        <v>Crew</v>
      </c>
      <c r="I59" s="256" t="s">
        <v>201</v>
      </c>
      <c r="J59" s="256" t="s">
        <v>202</v>
      </c>
      <c r="K59" s="256" t="s">
        <v>203</v>
      </c>
      <c r="L59" s="256" t="s">
        <v>204</v>
      </c>
      <c r="M59" s="256" t="s">
        <v>205</v>
      </c>
      <c r="N59" s="256" t="s">
        <v>206</v>
      </c>
      <c r="O59" s="256" t="s">
        <v>207</v>
      </c>
      <c r="P59" s="256" t="s">
        <v>208</v>
      </c>
      <c r="Q59" s="256" t="s">
        <v>209</v>
      </c>
      <c r="R59" s="55"/>
      <c r="S59" s="55"/>
    </row>
    <row r="60" spans="1:50" ht="132" customHeight="1" thickBot="1" x14ac:dyDescent="0.4">
      <c r="A60" s="73">
        <f>'17.18 prices'!A60</f>
        <v>562</v>
      </c>
      <c r="B60" s="74" t="str">
        <f>'17.18 prices'!B60</f>
        <v>Supply Abolishment / Removal – Overhead (Business Hours)</v>
      </c>
      <c r="C60" s="65"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6">
        <f>'17.18 prices'!D60</f>
        <v>587.55079629904799</v>
      </c>
      <c r="E60" s="66">
        <f>'17.18 prices'!E60</f>
        <v>646.30587592895279</v>
      </c>
      <c r="F60" s="67">
        <f>'17.18 prices'!F60</f>
        <v>1.5</v>
      </c>
      <c r="G60" s="68" t="str">
        <f>'17.18 prices'!G60</f>
        <v>Normal</v>
      </c>
      <c r="H60" s="68" t="str">
        <f>'17.18 prices'!H60</f>
        <v>OH Crew</v>
      </c>
      <c r="I60" s="66">
        <f>VLOOKUP(H60,Crews, 5,FALSE)</f>
        <v>200.51439934162647</v>
      </c>
      <c r="J60" s="66">
        <f>VLOOKUP(H60,crewsot, 5,FALSE)</f>
        <v>280.72015907827705</v>
      </c>
      <c r="K60" s="66">
        <f>IF(G60="Normal",F60*I60,F60*J60)</f>
        <v>300.77159901243971</v>
      </c>
      <c r="L60" s="70">
        <f>IF(G60="Normal",K60*$B$5,K60/Q8*$B$5)</f>
        <v>111.28549163460269</v>
      </c>
      <c r="M60" s="258"/>
      <c r="N60" s="258"/>
      <c r="O60" s="258"/>
      <c r="P60" s="132">
        <f>IF(G60="Normal",SUM(K60:O60,-L60)*$B$16,SUM((K60/Q43), M60, N60, O60)*$B$16)</f>
        <v>72.185183762985531</v>
      </c>
      <c r="Q60" s="258">
        <f>SUM(K60:P60)</f>
        <v>484.2422744100279</v>
      </c>
      <c r="R60" s="55"/>
      <c r="S60" s="55"/>
    </row>
    <row r="61" spans="1:50" ht="139.5" customHeight="1" thickBot="1" x14ac:dyDescent="0.4">
      <c r="A61" s="73">
        <f>'17.18 prices'!A61</f>
        <v>563</v>
      </c>
      <c r="B61" s="74" t="str">
        <f>'17.18 prices'!B61</f>
        <v>Supply Abolishment / Removal - Underground (Business Hours)</v>
      </c>
      <c r="C61" s="65"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0">
        <f>'17.18 prices'!D61</f>
        <v>1061.5074135212444</v>
      </c>
      <c r="E61" s="70">
        <f>'17.18 prices'!E61</f>
        <v>1167.6581548733689</v>
      </c>
      <c r="F61" s="67">
        <f>'17.18 prices'!F61</f>
        <v>2.5</v>
      </c>
      <c r="G61" s="68" t="str">
        <f>'17.18 prices'!G61</f>
        <v>Normal</v>
      </c>
      <c r="H61" s="68" t="str">
        <f>'17.18 prices'!H61</f>
        <v>UG Crew</v>
      </c>
      <c r="I61" s="70">
        <f>VLOOKUP(H61,Crews, 5,FALSE)</f>
        <v>300.77159901243971</v>
      </c>
      <c r="J61" s="70">
        <f>VLOOKUP(H61,crewsot, 5,FALSE)</f>
        <v>421.08023861741555</v>
      </c>
      <c r="K61" s="70">
        <f>IF(G61="Normal",F61*I61,F61*J61)</f>
        <v>751.9289975310993</v>
      </c>
      <c r="L61" s="70">
        <f>IF(G61="Normal",K61*$B$5,K61/Q10*$B$5)</f>
        <v>278.21372908650676</v>
      </c>
      <c r="M61" s="68"/>
      <c r="N61" s="68"/>
      <c r="O61" s="68"/>
      <c r="P61" s="132">
        <f>IF(G61="Normal",SUM(K61:O61,-L61)*$B$16,SUM((K61/Q44), M61, N61, O61)*$B$16)</f>
        <v>180.46295940746381</v>
      </c>
      <c r="Q61" s="248">
        <f>SUM(K61:P61)</f>
        <v>1210.6056860250699</v>
      </c>
      <c r="R61" s="55"/>
      <c r="S61" s="55"/>
    </row>
    <row r="62" spans="1:50" ht="48" customHeight="1" thickBot="1" x14ac:dyDescent="0.4">
      <c r="A62" s="60" t="str">
        <f>'17.18 prices'!A62</f>
        <v>Miscellaneous Customer Initiated Services</v>
      </c>
      <c r="B62" s="58" t="str">
        <f>'17.18 prices'!B62</f>
        <v>Service</v>
      </c>
      <c r="C62" s="58" t="str">
        <f>'17.18 prices'!C62</f>
        <v>Service Description / Scope</v>
      </c>
      <c r="D62" s="279" t="str">
        <f>'17.18 prices'!D62</f>
        <v>Current Prices 2017/18</v>
      </c>
      <c r="E62" s="279" t="str">
        <f>'17.18 prices'!E62</f>
        <v>GST Inclusive</v>
      </c>
      <c r="F62" s="256" t="str">
        <f>'17.18 prices'!F62</f>
        <v>Appointment Time Hours</v>
      </c>
      <c r="G62" s="256" t="str">
        <f>'17.18 prices'!G62</f>
        <v>Normal/Over</v>
      </c>
      <c r="H62" s="256" t="str">
        <f>'17.18 prices'!H62</f>
        <v>Crew</v>
      </c>
      <c r="I62" s="256" t="s">
        <v>201</v>
      </c>
      <c r="J62" s="256" t="s">
        <v>202</v>
      </c>
      <c r="K62" s="256" t="s">
        <v>203</v>
      </c>
      <c r="L62" s="256" t="s">
        <v>204</v>
      </c>
      <c r="M62" s="256" t="s">
        <v>205</v>
      </c>
      <c r="N62" s="256" t="s">
        <v>206</v>
      </c>
      <c r="O62" s="256" t="s">
        <v>207</v>
      </c>
      <c r="P62" s="256" t="s">
        <v>208</v>
      </c>
      <c r="Q62" s="256" t="s">
        <v>209</v>
      </c>
      <c r="R62" s="55"/>
      <c r="S62" s="55"/>
    </row>
    <row r="63" spans="1:50" ht="86.25" customHeight="1" thickBot="1" x14ac:dyDescent="0.4">
      <c r="A63" s="73">
        <f>'17.18 prices'!A63</f>
        <v>564</v>
      </c>
      <c r="B63" s="74" t="str">
        <f>'17.18 prices'!B63</f>
        <v>Install &amp; Remove Tiger Tails – Establishment (Business Hours)</v>
      </c>
      <c r="C63" s="65" t="str">
        <f>'17.18 prices'!C63</f>
        <v>Installation and removal of “Tiger Tail” covers on overhead lines including service lines, LV &amp; HV during business hours – Establishment fee per site Use in conjunction with Item 565 to determine total service charge</v>
      </c>
      <c r="D63" s="66">
        <f>'17.18 prices'!D63</f>
        <v>1379.7371853002089</v>
      </c>
      <c r="E63" s="66">
        <f>'17.18 prices'!E63</f>
        <v>1517.7109038302299</v>
      </c>
      <c r="F63" s="68">
        <f>'17.18 prices'!F63</f>
        <v>3</v>
      </c>
      <c r="G63" s="68" t="str">
        <f>'17.18 prices'!G63</f>
        <v>Normal</v>
      </c>
      <c r="H63" s="68" t="str">
        <f>'17.18 prices'!H63</f>
        <v>OH Crew</v>
      </c>
      <c r="I63" s="66">
        <f>VLOOKUP(H63,Crews, 5,FALSE)</f>
        <v>200.51439934162647</v>
      </c>
      <c r="J63" s="66">
        <f>VLOOKUP(H63,crewsot, 5,FALSE)</f>
        <v>280.72015907827705</v>
      </c>
      <c r="K63" s="66">
        <f>IF(G63="Normal",F63*I63,F63*J63)</f>
        <v>601.54319802487942</v>
      </c>
      <c r="L63" s="70">
        <f>IF(G63="Normal",K63*$B$5,K63/Q8*$B$5)</f>
        <v>222.57098326920539</v>
      </c>
      <c r="M63" s="258"/>
      <c r="N63" s="282">
        <f>'19.20 prices'!N63*'20.21 prices'!K15</f>
        <v>193.65124612499997</v>
      </c>
      <c r="O63" s="258"/>
      <c r="P63" s="132">
        <f>IF(G63="Normal",SUM(K63:O63,-L63)*$B$16,SUM((K63/Q46), M63, N63, O63)*$B$16)</f>
        <v>190.84666659597104</v>
      </c>
      <c r="Q63" s="258">
        <f>SUM(K63:P63)</f>
        <v>1208.6120940150558</v>
      </c>
      <c r="R63" s="55"/>
      <c r="S63" s="55"/>
    </row>
    <row r="64" spans="1:50" ht="87" customHeight="1" thickBot="1" x14ac:dyDescent="0.4">
      <c r="A64" s="73">
        <f>'17.18 prices'!A64</f>
        <v>565</v>
      </c>
      <c r="B64" s="74" t="str">
        <f>'17.18 prices'!B64</f>
        <v>Install &amp; Remove Tiger Tails - Per Span (Business Hours)</v>
      </c>
      <c r="C64" s="65" t="str">
        <f>'17.18 prices'!C64</f>
        <v>Installation and removal of “Tiger Tail” covers on overhead lines including service lines, LV &amp; HV during business hours – Length based fee Use in conjunction with Item 564 to determine total service charge</v>
      </c>
      <c r="D64" s="70">
        <f>'17.18 prices'!D64</f>
        <v>694.57391962386805</v>
      </c>
      <c r="E64" s="70">
        <f>'17.18 prices'!E64</f>
        <v>764.0313115862549</v>
      </c>
      <c r="F64" s="68">
        <f>'17.18 prices'!F64</f>
        <v>3</v>
      </c>
      <c r="G64" s="68" t="str">
        <f>'17.18 prices'!G64</f>
        <v>Normal</v>
      </c>
      <c r="H64" s="68" t="str">
        <f>'17.18 prices'!H64</f>
        <v>OH Crew</v>
      </c>
      <c r="I64" s="70">
        <f>VLOOKUP(H64,Crews, 5,FALSE)</f>
        <v>200.51439934162647</v>
      </c>
      <c r="J64" s="70">
        <f>VLOOKUP(H64,crewsot, 5,FALSE)</f>
        <v>280.72015907827705</v>
      </c>
      <c r="K64" s="70">
        <f>IF(G64="Normal",F64*I64,F64*J64)</f>
        <v>601.54319802487942</v>
      </c>
      <c r="L64" s="70">
        <f>IF(G64="Normal",K64*$B$5,K64/Q8*$B$5)</f>
        <v>222.57098326920539</v>
      </c>
      <c r="M64" s="68"/>
      <c r="N64" s="68"/>
      <c r="O64" s="282">
        <f>'19.20 prices'!O64*'20.21 prices'!K$15</f>
        <v>717.22683749999999</v>
      </c>
      <c r="P64" s="132">
        <f>IF(G64="Normal",SUM(K64:O64,-L64)*$B$16,SUM((K64/Q47), M64, N64, O64)*$B$16)</f>
        <v>316.50480852597104</v>
      </c>
      <c r="Q64" s="248">
        <f>SUM(K64:P64)</f>
        <v>1857.8458273200558</v>
      </c>
      <c r="R64" s="55"/>
      <c r="S64" s="55"/>
    </row>
    <row r="65" spans="1:38" ht="87" customHeight="1" thickBot="1" x14ac:dyDescent="0.4">
      <c r="A65" s="73">
        <f>'17.18 prices'!A65</f>
        <v>566</v>
      </c>
      <c r="B65" s="74" t="str">
        <f>'17.18 prices'!B65</f>
        <v>Install &amp; Remove Warning Flags – Installation (Business Hours)</v>
      </c>
      <c r="C65" s="65" t="str">
        <f>'17.18 prices'!C65</f>
        <v>Installation and removal of Warning Flags on overhead lines including service lines, LV &amp; HV during business hours – Establishment fee per site Use in conjunction with Item 567 to determine total service charge</v>
      </c>
      <c r="D65" s="66">
        <f>'17.18 prices'!D65</f>
        <v>1175.081090084049</v>
      </c>
      <c r="E65" s="66">
        <f>'17.18 prices'!E65</f>
        <v>1292.589199092454</v>
      </c>
      <c r="F65" s="68">
        <f>'17.18 prices'!F65</f>
        <v>3</v>
      </c>
      <c r="G65" s="68" t="str">
        <f>'17.18 prices'!G65</f>
        <v>Normal</v>
      </c>
      <c r="H65" s="68" t="str">
        <f>'17.18 prices'!H65</f>
        <v>OH Crew</v>
      </c>
      <c r="I65" s="66">
        <f>VLOOKUP(H65,Crews, 5,FALSE)</f>
        <v>200.51439934162647</v>
      </c>
      <c r="J65" s="66">
        <f>VLOOKUP(H65,crewsot, 5,FALSE)</f>
        <v>280.72015907827705</v>
      </c>
      <c r="K65" s="66">
        <f>IF(G65="Normal",F65*I65,F65*J65)</f>
        <v>601.54319802487942</v>
      </c>
      <c r="L65" s="70">
        <f>IF(G65="Normal",K65*$B$5,K65/Q8*$B$5)</f>
        <v>222.57098326920539</v>
      </c>
      <c r="M65" s="258"/>
      <c r="N65" s="281">
        <f>'19.20 prices'!N65*'20.21 prices'!K15</f>
        <v>193.65124612499997</v>
      </c>
      <c r="O65" s="245"/>
      <c r="P65" s="132">
        <f>IF(G65="Normal",SUM(K65:O65,-L65)*$B$16,SUM((K65/Q48), M65, N65, O65)*$B$16)</f>
        <v>190.84666659597104</v>
      </c>
      <c r="Q65" s="258">
        <f>SUM(K65:P65)</f>
        <v>1208.6120940150558</v>
      </c>
      <c r="R65" s="55"/>
      <c r="S65" s="55"/>
    </row>
    <row r="66" spans="1:38" ht="82.5" customHeight="1" thickBot="1" x14ac:dyDescent="0.4">
      <c r="A66" s="73">
        <f>'17.18 prices'!A66</f>
        <v>567</v>
      </c>
      <c r="B66" s="74" t="str">
        <f>'17.18 prices'!B66</f>
        <v>Install &amp; Remove Tiger Tails - Per Span (Business Hours)</v>
      </c>
      <c r="C66" s="65" t="str">
        <f>'17.18 prices'!C66</f>
        <v>Installation and removal of Warning Flags on overhead lines including service lines, LV &amp; HV – Lengths based fee Use in conjunction with Item 566 to determine total service charge</v>
      </c>
      <c r="D66" s="70">
        <f>'17.18 prices'!D66</f>
        <v>595.34175163687019</v>
      </c>
      <c r="E66" s="70">
        <f>'17.18 prices'!E66</f>
        <v>654.87592680055729</v>
      </c>
      <c r="F66" s="68">
        <f>'17.18 prices'!F66</f>
        <v>3</v>
      </c>
      <c r="G66" s="68" t="str">
        <f>'17.18 prices'!G66</f>
        <v>Normal</v>
      </c>
      <c r="H66" s="68" t="str">
        <f>'17.18 prices'!H66</f>
        <v>OH Crew</v>
      </c>
      <c r="I66" s="70">
        <f>VLOOKUP(H66,Crews, 5,FALSE)</f>
        <v>200.51439934162647</v>
      </c>
      <c r="J66" s="70">
        <f>VLOOKUP(H66,crewsot, 5,FALSE)</f>
        <v>280.72015907827705</v>
      </c>
      <c r="K66" s="70">
        <f>IF(G66="Normal",F66*I66,F66*J66)</f>
        <v>601.54319802487942</v>
      </c>
      <c r="L66" s="70">
        <f>IF(G66="Normal",K66*$B$5,K66/Q8*$B$5)</f>
        <v>222.57098326920539</v>
      </c>
      <c r="M66" s="68"/>
      <c r="N66" s="68"/>
      <c r="O66" s="282">
        <f>'19.20 prices'!O66*'20.21 prices'!K$15</f>
        <v>516.40332299999989</v>
      </c>
      <c r="P66" s="132">
        <f>IF(G66="Normal",SUM(K66:O66,-L66)*$B$16,SUM((K66/Q49), M66, N66, O66)*$B$16)</f>
        <v>268.30716504597098</v>
      </c>
      <c r="Q66" s="248">
        <f>SUM(K66:P66)</f>
        <v>1608.8246693400556</v>
      </c>
      <c r="R66" s="55"/>
      <c r="S66" s="55"/>
    </row>
    <row r="67" spans="1:38" ht="48" customHeight="1" thickBot="1" x14ac:dyDescent="0.4">
      <c r="A67" s="60" t="str">
        <f>'17.18 prices'!A67</f>
        <v>Operational &amp; Maintenance Fees - Export Only Embedded Generation Installations up to 5MW</v>
      </c>
      <c r="B67" s="58" t="str">
        <f>'17.18 prices'!B67</f>
        <v>Service</v>
      </c>
      <c r="C67" s="58" t="str">
        <f>'17.18 prices'!C67</f>
        <v>Service Description / Scope</v>
      </c>
      <c r="D67" s="279" t="str">
        <f>'17.18 prices'!D67</f>
        <v>Current Prices 2017/18</v>
      </c>
      <c r="E67" s="279" t="str">
        <f>'17.18 prices'!E67</f>
        <v>GST Inclusive</v>
      </c>
      <c r="F67" s="256" t="str">
        <f>'17.18 prices'!F67</f>
        <v>Appointment Time Hours</v>
      </c>
      <c r="G67" s="256" t="str">
        <f>'17.18 prices'!G67</f>
        <v>Normal/Over</v>
      </c>
      <c r="H67" s="256" t="str">
        <f>'17.18 prices'!H67</f>
        <v>Crew</v>
      </c>
      <c r="I67" s="256" t="s">
        <v>201</v>
      </c>
      <c r="J67" s="256" t="s">
        <v>202</v>
      </c>
      <c r="K67" s="256" t="s">
        <v>203</v>
      </c>
      <c r="L67" s="256" t="s">
        <v>204</v>
      </c>
      <c r="M67" s="256" t="s">
        <v>205</v>
      </c>
      <c r="N67" s="256" t="s">
        <v>206</v>
      </c>
      <c r="O67" s="256" t="s">
        <v>207</v>
      </c>
      <c r="P67" s="256" t="s">
        <v>208</v>
      </c>
      <c r="Q67" s="256" t="s">
        <v>209</v>
      </c>
      <c r="R67" s="55"/>
      <c r="S67" s="55"/>
    </row>
    <row r="68" spans="1:38" ht="61.5" customHeight="1" thickBot="1" x14ac:dyDescent="0.4">
      <c r="A68" s="63">
        <f>'17.18 prices'!A68</f>
        <v>568</v>
      </c>
      <c r="B68" s="237" t="str">
        <f>'17.18 prices'!B68</f>
        <v>Embedded Generation OPEX Fees - Connection Assets</v>
      </c>
      <c r="C68" s="238" t="str">
        <f>'17.18 prices'!C68</f>
        <v>Annual operational and maintenance charges for the dedicated connections assets of Export Only Embedded Generation</v>
      </c>
      <c r="D68" s="243" t="str">
        <f>'17.18 prices'!D68</f>
        <v>2% of value of connection assets per annum</v>
      </c>
      <c r="E68" s="135">
        <f>'17.18 prices'!E68</f>
        <v>0</v>
      </c>
      <c r="F68" s="134">
        <f>'17.18 prices'!F68</f>
        <v>0</v>
      </c>
      <c r="G68" s="134">
        <f>'17.18 prices'!G68</f>
        <v>0</v>
      </c>
      <c r="H68" s="134">
        <f>'17.18 prices'!H68</f>
        <v>0</v>
      </c>
      <c r="I68" s="134"/>
      <c r="J68" s="134"/>
      <c r="K68" s="134"/>
      <c r="L68" s="134"/>
      <c r="M68" s="261"/>
      <c r="N68" s="261"/>
      <c r="O68" s="261"/>
      <c r="P68" s="135"/>
      <c r="Q68" s="261"/>
      <c r="R68" s="55"/>
      <c r="S68" s="55"/>
    </row>
    <row r="69" spans="1:38" ht="93.75" customHeight="1" thickBot="1" x14ac:dyDescent="0.4">
      <c r="A69" s="69">
        <f>'17.18 prices'!A69</f>
        <v>569</v>
      </c>
      <c r="B69" s="238" t="str">
        <f>'17.18 prices'!B69</f>
        <v>Embedded Generation OPEX Fees - Shared Network Asset</v>
      </c>
      <c r="C69" s="238" t="str">
        <f>'17.18 prices'!C69</f>
        <v>Annual operational and maintenance charges for the shared network assets associated with Export Only Embedded Generation</v>
      </c>
      <c r="D69" s="243" t="str">
        <f>'17.18 prices'!D69</f>
        <v>2% of value of shared assets allocated to the generator per annum (if applicable)</v>
      </c>
      <c r="E69" s="135">
        <f>'17.18 prices'!E69</f>
        <v>0</v>
      </c>
      <c r="F69" s="135">
        <f>'17.18 prices'!F69</f>
        <v>0</v>
      </c>
      <c r="G69" s="135">
        <f>'17.18 prices'!G69</f>
        <v>0</v>
      </c>
      <c r="H69" s="135">
        <f>'17.18 prices'!H69</f>
        <v>0</v>
      </c>
      <c r="I69" s="135"/>
      <c r="J69" s="135"/>
      <c r="K69" s="135"/>
      <c r="L69" s="135"/>
      <c r="M69" s="136"/>
      <c r="N69" s="136"/>
      <c r="O69" s="136"/>
      <c r="P69" s="135"/>
      <c r="Q69" s="262"/>
      <c r="R69" s="55"/>
      <c r="S69" s="55"/>
    </row>
    <row r="70" spans="1:38" ht="53.25" customHeight="1" thickBot="1" x14ac:dyDescent="0.4">
      <c r="A70" s="60" t="str">
        <f>'17.18 prices'!A70</f>
        <v>Connection Enquiry Processing - Embedded Generation Installations*</v>
      </c>
      <c r="B70" s="58" t="str">
        <f>'17.18 prices'!B70</f>
        <v>Service</v>
      </c>
      <c r="C70" s="58" t="str">
        <f>'17.18 prices'!C70</f>
        <v>Service Description / Scope</v>
      </c>
      <c r="D70" s="279" t="str">
        <f>'17.18 prices'!D70</f>
        <v>Current Prices 2017/18</v>
      </c>
      <c r="E70" s="279" t="str">
        <f>'17.18 prices'!E70</f>
        <v>GST Inclusive</v>
      </c>
      <c r="F70" s="256" t="str">
        <f>'17.18 prices'!F70</f>
        <v>Appointment Time Hours</v>
      </c>
      <c r="G70" s="256" t="str">
        <f>'17.18 prices'!G70</f>
        <v>Normal/Over</v>
      </c>
      <c r="H70" s="256" t="str">
        <f>'17.18 prices'!H70</f>
        <v>Crew</v>
      </c>
      <c r="I70" s="256" t="s">
        <v>201</v>
      </c>
      <c r="J70" s="256" t="s">
        <v>202</v>
      </c>
      <c r="K70" s="256" t="s">
        <v>203</v>
      </c>
      <c r="L70" s="256" t="s">
        <v>204</v>
      </c>
      <c r="M70" s="256" t="s">
        <v>205</v>
      </c>
      <c r="N70" s="256" t="s">
        <v>206</v>
      </c>
      <c r="O70" s="256" t="s">
        <v>207</v>
      </c>
      <c r="P70" s="256" t="s">
        <v>208</v>
      </c>
      <c r="Q70" s="256" t="s">
        <v>209</v>
      </c>
      <c r="R70" s="55"/>
      <c r="S70" s="55"/>
    </row>
    <row r="71" spans="1:38" ht="75.75" customHeight="1" thickBot="1" x14ac:dyDescent="0.4">
      <c r="A71" s="73">
        <f>'17.18 prices'!A71</f>
        <v>570</v>
      </c>
      <c r="B71" s="239" t="str">
        <f>'17.18 prices'!B71</f>
        <v>Embedded Generation Connection Enquiry – Class 1 (Commercial)</v>
      </c>
      <c r="C71" s="238" t="str">
        <f>'17.18 prices'!C71</f>
        <v>Receipt, registration, processing and responding to a connection enquiry for Class 1 (Commercial) Embedded Generation</v>
      </c>
      <c r="D71" s="240">
        <f>'17.18 prices'!D71</f>
        <v>0</v>
      </c>
      <c r="E71" s="240">
        <f>'17.18 prices'!E71</f>
        <v>0</v>
      </c>
      <c r="F71" s="403">
        <f>'17.18 prices'!F71</f>
        <v>2</v>
      </c>
      <c r="G71" s="70" t="str">
        <f>'17.18 prices'!G71</f>
        <v>Normal</v>
      </c>
      <c r="H71" s="67" t="str">
        <f>'17.18 prices'!H71</f>
        <v>Management
 ( Senior Project Engineer - SPE)</v>
      </c>
      <c r="I71" s="70">
        <f t="shared" ref="I71:I83" si="10">$B$8</f>
        <v>137.85037316829397</v>
      </c>
      <c r="J71" s="79">
        <f t="shared" ref="J71:J76" si="11">$C$8</f>
        <v>192.99052243561155</v>
      </c>
      <c r="K71" s="70">
        <f t="shared" ref="K71:K76" si="12">IF(G71="Normal",F71*I71,F71*J71)</f>
        <v>275.70074633658794</v>
      </c>
      <c r="L71" s="70">
        <f>IF(G71="Normal",K71*$B$5,K71/Q13*$B$5)</f>
        <v>102.00927614453754</v>
      </c>
      <c r="M71" s="258"/>
      <c r="N71" s="258"/>
      <c r="O71" s="258"/>
      <c r="P71" s="132">
        <f t="shared" ref="P71:P76" si="13">IF(G71="Normal",SUM(K71:O71,-L71)*$B$16,SUM((K71/Q54), M71, N71, O71)*$B$16)</f>
        <v>66.168179120781105</v>
      </c>
      <c r="Q71" s="258">
        <f t="shared" ref="Q71:Q76" si="14">SUM(K71:P71)</f>
        <v>443.87820160190654</v>
      </c>
      <c r="R71" s="55"/>
      <c r="S71" s="55"/>
    </row>
    <row r="72" spans="1:38" ht="78.75" customHeight="1" thickBot="1" x14ac:dyDescent="0.4">
      <c r="A72" s="73">
        <f>'17.18 prices'!A72</f>
        <v>596</v>
      </c>
      <c r="B72" s="239" t="str">
        <f>'17.18 prices'!B72</f>
        <v>Embedded Generation Connection Enquiry – Class 2</v>
      </c>
      <c r="C72" s="238" t="str">
        <f>'17.18 prices'!C72</f>
        <v xml:space="preserve">Receipt, registration, processing and responding to a connection enquiry with Preliminary Network Advice for Class 2 Embedded Generation </v>
      </c>
      <c r="D72" s="242">
        <f>'17.18 prices'!D72</f>
        <v>571.20000000000005</v>
      </c>
      <c r="E72" s="242">
        <f>'17.18 prices'!E72</f>
        <v>628.32000000000005</v>
      </c>
      <c r="F72" s="403">
        <f>'17.18 prices'!F72</f>
        <v>2.5</v>
      </c>
      <c r="G72" s="68" t="str">
        <f>'17.18 prices'!G72</f>
        <v>Normal</v>
      </c>
      <c r="H72" s="67" t="str">
        <f>'17.18 prices'!H72</f>
        <v>Management
 ( Senior Project Engineer - SPE)</v>
      </c>
      <c r="I72" s="70">
        <f t="shared" si="10"/>
        <v>137.85037316829397</v>
      </c>
      <c r="J72" s="79">
        <f t="shared" si="11"/>
        <v>192.99052243561155</v>
      </c>
      <c r="K72" s="70">
        <f t="shared" si="12"/>
        <v>344.62593292073495</v>
      </c>
      <c r="L72" s="70">
        <f>IF(G72="Normal",K72*$B$5,K72/Q14*$B$5)</f>
        <v>127.51159518067193</v>
      </c>
      <c r="M72" s="68"/>
      <c r="N72" s="68"/>
      <c r="O72" s="68"/>
      <c r="P72" s="132">
        <f t="shared" si="13"/>
        <v>82.710223900976388</v>
      </c>
      <c r="Q72" s="248">
        <f t="shared" si="14"/>
        <v>554.84775200238323</v>
      </c>
      <c r="R72" s="55"/>
      <c r="S72" s="55"/>
    </row>
    <row r="73" spans="1:38" ht="75" customHeight="1" thickBot="1" x14ac:dyDescent="0.4">
      <c r="A73" s="73">
        <f>'17.18 prices'!A73</f>
        <v>597</v>
      </c>
      <c r="B73" s="239" t="str">
        <f>'17.18 prices'!B73</f>
        <v xml:space="preserve">Embedded Generation Connection Enquiry – Class 3 </v>
      </c>
      <c r="C73" s="238" t="str">
        <f>'17.18 prices'!C73</f>
        <v xml:space="preserve">Receipt, registration, processing and responding to a connection enquiry with Preliminary Network Advice for Class 3 Embedded Generation </v>
      </c>
      <c r="D73" s="242">
        <f>'17.18 prices'!D73</f>
        <v>571.20000000000005</v>
      </c>
      <c r="E73" s="242">
        <f>'17.18 prices'!E73</f>
        <v>628.32000000000005</v>
      </c>
      <c r="F73" s="403">
        <f>'17.18 prices'!F73</f>
        <v>3</v>
      </c>
      <c r="G73" s="68" t="str">
        <f>'17.18 prices'!G73</f>
        <v>Normal</v>
      </c>
      <c r="H73" s="67" t="str">
        <f>'17.18 prices'!H73</f>
        <v>Management
 ( Senior Project Engineer - SPE)</v>
      </c>
      <c r="I73" s="70">
        <f t="shared" si="10"/>
        <v>137.85037316829397</v>
      </c>
      <c r="J73" s="79">
        <f t="shared" si="11"/>
        <v>192.99052243561155</v>
      </c>
      <c r="K73" s="70">
        <f t="shared" si="12"/>
        <v>413.55111950488191</v>
      </c>
      <c r="L73" s="70">
        <f>IF(G73="Normal",K73*$B$5,K73/Q15*$B$5)</f>
        <v>153.01391421680631</v>
      </c>
      <c r="M73" s="68"/>
      <c r="N73" s="68"/>
      <c r="O73" s="68"/>
      <c r="P73" s="132">
        <f t="shared" si="13"/>
        <v>99.252268681171657</v>
      </c>
      <c r="Q73" s="248">
        <f t="shared" si="14"/>
        <v>665.81730240285992</v>
      </c>
      <c r="R73" s="55"/>
      <c r="S73" s="55"/>
    </row>
    <row r="74" spans="1:38" ht="78" customHeight="1" thickBot="1" x14ac:dyDescent="0.4">
      <c r="A74" s="73">
        <f>'17.18 prices'!A74</f>
        <v>598</v>
      </c>
      <c r="B74" s="239" t="str">
        <f>'17.18 prices'!B74</f>
        <v xml:space="preserve">Embedded Generation Connection Enquiry – Class 4 </v>
      </c>
      <c r="C74" s="238" t="str">
        <f>'17.18 prices'!C74</f>
        <v xml:space="preserve">Receipt, registration, processing and responding to a connection enquiry with Preliminary Network Advice for Class 4 Embedded Generation </v>
      </c>
      <c r="D74" s="242">
        <f>'17.18 prices'!D74</f>
        <v>571.20000000000005</v>
      </c>
      <c r="E74" s="242">
        <f>'17.18 prices'!E74</f>
        <v>628.32000000000005</v>
      </c>
      <c r="F74" s="403">
        <f>'17.18 prices'!F74</f>
        <v>3.5</v>
      </c>
      <c r="G74" s="68" t="str">
        <f>'17.18 prices'!G74</f>
        <v>Normal</v>
      </c>
      <c r="H74" s="67" t="str">
        <f>'17.18 prices'!H74</f>
        <v>Management
 ( Senior Project Engineer - SPE)</v>
      </c>
      <c r="I74" s="70">
        <f t="shared" si="10"/>
        <v>137.85037316829397</v>
      </c>
      <c r="J74" s="79">
        <f t="shared" si="11"/>
        <v>192.99052243561155</v>
      </c>
      <c r="K74" s="70">
        <f t="shared" si="12"/>
        <v>482.47630608902887</v>
      </c>
      <c r="L74" s="70">
        <f>IF(G74="Normal",K74*$B$5,K74/Q16*$B$5)</f>
        <v>178.51623325294068</v>
      </c>
      <c r="M74" s="68"/>
      <c r="N74" s="68"/>
      <c r="O74" s="68"/>
      <c r="P74" s="132">
        <f t="shared" si="13"/>
        <v>115.79431346136693</v>
      </c>
      <c r="Q74" s="248">
        <f t="shared" si="14"/>
        <v>776.78685280333639</v>
      </c>
      <c r="R74" s="55"/>
      <c r="S74" s="55"/>
    </row>
    <row r="75" spans="1:38" ht="75" customHeight="1" thickBot="1" x14ac:dyDescent="0.4">
      <c r="A75" s="73">
        <f>'17.18 prices'!A75</f>
        <v>599</v>
      </c>
      <c r="B75" s="239" t="str">
        <f>'17.18 prices'!B75</f>
        <v xml:space="preserve">Embedded Generation Connection Enquiry – Class 5 </v>
      </c>
      <c r="C75" s="238" t="str">
        <f>'17.18 prices'!C75</f>
        <v xml:space="preserve">Receipt, registration, processing and responding to a connection enquiry with Preliminary Network Advice for Class 5 Embedded Generation </v>
      </c>
      <c r="D75" s="242">
        <f>'17.18 prices'!D75</f>
        <v>571.20000000000005</v>
      </c>
      <c r="E75" s="242">
        <f>'17.18 prices'!E75</f>
        <v>628.32000000000005</v>
      </c>
      <c r="F75" s="403">
        <f>'17.18 prices'!F75</f>
        <v>4</v>
      </c>
      <c r="G75" s="68" t="str">
        <f>'17.18 prices'!G75</f>
        <v>Normal</v>
      </c>
      <c r="H75" s="67" t="str">
        <f>'17.18 prices'!H75</f>
        <v>Management
 ( Senior Project Engineer - SPE)</v>
      </c>
      <c r="I75" s="70">
        <f t="shared" si="10"/>
        <v>137.85037316829397</v>
      </c>
      <c r="J75" s="79">
        <f t="shared" si="11"/>
        <v>192.99052243561155</v>
      </c>
      <c r="K75" s="70">
        <f t="shared" si="12"/>
        <v>551.40149267317588</v>
      </c>
      <c r="L75" s="70">
        <f>IF(G75="Normal",K75*$B$5,K75/Q17*$B$5)</f>
        <v>204.01855228907507</v>
      </c>
      <c r="M75" s="68"/>
      <c r="N75" s="68"/>
      <c r="O75" s="68"/>
      <c r="P75" s="132">
        <f t="shared" si="13"/>
        <v>132.33635824156221</v>
      </c>
      <c r="Q75" s="248">
        <f t="shared" si="14"/>
        <v>887.75640320381308</v>
      </c>
      <c r="R75" s="55"/>
      <c r="S75" s="55"/>
    </row>
    <row r="76" spans="1:38" ht="64.5" customHeight="1" thickBot="1" x14ac:dyDescent="0.4">
      <c r="A76" s="73">
        <f>'17.18 prices'!A76</f>
        <v>600</v>
      </c>
      <c r="B76" s="239" t="str">
        <f>'17.18 prices'!B76</f>
        <v>Embedded Generation Connection Enquiry – Class 6</v>
      </c>
      <c r="C76" s="238" t="str">
        <f>'17.18 prices'!C76</f>
        <v xml:space="preserve">Receipt, registration, processing and responding to a connection enquiry with Preliminary Network Advice for Class 6 Embedded Generation </v>
      </c>
      <c r="D76" s="242">
        <f>'17.18 prices'!D76</f>
        <v>1142.4100000000001</v>
      </c>
      <c r="E76" s="242">
        <f>'17.18 prices'!E76</f>
        <v>1256.6400000000001</v>
      </c>
      <c r="F76" s="403">
        <f>'17.18 prices'!F76</f>
        <v>4.5</v>
      </c>
      <c r="G76" s="68" t="str">
        <f>'17.18 prices'!G76</f>
        <v>Normal</v>
      </c>
      <c r="H76" s="67" t="str">
        <f>'17.18 prices'!H76</f>
        <v>Management
 ( Senior Project Engineer - SPE)</v>
      </c>
      <c r="I76" s="70">
        <f t="shared" si="10"/>
        <v>137.85037316829397</v>
      </c>
      <c r="J76" s="79">
        <f t="shared" si="11"/>
        <v>192.99052243561155</v>
      </c>
      <c r="K76" s="70">
        <f t="shared" si="12"/>
        <v>620.32667925732289</v>
      </c>
      <c r="L76" s="70">
        <f>IF(G76="Normal",K76*$B$5,K76/Q15*$B$5)</f>
        <v>229.52087132520947</v>
      </c>
      <c r="M76" s="68"/>
      <c r="N76" s="68"/>
      <c r="O76" s="68"/>
      <c r="P76" s="132">
        <f t="shared" si="13"/>
        <v>148.87840302175749</v>
      </c>
      <c r="Q76" s="248">
        <f t="shared" si="14"/>
        <v>998.72595360428977</v>
      </c>
      <c r="R76" s="55"/>
      <c r="S76" s="55"/>
    </row>
    <row r="77" spans="1:38" s="42" customFormat="1" ht="63" customHeight="1" thickBot="1" x14ac:dyDescent="0.4">
      <c r="A77" s="60" t="str">
        <f>'17.18 prices'!A77</f>
        <v xml:space="preserve">Network Design &amp; Investigation / Analysis Services - Embedded Generation Installations† </v>
      </c>
      <c r="B77" s="58" t="str">
        <f>'17.18 prices'!B77</f>
        <v>Service</v>
      </c>
      <c r="C77" s="58" t="str">
        <f>'17.18 prices'!C77</f>
        <v>Service Description / Scope</v>
      </c>
      <c r="D77" s="279" t="str">
        <f>'17.18 prices'!D77</f>
        <v>Current Prices 2017/18</v>
      </c>
      <c r="E77" s="279" t="str">
        <f>'17.18 prices'!E77</f>
        <v>GST Inclusive</v>
      </c>
      <c r="F77" s="256" t="str">
        <f>'17.18 prices'!F77</f>
        <v>Appointment Time Hours</v>
      </c>
      <c r="G77" s="256" t="str">
        <f>'17.18 prices'!G77</f>
        <v>Normal/Over</v>
      </c>
      <c r="H77" s="256" t="str">
        <f>'17.18 prices'!H77</f>
        <v>Crew</v>
      </c>
      <c r="I77" s="256" t="s">
        <v>201</v>
      </c>
      <c r="J77" s="256" t="s">
        <v>202</v>
      </c>
      <c r="K77" s="256" t="s">
        <v>203</v>
      </c>
      <c r="L77" s="256" t="s">
        <v>204</v>
      </c>
      <c r="M77" s="256" t="s">
        <v>205</v>
      </c>
      <c r="N77" s="256" t="s">
        <v>206</v>
      </c>
      <c r="O77" s="256" t="s">
        <v>207</v>
      </c>
      <c r="P77" s="256" t="s">
        <v>208</v>
      </c>
      <c r="Q77" s="256" t="s">
        <v>209</v>
      </c>
      <c r="R77" s="55"/>
      <c r="S77" s="55"/>
      <c r="T77"/>
      <c r="U77"/>
      <c r="V77"/>
      <c r="W77"/>
      <c r="X77"/>
      <c r="Y77"/>
      <c r="Z77"/>
      <c r="AA77"/>
      <c r="AB77"/>
      <c r="AC77"/>
      <c r="AD77"/>
      <c r="AE77"/>
      <c r="AF77"/>
      <c r="AG77"/>
      <c r="AH77"/>
      <c r="AI77"/>
      <c r="AJ77"/>
      <c r="AK77"/>
      <c r="AL77"/>
    </row>
    <row r="78" spans="1:38" ht="60.75" customHeight="1" thickBot="1" x14ac:dyDescent="0.4">
      <c r="A78" s="73">
        <f>'17.18 prices'!A78</f>
        <v>574</v>
      </c>
      <c r="B78" s="239" t="str">
        <f>'17.18 prices'!B78</f>
        <v>Embedded Generation Network Technical Study - Class 1  (Commercial)</v>
      </c>
      <c r="C78" s="238" t="str">
        <f>'17.18 prices'!C78</f>
        <v xml:space="preserve">Technical assessment of Network Capability for connecting Class 1 (Commercial) Export Embedded Generation </v>
      </c>
      <c r="D78" s="240">
        <f>'17.18 prices'!D78</f>
        <v>0</v>
      </c>
      <c r="E78" s="240">
        <f>'17.18 prices'!E78</f>
        <v>0</v>
      </c>
      <c r="F78" s="241">
        <f>'17.18 prices'!F78</f>
        <v>8</v>
      </c>
      <c r="G78" s="68" t="str">
        <f>'17.18 prices'!G78</f>
        <v>Normal</v>
      </c>
      <c r="H78" s="67" t="str">
        <f>'17.18 prices'!H78</f>
        <v>Management
 ( Senior Project Engineer - SPE)</v>
      </c>
      <c r="I78" s="70">
        <f t="shared" si="10"/>
        <v>137.85037316829397</v>
      </c>
      <c r="J78" s="70">
        <f t="shared" ref="J78:J83" si="15">$C$8</f>
        <v>192.99052243561155</v>
      </c>
      <c r="K78" s="68">
        <f t="shared" ref="K78:K83" si="16">IF(G78="Normal",F78*I78,F78*J78)</f>
        <v>1102.8029853463518</v>
      </c>
      <c r="L78" s="70">
        <f t="shared" ref="L78:L83" si="17">IF(G78="Normal",K78*$B$5,K78/Q22*$B$5)</f>
        <v>408.03710457815015</v>
      </c>
      <c r="M78" s="68"/>
      <c r="N78" s="68"/>
      <c r="O78" s="68"/>
      <c r="P78" s="132">
        <f t="shared" ref="P78:P83" si="18">IF(G78="Normal",SUM(K78:O78,-L78)*$B$16,SUM((K78/Q61), M78, N78, O78)*$B$16)</f>
        <v>264.67271648312442</v>
      </c>
      <c r="Q78" s="248">
        <f t="shared" ref="Q78:Q83" si="19">SUM(K78:P78)</f>
        <v>1775.5128064076262</v>
      </c>
      <c r="R78" s="55"/>
      <c r="S78" s="55"/>
    </row>
    <row r="79" spans="1:38" ht="59.25" customHeight="1" thickBot="1" x14ac:dyDescent="0.4">
      <c r="A79" s="73">
        <f>'17.18 prices'!A79</f>
        <v>575</v>
      </c>
      <c r="B79" s="239" t="str">
        <f>'17.18 prices'!B79</f>
        <v>Embedded Generation Network Technical Study - Class 2</v>
      </c>
      <c r="C79" s="238" t="str">
        <f>'17.18 prices'!C79</f>
        <v xml:space="preserve">Technical assessment of Network Capability for connecting Class 2 Export Embedded Generation </v>
      </c>
      <c r="D79" s="242">
        <f>'17.18 prices'!D79</f>
        <v>3808.0446977580677</v>
      </c>
      <c r="E79" s="242">
        <f>'17.18 prices'!E79</f>
        <v>4188.8491675338746</v>
      </c>
      <c r="F79" s="241">
        <f>'17.18 prices'!F79</f>
        <v>16</v>
      </c>
      <c r="G79" s="68" t="str">
        <f>'17.18 prices'!G79</f>
        <v>Normal</v>
      </c>
      <c r="H79" s="67" t="str">
        <f>'17.18 prices'!H79</f>
        <v>Management
 ( Senior Project Engineer - SPE)</v>
      </c>
      <c r="I79" s="70">
        <f t="shared" si="10"/>
        <v>137.85037316829397</v>
      </c>
      <c r="J79" s="70">
        <f t="shared" si="15"/>
        <v>192.99052243561155</v>
      </c>
      <c r="K79" s="68">
        <f t="shared" si="16"/>
        <v>2205.6059706927035</v>
      </c>
      <c r="L79" s="70">
        <f t="shared" si="17"/>
        <v>816.0742091563003</v>
      </c>
      <c r="M79" s="68"/>
      <c r="N79" s="68"/>
      <c r="O79" s="68"/>
      <c r="P79" s="132">
        <f t="shared" si="18"/>
        <v>529.34543296624884</v>
      </c>
      <c r="Q79" s="248">
        <f t="shared" si="19"/>
        <v>3551.0256128152523</v>
      </c>
      <c r="R79" s="55"/>
      <c r="S79" s="55"/>
    </row>
    <row r="80" spans="1:38" ht="53.25" customHeight="1" thickBot="1" x14ac:dyDescent="0.4">
      <c r="A80" s="73">
        <f>'17.18 prices'!A80</f>
        <v>576</v>
      </c>
      <c r="B80" s="239" t="str">
        <f>'17.18 prices'!B80</f>
        <v>Embedded Generation Network Technical Study - Class 3</v>
      </c>
      <c r="C80" s="238" t="str">
        <f>'17.18 prices'!C80</f>
        <v xml:space="preserve">Technical assessment of Network Capability for connecting Class 3 Export Embedded Generation </v>
      </c>
      <c r="D80" s="240">
        <f>'17.18 prices'!D80</f>
        <v>5712.0516697515668</v>
      </c>
      <c r="E80" s="240">
        <f>'17.18 prices'!E80</f>
        <v>6283.256836726724</v>
      </c>
      <c r="F80" s="241">
        <f>'17.18 prices'!F80</f>
        <v>32</v>
      </c>
      <c r="G80" s="68" t="str">
        <f>'17.18 prices'!G80</f>
        <v>Normal</v>
      </c>
      <c r="H80" s="67" t="str">
        <f>'17.18 prices'!H80</f>
        <v>Management
 ( Senior Project Engineer - SPE)</v>
      </c>
      <c r="I80" s="70">
        <f t="shared" si="10"/>
        <v>137.85037316829397</v>
      </c>
      <c r="J80" s="70">
        <f t="shared" si="15"/>
        <v>192.99052243561155</v>
      </c>
      <c r="K80" s="70">
        <f t="shared" si="16"/>
        <v>4411.211941385407</v>
      </c>
      <c r="L80" s="70">
        <f t="shared" si="17"/>
        <v>1632.1484183126006</v>
      </c>
      <c r="M80" s="68"/>
      <c r="N80" s="68"/>
      <c r="O80" s="68"/>
      <c r="P80" s="132">
        <f t="shared" si="18"/>
        <v>1058.6908659324977</v>
      </c>
      <c r="Q80" s="248">
        <f t="shared" si="19"/>
        <v>7102.0512256305046</v>
      </c>
      <c r="R80" s="55"/>
      <c r="S80" s="55"/>
    </row>
    <row r="81" spans="1:38" ht="51" customHeight="1" thickBot="1" x14ac:dyDescent="0.4">
      <c r="A81" s="73">
        <f>'17.18 prices'!A81</f>
        <v>577</v>
      </c>
      <c r="B81" s="239" t="str">
        <f>'17.18 prices'!B81</f>
        <v>Embedded Generation Network Technical Study - Class 4</v>
      </c>
      <c r="C81" s="238" t="str">
        <f>'17.18 prices'!C81</f>
        <v xml:space="preserve">Technical assessment of Network Capability for connecting Class 4 Export Embedded Generation </v>
      </c>
      <c r="D81" s="242">
        <f>'17.18 prices'!D81</f>
        <v>7616.0791442591117</v>
      </c>
      <c r="E81" s="242">
        <f>'17.18 prices'!E81</f>
        <v>8377.6870586850237</v>
      </c>
      <c r="F81" s="241">
        <f>'17.18 prices'!F81</f>
        <v>48</v>
      </c>
      <c r="G81" s="68" t="str">
        <f>'17.18 prices'!G81</f>
        <v>Normal</v>
      </c>
      <c r="H81" s="67" t="str">
        <f>'17.18 prices'!H81</f>
        <v>Management
 ( Senior Project Engineer - SPE)</v>
      </c>
      <c r="I81" s="70">
        <f t="shared" si="10"/>
        <v>137.85037316829397</v>
      </c>
      <c r="J81" s="70">
        <f t="shared" si="15"/>
        <v>192.99052243561155</v>
      </c>
      <c r="K81" s="66">
        <f t="shared" si="16"/>
        <v>6616.8179120781106</v>
      </c>
      <c r="L81" s="70">
        <f t="shared" si="17"/>
        <v>2448.222627468901</v>
      </c>
      <c r="M81" s="68"/>
      <c r="N81" s="68"/>
      <c r="O81" s="68"/>
      <c r="P81" s="132">
        <f t="shared" si="18"/>
        <v>1588.0362988987465</v>
      </c>
      <c r="Q81" s="248">
        <f t="shared" si="19"/>
        <v>10653.076838445759</v>
      </c>
      <c r="R81" s="55"/>
      <c r="S81" s="55"/>
    </row>
    <row r="82" spans="1:38" ht="73.5" customHeight="1" thickBot="1" x14ac:dyDescent="0.4">
      <c r="A82" s="73">
        <f>'17.18 prices'!A82</f>
        <v>578</v>
      </c>
      <c r="B82" s="239" t="str">
        <f>'17.18 prices'!B82</f>
        <v>Embedded Generation Network Technical Study - Class 5</v>
      </c>
      <c r="C82" s="238" t="str">
        <f>'17.18 prices'!C82</f>
        <v xml:space="preserve">Technical assessment of Network Capability for connecting Class 5 Export Embedded Generation </v>
      </c>
      <c r="D82" s="240">
        <f>'17.18 prices'!D82</f>
        <v>11424.123842017181</v>
      </c>
      <c r="E82" s="240">
        <f>'17.18 prices'!E82</f>
        <v>12566.536226218901</v>
      </c>
      <c r="F82" s="241">
        <f>'17.18 prices'!F82</f>
        <v>64</v>
      </c>
      <c r="G82" s="68" t="str">
        <f>'17.18 prices'!G82</f>
        <v>Normal</v>
      </c>
      <c r="H82" s="67" t="str">
        <f>'17.18 prices'!H82</f>
        <v>Management
 ( Senior Project Engineer - SPE)</v>
      </c>
      <c r="I82" s="70">
        <f t="shared" si="10"/>
        <v>137.85037316829397</v>
      </c>
      <c r="J82" s="70">
        <f t="shared" si="15"/>
        <v>192.99052243561155</v>
      </c>
      <c r="K82" s="70">
        <f t="shared" si="16"/>
        <v>8822.4238827708141</v>
      </c>
      <c r="L82" s="70">
        <f t="shared" si="17"/>
        <v>3264.2968366252012</v>
      </c>
      <c r="M82" s="68"/>
      <c r="N82" s="68"/>
      <c r="O82" s="68"/>
      <c r="P82" s="132">
        <f t="shared" si="18"/>
        <v>2117.3817318649953</v>
      </c>
      <c r="Q82" s="248">
        <f t="shared" si="19"/>
        <v>14204.102451261009</v>
      </c>
      <c r="R82" s="55"/>
      <c r="S82" s="55"/>
    </row>
    <row r="83" spans="1:38" ht="93" customHeight="1" thickBot="1" x14ac:dyDescent="0.4">
      <c r="A83" s="73">
        <f>'17.18 prices'!A83</f>
        <v>579</v>
      </c>
      <c r="B83" s="239" t="str">
        <f>'17.18 prices'!B83</f>
        <v>Embeddded Generation - Network Technical Study - Class 6</v>
      </c>
      <c r="C83" s="238" t="str">
        <f>'17.18 prices'!C83</f>
        <v>Technical assessment of Network Capability for connecting Class 6 Embedded Generation where Evoenergy provides the requisite network data and the Embedded Generator  undertakes the Network Technical Study.</v>
      </c>
      <c r="D83" s="242">
        <f>'17.18 prices'!D83</f>
        <v>14280.144551264451</v>
      </c>
      <c r="E83" s="242">
        <f>'17.18 prices'!E83</f>
        <v>15708.159006390897</v>
      </c>
      <c r="F83" s="241">
        <f>'17.18 prices'!F83</f>
        <v>80</v>
      </c>
      <c r="G83" s="68" t="str">
        <f>'17.18 prices'!G83</f>
        <v>Normal</v>
      </c>
      <c r="H83" s="67" t="str">
        <f>'17.18 prices'!H83</f>
        <v>Management
 ( Senior Project Engineer - SPE)</v>
      </c>
      <c r="I83" s="70">
        <f t="shared" si="10"/>
        <v>137.85037316829397</v>
      </c>
      <c r="J83" s="70">
        <f t="shared" si="15"/>
        <v>192.99052243561155</v>
      </c>
      <c r="K83" s="70">
        <f t="shared" si="16"/>
        <v>11028.029853463519</v>
      </c>
      <c r="L83" s="70">
        <f t="shared" si="17"/>
        <v>4080.3710457815018</v>
      </c>
      <c r="M83" s="68"/>
      <c r="N83" s="68"/>
      <c r="O83" s="68"/>
      <c r="P83" s="132">
        <f t="shared" si="18"/>
        <v>2646.7271648312444</v>
      </c>
      <c r="Q83" s="248">
        <f t="shared" si="19"/>
        <v>17755.128064076263</v>
      </c>
      <c r="R83" s="55"/>
      <c r="S83" s="55"/>
    </row>
    <row r="84" spans="1:38" ht="93" customHeight="1" thickBot="1" x14ac:dyDescent="0.4">
      <c r="A84" s="60" t="str">
        <f>'17.18 prices'!A84</f>
        <v xml:space="preserve">Contract Administration, Commissioning and Testing - Embedded Generation Installations up to 5MW </v>
      </c>
      <c r="B84" s="58" t="str">
        <f>'17.18 prices'!B84</f>
        <v>Service</v>
      </c>
      <c r="C84" s="58" t="str">
        <f>'17.18 prices'!C84</f>
        <v>Service Description / Scope</v>
      </c>
      <c r="D84" s="279" t="str">
        <f>'17.18 prices'!D84</f>
        <v>Current Prices 2017/18</v>
      </c>
      <c r="E84" s="279" t="str">
        <f>'17.18 prices'!E84</f>
        <v>GST Inclusive</v>
      </c>
      <c r="F84" s="256" t="str">
        <f>'17.18 prices'!F84</f>
        <v>Appointment Time Hours</v>
      </c>
      <c r="G84" s="256" t="str">
        <f>'17.18 prices'!G84</f>
        <v>Normal/Over</v>
      </c>
      <c r="H84" s="256" t="str">
        <f>'17.18 prices'!H84</f>
        <v>Crew</v>
      </c>
      <c r="I84" s="256" t="s">
        <v>201</v>
      </c>
      <c r="J84" s="256" t="s">
        <v>202</v>
      </c>
      <c r="K84" s="256" t="s">
        <v>203</v>
      </c>
      <c r="L84" s="256" t="s">
        <v>204</v>
      </c>
      <c r="M84" s="256" t="s">
        <v>205</v>
      </c>
      <c r="N84" s="256" t="s">
        <v>206</v>
      </c>
      <c r="O84" s="256" t="s">
        <v>207</v>
      </c>
      <c r="P84" s="256" t="s">
        <v>208</v>
      </c>
      <c r="Q84" s="256" t="s">
        <v>209</v>
      </c>
      <c r="R84" s="55"/>
      <c r="S84" s="55"/>
    </row>
    <row r="85" spans="1:38" ht="93" customHeight="1" thickBot="1" x14ac:dyDescent="0.4">
      <c r="A85" s="73">
        <f>'17.18 prices'!A85</f>
        <v>601</v>
      </c>
      <c r="B85" s="239" t="str">
        <f>'17.18 prices'!B85</f>
        <v xml:space="preserve">Embedded Generation - Connection Contract Establishment - Class 1 (Commercial) to Class 6 </v>
      </c>
      <c r="C85" s="238" t="str">
        <f>'17.18 prices'!C85</f>
        <v>Preparation of Non-Standard Connection Agreement and on site attendance of Evoenergy to witness commissioning of the embedded generation where Evoenergy is not required to make any network alterations or additions.</v>
      </c>
      <c r="D85" s="137" t="str">
        <f>'17.18 prices'!D85</f>
        <v>na</v>
      </c>
      <c r="E85" s="137" t="str">
        <f>'17.18 prices'!E85</f>
        <v>na</v>
      </c>
      <c r="F85" s="241">
        <f>'17.18 prices'!F85</f>
        <v>16</v>
      </c>
      <c r="G85" s="68" t="str">
        <f>'17.18 prices'!G85</f>
        <v>Normal</v>
      </c>
      <c r="H85" s="67" t="str">
        <f>'17.18 prices'!H85</f>
        <v>Management
 ( Senior Project Engineer - SPE)</v>
      </c>
      <c r="I85" s="70">
        <f>$B$8</f>
        <v>137.85037316829397</v>
      </c>
      <c r="J85" s="70">
        <f>$C$8</f>
        <v>192.99052243561155</v>
      </c>
      <c r="K85" s="70">
        <f>IF(G85="Normal",F85*I85,F85*J85)</f>
        <v>2205.6059706927035</v>
      </c>
      <c r="L85" s="70">
        <f>IF(G85="Normal",K85*$B$5,K85/Q29*$B$5)</f>
        <v>816.0742091563003</v>
      </c>
      <c r="M85" s="68"/>
      <c r="N85" s="68"/>
      <c r="O85" s="68"/>
      <c r="P85" s="132">
        <f>IF(G85="Normal",SUM(K85:O85,-L85)*$B$16,SUM((K85/Q68), M85, N85, O85)*$B$16)</f>
        <v>529.34543296624884</v>
      </c>
      <c r="Q85" s="248">
        <f>SUM(K85:P85)</f>
        <v>3551.0256128152523</v>
      </c>
      <c r="R85" s="55"/>
      <c r="S85" s="55"/>
    </row>
    <row r="86" spans="1:38" ht="93" customHeight="1" thickBot="1" x14ac:dyDescent="0.4">
      <c r="A86" s="60" t="str">
        <f>'17.18 prices'!A86</f>
        <v>Provision of Data for Network Technical Study - Embedded Generation Installations over 5MW</v>
      </c>
      <c r="B86" s="58" t="str">
        <f>'17.18 prices'!B86</f>
        <v>Service</v>
      </c>
      <c r="C86" s="58" t="str">
        <f>'17.18 prices'!C86</f>
        <v>Service Description / Scope</v>
      </c>
      <c r="D86" s="279" t="str">
        <f>'17.18 prices'!D86</f>
        <v>Current Prices 2017/18</v>
      </c>
      <c r="E86" s="279" t="str">
        <f>'17.18 prices'!E86</f>
        <v>GST Inclusive</v>
      </c>
      <c r="F86" s="256" t="str">
        <f>'17.18 prices'!F86</f>
        <v>Appointment Time Hours</v>
      </c>
      <c r="G86" s="256" t="str">
        <f>'17.18 prices'!G86</f>
        <v>Normal/Over</v>
      </c>
      <c r="H86" s="256" t="str">
        <f>'17.18 prices'!H86</f>
        <v>Crew</v>
      </c>
      <c r="I86" s="256" t="s">
        <v>201</v>
      </c>
      <c r="J86" s="256" t="s">
        <v>202</v>
      </c>
      <c r="K86" s="256" t="s">
        <v>203</v>
      </c>
      <c r="L86" s="256" t="s">
        <v>204</v>
      </c>
      <c r="M86" s="256" t="s">
        <v>205</v>
      </c>
      <c r="N86" s="256" t="s">
        <v>206</v>
      </c>
      <c r="O86" s="256" t="s">
        <v>207</v>
      </c>
      <c r="P86" s="256" t="s">
        <v>208</v>
      </c>
      <c r="Q86" s="256" t="s">
        <v>209</v>
      </c>
      <c r="R86" s="55"/>
      <c r="S86" s="55"/>
    </row>
    <row r="87" spans="1:38" ht="93" customHeight="1" thickBot="1" x14ac:dyDescent="0.4">
      <c r="A87" s="73">
        <f>'17.18 prices'!A87</f>
        <v>602</v>
      </c>
      <c r="B87" s="239" t="str">
        <f>'17.18 prices'!B87</f>
        <v>Embedded Generator Network Technical Study  - Embedded Generation over 5MW</v>
      </c>
      <c r="C87" s="238" t="str">
        <f>'17.18 prices'!C87</f>
        <v>The provision of network data for and an analysis of the results of the Embedded Generator Network Technical Study.</v>
      </c>
      <c r="D87" s="119">
        <f>'17.18 prices'!D87</f>
        <v>11424.12</v>
      </c>
      <c r="E87" s="119">
        <f>'17.18 prices'!E87</f>
        <v>12566.54</v>
      </c>
      <c r="F87" s="241">
        <f>'17.18 prices'!F87</f>
        <v>80</v>
      </c>
      <c r="G87" s="68" t="str">
        <f>'17.18 prices'!G87</f>
        <v>Normal</v>
      </c>
      <c r="H87" s="67" t="str">
        <f>'17.18 prices'!H87</f>
        <v>Management
 ( Senior Project Engineer - SPE)</v>
      </c>
      <c r="I87" s="70">
        <f>$B$8</f>
        <v>137.85037316829397</v>
      </c>
      <c r="J87" s="70">
        <f>$C$8</f>
        <v>192.99052243561155</v>
      </c>
      <c r="K87" s="70">
        <f>IF(G87="Normal",F87*I87,F87*J87)</f>
        <v>11028.029853463519</v>
      </c>
      <c r="L87" s="70">
        <f>IF(G87="Normal",K87*$B$5,K87/Q31*$B$5)</f>
        <v>4080.3710457815018</v>
      </c>
      <c r="M87" s="68"/>
      <c r="N87" s="68"/>
      <c r="O87" s="68"/>
      <c r="P87" s="132">
        <f>IF(G87="Normal",SUM(K87:O87,-L87)*$B$16,SUM((K87/Q70), M87, N87, O87)*$B$16)</f>
        <v>2646.7271648312444</v>
      </c>
      <c r="Q87" s="248">
        <f>SUM(K87:P87)</f>
        <v>17755.128064076263</v>
      </c>
      <c r="R87" s="55"/>
      <c r="S87" s="55"/>
    </row>
    <row r="88" spans="1:38" s="42" customFormat="1" ht="63" customHeight="1" thickBot="1" x14ac:dyDescent="0.4">
      <c r="A88" s="60" t="str">
        <f>'17.18 prices'!A88</f>
        <v>Residential Estate Subdivision Services (per block)</v>
      </c>
      <c r="B88" s="58" t="str">
        <f>'17.18 prices'!B88</f>
        <v>Service</v>
      </c>
      <c r="C88" s="58" t="str">
        <f>'17.18 prices'!C88</f>
        <v>Service Description / Scope</v>
      </c>
      <c r="D88" s="279" t="str">
        <f>'17.18 prices'!D88</f>
        <v>Current Prices 2017/18</v>
      </c>
      <c r="E88" s="279" t="str">
        <f>'17.18 prices'!E88</f>
        <v>GST Inclusive</v>
      </c>
      <c r="F88" s="256" t="str">
        <f>'17.18 prices'!F88</f>
        <v>Appointment Time Hours</v>
      </c>
      <c r="G88" s="256" t="str">
        <f>'17.18 prices'!G88</f>
        <v>Normal/Over</v>
      </c>
      <c r="H88" s="256" t="str">
        <f>'17.18 prices'!H88</f>
        <v>Crew</v>
      </c>
      <c r="I88" s="256" t="s">
        <v>201</v>
      </c>
      <c r="J88" s="256" t="s">
        <v>202</v>
      </c>
      <c r="K88" s="256" t="s">
        <v>203</v>
      </c>
      <c r="L88" s="256" t="s">
        <v>204</v>
      </c>
      <c r="M88" s="256" t="s">
        <v>205</v>
      </c>
      <c r="N88" s="256" t="s">
        <v>206</v>
      </c>
      <c r="O88" s="256" t="s">
        <v>207</v>
      </c>
      <c r="P88" s="256" t="s">
        <v>208</v>
      </c>
      <c r="Q88" s="256" t="s">
        <v>209</v>
      </c>
      <c r="R88" s="55"/>
      <c r="S88" s="55"/>
      <c r="T88"/>
      <c r="U88"/>
      <c r="V88"/>
      <c r="W88"/>
      <c r="X88"/>
      <c r="Y88"/>
      <c r="Z88"/>
      <c r="AA88"/>
      <c r="AB88"/>
      <c r="AC88"/>
      <c r="AD88"/>
      <c r="AE88"/>
      <c r="AF88"/>
      <c r="AG88"/>
      <c r="AH88"/>
      <c r="AI88"/>
      <c r="AJ88"/>
      <c r="AK88"/>
      <c r="AL88"/>
    </row>
    <row r="89" spans="1:38" ht="68.25" customHeight="1" thickBot="1" x14ac:dyDescent="0.4">
      <c r="A89" s="73">
        <f>'17.18 prices'!A89</f>
        <v>580</v>
      </c>
      <c r="B89" s="64" t="str">
        <f>'17.18 prices'!B89</f>
        <v>Subdivision Electricity Distribution Network Reticulation - Multi Unit Blocks</v>
      </c>
      <c r="C89" s="65" t="str">
        <f>'17.18 prices'!C89</f>
        <v>Connection of multi-unit residential blocks to the LV reticulation network</v>
      </c>
      <c r="D89" s="243">
        <f>'17.18 prices'!D89</f>
        <v>0</v>
      </c>
      <c r="E89" s="70">
        <f>'17.18 prices'!E89</f>
        <v>0</v>
      </c>
      <c r="F89" s="134">
        <f>'17.18 prices'!F89</f>
        <v>0</v>
      </c>
      <c r="G89" s="134">
        <f>'17.18 prices'!G89</f>
        <v>0</v>
      </c>
      <c r="H89" s="134">
        <f>'17.18 prices'!H89</f>
        <v>0</v>
      </c>
      <c r="I89" s="134"/>
      <c r="J89" s="134"/>
      <c r="K89" s="134"/>
      <c r="L89" s="134"/>
      <c r="M89" s="261"/>
      <c r="N89" s="261"/>
      <c r="O89" s="261"/>
      <c r="P89" s="135"/>
      <c r="Q89" s="261"/>
      <c r="R89" s="55"/>
      <c r="S89" s="55"/>
    </row>
    <row r="90" spans="1:38" ht="66.75" customHeight="1" thickBot="1" x14ac:dyDescent="0.4">
      <c r="A90" s="73">
        <f>'17.18 prices'!A90</f>
        <v>581</v>
      </c>
      <c r="B90" s="65" t="str">
        <f>'17.18 prices'!B90</f>
        <v>Subdivision Electricity Distribution Network Reticulation - Category 1 Blocks &lt;= 650 M2</v>
      </c>
      <c r="C90" s="65" t="str">
        <f>'17.18 prices'!C90</f>
        <v>Connection of residential blocks less than or equal to 650 square meters, to the LV reticulation network</v>
      </c>
      <c r="D90" s="243">
        <f>'17.18 prices'!D90</f>
        <v>1700.39</v>
      </c>
      <c r="E90" s="70">
        <f>'17.18 prices'!E90</f>
        <v>1870.4290000000003</v>
      </c>
      <c r="F90" s="135">
        <f>'17.18 prices'!F90</f>
        <v>0</v>
      </c>
      <c r="G90" s="135">
        <f>'17.18 prices'!G90</f>
        <v>0</v>
      </c>
      <c r="H90" s="135">
        <f>'17.18 prices'!H90</f>
        <v>0</v>
      </c>
      <c r="I90" s="135"/>
      <c r="J90" s="135"/>
      <c r="K90" s="135"/>
      <c r="L90" s="135"/>
      <c r="M90" s="136"/>
      <c r="N90" s="136"/>
      <c r="O90" s="136"/>
      <c r="P90" s="135"/>
      <c r="Q90" s="262"/>
      <c r="R90" s="55"/>
      <c r="S90" s="55"/>
    </row>
    <row r="91" spans="1:38" ht="75.75" customHeight="1" thickBot="1" x14ac:dyDescent="0.4">
      <c r="A91" s="73">
        <f>'17.18 prices'!A91</f>
        <v>582</v>
      </c>
      <c r="B91" s="64" t="str">
        <f>'17.18 prices'!B91</f>
        <v>Subdivision Electricity Distribution Network Reticulation - Category 1 Blocks 650 - 1100m2 with average linear frontage of 22-25 metres</v>
      </c>
      <c r="C91" s="65" t="str">
        <f>'17.18 prices'!C91</f>
        <v>Connection of residential blocks less than or equal to 1100 square meters but greater than 650 square meters, with average linear frontage of 22-25 meters, to the LV reticulation network</v>
      </c>
      <c r="D91" s="243">
        <f>'17.18 prices'!D91</f>
        <v>2227.7800000000002</v>
      </c>
      <c r="E91" s="70">
        <f>'17.18 prices'!E91</f>
        <v>2450.5580000000004</v>
      </c>
      <c r="F91" s="134">
        <f>'17.18 prices'!F91</f>
        <v>0</v>
      </c>
      <c r="G91" s="134">
        <f>'17.18 prices'!G91</f>
        <v>0</v>
      </c>
      <c r="H91" s="134">
        <f>'17.18 prices'!H91</f>
        <v>0</v>
      </c>
      <c r="I91" s="134"/>
      <c r="J91" s="134"/>
      <c r="K91" s="134"/>
      <c r="L91" s="134"/>
      <c r="M91" s="261"/>
      <c r="N91" s="261"/>
      <c r="O91" s="261"/>
      <c r="P91" s="135"/>
      <c r="Q91" s="261"/>
      <c r="R91" s="55"/>
      <c r="S91" s="55"/>
    </row>
    <row r="92" spans="1:38" ht="100.5" customHeight="1" thickBot="1" x14ac:dyDescent="0.4">
      <c r="A92" s="60" t="str">
        <f>'17.18 prices'!A92</f>
        <v>Upstream augmentation (per kVA of capacity)</v>
      </c>
      <c r="B92" s="58" t="str">
        <f>'17.18 prices'!B92</f>
        <v>Service</v>
      </c>
      <c r="C92" s="58" t="str">
        <f>'17.18 prices'!C92</f>
        <v>Service Description / Scope</v>
      </c>
      <c r="D92" s="279" t="str">
        <f>'17.18 prices'!D92</f>
        <v>Current Prices 2017/18</v>
      </c>
      <c r="E92" s="279" t="str">
        <f>'17.18 prices'!E92</f>
        <v>GST Inclusive</v>
      </c>
      <c r="F92" s="256" t="str">
        <f>'17.18 prices'!F92</f>
        <v>Appointment Time Hours</v>
      </c>
      <c r="G92" s="256" t="str">
        <f>'17.18 prices'!G92</f>
        <v>Normal/Over</v>
      </c>
      <c r="H92" s="256" t="str">
        <f>'17.18 prices'!H92</f>
        <v>Crew</v>
      </c>
      <c r="I92" s="256" t="s">
        <v>201</v>
      </c>
      <c r="J92" s="256" t="s">
        <v>202</v>
      </c>
      <c r="K92" s="256" t="s">
        <v>203</v>
      </c>
      <c r="L92" s="256" t="s">
        <v>204</v>
      </c>
      <c r="M92" s="256" t="s">
        <v>205</v>
      </c>
      <c r="N92" s="256" t="s">
        <v>206</v>
      </c>
      <c r="O92" s="256" t="s">
        <v>207</v>
      </c>
      <c r="P92" s="256" t="s">
        <v>208</v>
      </c>
      <c r="Q92" s="256" t="s">
        <v>209</v>
      </c>
      <c r="R92" s="55"/>
      <c r="S92" s="55"/>
    </row>
    <row r="93" spans="1:38" ht="100.5" customHeight="1" thickBot="1" x14ac:dyDescent="0.4">
      <c r="A93" s="73">
        <f>'17.18 prices'!A93</f>
        <v>585</v>
      </c>
      <c r="B93" s="65" t="str">
        <f>'17.18 prices'!B93</f>
        <v>HV feeder</v>
      </c>
      <c r="C93" s="65" t="str">
        <f>'17.18 prices'!C93</f>
        <v xml:space="preserve">A $/kVA charge for the installation of new HV feeders </v>
      </c>
      <c r="D93" s="243">
        <f>'17.18 prices'!D93</f>
        <v>36.83</v>
      </c>
      <c r="E93" s="70">
        <f>'17.18 prices'!E93</f>
        <v>40.512999999999998</v>
      </c>
      <c r="F93" s="135">
        <f>'17.18 prices'!F93</f>
        <v>0</v>
      </c>
      <c r="G93" s="135">
        <f>'17.18 prices'!G93</f>
        <v>0</v>
      </c>
      <c r="H93" s="135">
        <f>'17.18 prices'!H93</f>
        <v>0</v>
      </c>
      <c r="I93" s="135"/>
      <c r="J93" s="135"/>
      <c r="K93" s="135"/>
      <c r="L93" s="135"/>
      <c r="M93" s="136"/>
      <c r="N93" s="136"/>
      <c r="O93" s="136"/>
      <c r="P93" s="135"/>
      <c r="Q93" s="262"/>
      <c r="R93" s="55"/>
      <c r="S93" s="55"/>
    </row>
    <row r="94" spans="1:38" ht="100.5" customHeight="1" thickBot="1" x14ac:dyDescent="0.4">
      <c r="A94" s="73">
        <f>'17.18 prices'!A94</f>
        <v>586</v>
      </c>
      <c r="B94" s="64" t="str">
        <f>'17.18 prices'!B94</f>
        <v>Distribution substation</v>
      </c>
      <c r="C94" s="65" t="str">
        <f>'17.18 prices'!C94</f>
        <v>A $/kVA charge for the installation of new distribution substations</v>
      </c>
      <c r="D94" s="243">
        <f>'17.18 prices'!D94</f>
        <v>21.33</v>
      </c>
      <c r="E94" s="70">
        <f>'17.18 prices'!E94</f>
        <v>23.463000000000001</v>
      </c>
      <c r="F94" s="134">
        <f>'17.18 prices'!F94</f>
        <v>0</v>
      </c>
      <c r="G94" s="134">
        <f>'17.18 prices'!G94</f>
        <v>0</v>
      </c>
      <c r="H94" s="134">
        <f>'17.18 prices'!H94</f>
        <v>0</v>
      </c>
      <c r="I94" s="134"/>
      <c r="J94" s="134"/>
      <c r="K94" s="134"/>
      <c r="L94" s="134"/>
      <c r="M94" s="261"/>
      <c r="N94" s="261"/>
      <c r="O94" s="261"/>
      <c r="P94" s="135"/>
      <c r="Q94" s="261"/>
      <c r="R94" s="55"/>
      <c r="S94" s="55"/>
    </row>
    <row r="95" spans="1:38" s="42" customFormat="1" ht="28" customHeight="1" thickBot="1" x14ac:dyDescent="0.4">
      <c r="A95" s="60" t="str">
        <f>'17.18 prices'!A95</f>
        <v>Rescheduled Site Visits</v>
      </c>
      <c r="B95" s="58" t="str">
        <f>'17.18 prices'!B95</f>
        <v>Service</v>
      </c>
      <c r="C95" s="58" t="str">
        <f>'17.18 prices'!C95</f>
        <v>Service Description / Scope</v>
      </c>
      <c r="D95" s="279" t="str">
        <f>'17.18 prices'!D95</f>
        <v>Current Prices 2017/18</v>
      </c>
      <c r="E95" s="279" t="str">
        <f>'17.18 prices'!E95</f>
        <v>GST Inclusive</v>
      </c>
      <c r="F95" s="256" t="str">
        <f>'17.18 prices'!F95</f>
        <v>Appointment Time Hours</v>
      </c>
      <c r="G95" s="256" t="str">
        <f>'17.18 prices'!G95</f>
        <v>Normal/Over</v>
      </c>
      <c r="H95" s="256" t="str">
        <f>'17.18 prices'!H95</f>
        <v>Crew</v>
      </c>
      <c r="I95" s="256" t="s">
        <v>201</v>
      </c>
      <c r="J95" s="256" t="s">
        <v>202</v>
      </c>
      <c r="K95" s="256" t="s">
        <v>203</v>
      </c>
      <c r="L95" s="256" t="s">
        <v>204</v>
      </c>
      <c r="M95" s="256" t="s">
        <v>205</v>
      </c>
      <c r="N95" s="256" t="s">
        <v>206</v>
      </c>
      <c r="O95" s="256" t="s">
        <v>207</v>
      </c>
      <c r="P95" s="256" t="s">
        <v>208</v>
      </c>
      <c r="Q95" s="256" t="s">
        <v>209</v>
      </c>
      <c r="R95" s="55"/>
      <c r="S95" s="55"/>
      <c r="T95"/>
      <c r="U95"/>
      <c r="V95"/>
      <c r="W95"/>
      <c r="X95"/>
      <c r="Y95"/>
      <c r="Z95"/>
      <c r="AA95"/>
      <c r="AB95"/>
      <c r="AC95"/>
      <c r="AD95"/>
      <c r="AE95"/>
      <c r="AF95"/>
      <c r="AG95"/>
      <c r="AH95"/>
      <c r="AI95"/>
      <c r="AJ95"/>
      <c r="AK95"/>
      <c r="AL95"/>
    </row>
    <row r="96" spans="1:38" ht="93" customHeight="1" thickBot="1" x14ac:dyDescent="0.4">
      <c r="A96" s="73">
        <f>'17.18 prices'!A96</f>
        <v>590</v>
      </c>
      <c r="B96" s="74" t="str">
        <f>'17.18 prices'!B96</f>
        <v>Rescheduled Site Visit – One Person</v>
      </c>
      <c r="C96" s="65"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6">
        <f>'17.18 prices'!D96</f>
        <v>139.05830152310193</v>
      </c>
      <c r="E96" s="66">
        <f>'17.18 prices'!E96</f>
        <v>152.96413167541215</v>
      </c>
      <c r="F96" s="67">
        <f>'17.18 prices'!F96</f>
        <v>1</v>
      </c>
      <c r="G96" s="68" t="str">
        <f>'17.18 prices'!G96</f>
        <v>Normal</v>
      </c>
      <c r="H96" s="68" t="str">
        <f>'17.18 prices'!H96</f>
        <v>F Crew Meter</v>
      </c>
      <c r="I96" s="70">
        <f>VLOOKUP(H96,Crews, 5,FALSE)</f>
        <v>100.25719967081324</v>
      </c>
      <c r="J96" s="68">
        <f>VLOOKUP(H96,crewsot, 5,FALSE)</f>
        <v>140.36007953913852</v>
      </c>
      <c r="K96" s="70">
        <f>IF(G96="Normal",F96*I96,F96*J96)</f>
        <v>100.25719967081324</v>
      </c>
      <c r="L96" s="70">
        <f>IF(G96="Normal",K96*$B$5,K96/Q5*$B$5)</f>
        <v>37.0951638782009</v>
      </c>
      <c r="M96" s="70"/>
      <c r="N96" s="70"/>
      <c r="O96" s="70"/>
      <c r="P96" s="132">
        <f>IF(G96="Normal",SUM(K96:O96,-L96)*$B$16,SUM((K96/Q75), M96, N96, O96)*$B$16)</f>
        <v>24.061727920995175</v>
      </c>
      <c r="Q96" s="248">
        <f>SUM(K96:P96)</f>
        <v>161.41409147000931</v>
      </c>
      <c r="R96" s="55"/>
      <c r="S96" s="55"/>
    </row>
    <row r="97" spans="1:19" ht="101.25" customHeight="1" thickBot="1" x14ac:dyDescent="0.4">
      <c r="A97" s="73">
        <f>'17.18 prices'!A97</f>
        <v>591</v>
      </c>
      <c r="B97" s="74" t="str">
        <f>'17.18 prices'!B97</f>
        <v>Rescheduled Site Visit – Service Team</v>
      </c>
      <c r="C97" s="65"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0">
        <f>'17.18 prices'!D97</f>
        <v>587.55079629904799</v>
      </c>
      <c r="E97" s="70">
        <f>'17.18 prices'!E97</f>
        <v>646.30587592895279</v>
      </c>
      <c r="F97" s="67">
        <f>'17.18 prices'!F97</f>
        <v>1.5</v>
      </c>
      <c r="G97" s="68" t="str">
        <f>'17.18 prices'!G97</f>
        <v>Normal</v>
      </c>
      <c r="H97" s="68" t="str">
        <f>'17.18 prices'!H97</f>
        <v>G Crew</v>
      </c>
      <c r="I97" s="70">
        <f>VLOOKUP(H97,Crews, 5,FALSE)</f>
        <v>287.5568737905254</v>
      </c>
      <c r="J97" s="68">
        <f>VLOOKUP(H97,crewsot, 5,FALSE)</f>
        <v>402.57962330673558</v>
      </c>
      <c r="K97" s="70">
        <f>IF(G97="Normal",F97*I97,F97*J97)</f>
        <v>431.3353106857881</v>
      </c>
      <c r="L97" s="70">
        <f>IF(G97="Normal",K97*$B$5,K97/Q6*$B$5)</f>
        <v>159.59406495374159</v>
      </c>
      <c r="M97" s="70"/>
      <c r="N97" s="70"/>
      <c r="O97" s="70"/>
      <c r="P97" s="132">
        <f>IF(G97="Normal",SUM(K97:O97,-L97)*$B$16,SUM((K97/Q76), M97, N97, O97)*$B$16)</f>
        <v>103.52047456458912</v>
      </c>
      <c r="Q97" s="248">
        <f>SUM(K97:P97)</f>
        <v>694.44985020411877</v>
      </c>
      <c r="R97" s="55"/>
      <c r="S97" s="55"/>
    </row>
    <row r="98" spans="1:19" ht="26.5" thickBot="1" x14ac:dyDescent="0.4">
      <c r="A98" s="60" t="str">
        <f>'17.18 prices'!A98</f>
        <v>Trenching charges</v>
      </c>
      <c r="B98" s="58" t="str">
        <f>'17.18 prices'!B98</f>
        <v>Service</v>
      </c>
      <c r="C98" s="58" t="str">
        <f>'17.18 prices'!C98</f>
        <v>Service Description / Scope</v>
      </c>
      <c r="D98" s="279" t="str">
        <f>'17.18 prices'!D98</f>
        <v>Current Prices 2017/18</v>
      </c>
      <c r="E98" s="279" t="str">
        <f>'17.18 prices'!E98</f>
        <v>GST Inclusive</v>
      </c>
      <c r="F98" s="256" t="str">
        <f>'17.18 prices'!F98</f>
        <v>Appointment Time Hours</v>
      </c>
      <c r="G98" s="256" t="str">
        <f>'17.18 prices'!G98</f>
        <v>Normal/Over</v>
      </c>
      <c r="H98" s="256" t="str">
        <f>'17.18 prices'!H98</f>
        <v>Crew</v>
      </c>
      <c r="I98" s="256" t="s">
        <v>201</v>
      </c>
      <c r="J98" s="256" t="s">
        <v>202</v>
      </c>
      <c r="K98" s="256" t="s">
        <v>203</v>
      </c>
      <c r="L98" s="256" t="s">
        <v>204</v>
      </c>
      <c r="M98" s="256" t="s">
        <v>205</v>
      </c>
      <c r="N98" s="256" t="s">
        <v>206</v>
      </c>
      <c r="O98" s="256" t="s">
        <v>207</v>
      </c>
      <c r="P98" s="256" t="s">
        <v>208</v>
      </c>
      <c r="Q98" s="256" t="s">
        <v>209</v>
      </c>
      <c r="R98" s="55"/>
      <c r="S98" s="55"/>
    </row>
    <row r="99" spans="1:19" ht="33.75" customHeight="1" thickBot="1" x14ac:dyDescent="0.4">
      <c r="A99" s="80">
        <f>'17.18 prices'!A99</f>
        <v>592</v>
      </c>
      <c r="B99" s="64" t="str">
        <f>'17.18 prices'!B99</f>
        <v xml:space="preserve">Trenching - first 2 meters </v>
      </c>
      <c r="C99" s="81" t="str">
        <f>'17.18 prices'!C99</f>
        <v>First two meters of trenching service</v>
      </c>
      <c r="D99" s="66">
        <f>'17.18 prices'!D99</f>
        <v>533.33189790201993</v>
      </c>
      <c r="E99" s="66">
        <f>'17.18 prices'!E99</f>
        <v>586.66508769222196</v>
      </c>
      <c r="F99" s="68" t="str">
        <f>'17.18 prices'!F99</f>
        <v>na</v>
      </c>
      <c r="G99" s="68" t="str">
        <f>'17.18 prices'!G99</f>
        <v>Normal</v>
      </c>
      <c r="H99" s="68"/>
      <c r="I99" s="283"/>
      <c r="J99" s="258"/>
      <c r="K99" s="68"/>
      <c r="L99" s="284"/>
      <c r="M99" s="244">
        <f>'19.20 prices'!M99*'20.21 prices'!K$15</f>
        <v>462.6113101874999</v>
      </c>
      <c r="N99" s="245"/>
      <c r="O99" s="245"/>
      <c r="P99" s="132">
        <f>IF(G99="Normal",SUM(K99:O99,-L99)*$B$16,SUM((K99/Q78), M99, N99, O99)*$B$16)</f>
        <v>111.02671444499997</v>
      </c>
      <c r="Q99" s="248">
        <f>SUM(K99:P99)</f>
        <v>573.63802463249988</v>
      </c>
      <c r="R99" s="55"/>
      <c r="S99" s="55"/>
    </row>
    <row r="100" spans="1:19" ht="32.25" customHeight="1" thickBot="1" x14ac:dyDescent="0.4">
      <c r="A100" s="82">
        <f>'17.18 prices'!A100</f>
        <v>593</v>
      </c>
      <c r="B100" s="65" t="str">
        <f>'17.18 prices'!B100</f>
        <v>Trenching - subsequent meters</v>
      </c>
      <c r="C100" s="81" t="str">
        <f>'17.18 prices'!C100</f>
        <v>Subsequent two meters of trenching service</v>
      </c>
      <c r="D100" s="70">
        <f>'17.18 prices'!D100</f>
        <v>124.02995872672392</v>
      </c>
      <c r="E100" s="70">
        <f>'17.18 prices'!E100</f>
        <v>136.43295459939631</v>
      </c>
      <c r="F100" s="68" t="str">
        <f>'17.18 prices'!F100</f>
        <v>na</v>
      </c>
      <c r="G100" s="68" t="str">
        <f>'17.18 prices'!G100</f>
        <v>Normal</v>
      </c>
      <c r="H100" s="68"/>
      <c r="I100" s="247"/>
      <c r="J100" s="248"/>
      <c r="K100" s="68"/>
      <c r="L100" s="285"/>
      <c r="M100" s="246">
        <f>'19.20 prices'!M100*'20.21 prices'!K$15</f>
        <v>107.58402562499997</v>
      </c>
      <c r="N100" s="247"/>
      <c r="O100" s="247"/>
      <c r="P100" s="132">
        <f>IF(G100="Normal",SUM(K100:O100,-L100)*$B$16,SUM((K100/Q79), M100, N100, O100)*$B$16)</f>
        <v>25.820166149999991</v>
      </c>
      <c r="Q100" s="248">
        <f>SUM(K100:P100)</f>
        <v>133.40419177499996</v>
      </c>
      <c r="R100" s="55"/>
      <c r="S100" s="55"/>
    </row>
    <row r="101" spans="1:19" ht="26.5" thickBot="1" x14ac:dyDescent="0.4">
      <c r="A101" s="60" t="str">
        <f>'17.18 prices'!A101</f>
        <v>Boring charges</v>
      </c>
      <c r="B101" s="58" t="str">
        <f>'17.18 prices'!B101</f>
        <v>Service</v>
      </c>
      <c r="C101" s="58" t="str">
        <f>'17.18 prices'!C101</f>
        <v>Service Description / Scope</v>
      </c>
      <c r="D101" s="279" t="str">
        <f>'17.18 prices'!D101</f>
        <v>Current Prices 2017/18</v>
      </c>
      <c r="E101" s="279" t="str">
        <f>'17.18 prices'!E101</f>
        <v>GST Inclusive</v>
      </c>
      <c r="F101" s="256" t="str">
        <f>'17.18 prices'!F101</f>
        <v>Appointment Time Hours</v>
      </c>
      <c r="G101" s="256" t="str">
        <f>'17.18 prices'!G101</f>
        <v>Normal/Over</v>
      </c>
      <c r="H101" s="256" t="str">
        <f>'17.18 prices'!H101</f>
        <v>Crew</v>
      </c>
      <c r="I101" s="256" t="s">
        <v>201</v>
      </c>
      <c r="J101" s="256" t="s">
        <v>202</v>
      </c>
      <c r="K101" s="256" t="s">
        <v>203</v>
      </c>
      <c r="L101" s="256" t="s">
        <v>204</v>
      </c>
      <c r="M101" s="256" t="s">
        <v>205</v>
      </c>
      <c r="N101" s="256" t="s">
        <v>206</v>
      </c>
      <c r="O101" s="256" t="s">
        <v>207</v>
      </c>
      <c r="P101" s="256" t="s">
        <v>208</v>
      </c>
      <c r="Q101" s="256" t="s">
        <v>209</v>
      </c>
      <c r="R101" s="55"/>
      <c r="S101" s="55"/>
    </row>
    <row r="102" spans="1:19" ht="30" customHeight="1" thickBot="1" x14ac:dyDescent="0.4">
      <c r="A102" s="80">
        <f>'17.18 prices'!A102</f>
        <v>594</v>
      </c>
      <c r="B102" s="64" t="str">
        <f>'17.18 prices'!B102</f>
        <v>Under footpath</v>
      </c>
      <c r="C102" s="81" t="str">
        <f>'17.18 prices'!C102</f>
        <v>Under footpath boring charge</v>
      </c>
      <c r="D102" s="66">
        <f>'17.18 prices'!D102</f>
        <v>967.44187907406535</v>
      </c>
      <c r="E102" s="66">
        <f>'17.18 prices'!E102</f>
        <v>1064.1860669814719</v>
      </c>
      <c r="F102" s="68" t="str">
        <f>'17.18 prices'!F102</f>
        <v>na</v>
      </c>
      <c r="G102" s="68" t="str">
        <f>'17.18 prices'!G102</f>
        <v>Normal</v>
      </c>
      <c r="H102" s="68"/>
      <c r="I102" s="283"/>
      <c r="J102" s="258"/>
      <c r="K102" s="68"/>
      <c r="L102" s="284"/>
      <c r="M102" s="244">
        <f>'19.20 prices'!M102*'20.21 prices'!K$15</f>
        <v>839.15539987499972</v>
      </c>
      <c r="N102" s="245"/>
      <c r="O102" s="245"/>
      <c r="P102" s="132">
        <f>IF(G102="Normal",SUM(K102:O102,-L102)*$B$16,SUM((K102/Q81), M102, N102, O102)*$B$16)</f>
        <v>201.39729596999993</v>
      </c>
      <c r="Q102" s="248">
        <f>SUM(K102:P102)</f>
        <v>1040.5526958449996</v>
      </c>
      <c r="R102" s="55"/>
      <c r="S102" s="55"/>
    </row>
    <row r="103" spans="1:19" ht="29.25" customHeight="1" thickBot="1" x14ac:dyDescent="0.4">
      <c r="A103" s="82">
        <f>'17.18 prices'!A103</f>
        <v>595</v>
      </c>
      <c r="B103" s="65" t="str">
        <f>'17.18 prices'!B103</f>
        <v>Under driveway</v>
      </c>
      <c r="C103" s="81" t="str">
        <f>'17.18 prices'!C103</f>
        <v>Under driveway boring charge</v>
      </c>
      <c r="D103" s="70">
        <f>'17.18 prices'!D103</f>
        <v>1153.4919427926629</v>
      </c>
      <c r="E103" s="70">
        <f>'17.18 prices'!E103</f>
        <v>1268.8411370719293</v>
      </c>
      <c r="F103" s="68" t="str">
        <f>'17.18 prices'!F103</f>
        <v>na</v>
      </c>
      <c r="G103" s="68" t="str">
        <f>'17.18 prices'!G103</f>
        <v>Normal</v>
      </c>
      <c r="H103" s="68"/>
      <c r="I103" s="247"/>
      <c r="J103" s="248"/>
      <c r="K103" s="68"/>
      <c r="L103" s="285"/>
      <c r="M103" s="246">
        <f>'19.20 prices'!M103*'20.21 prices'!K$15</f>
        <v>1000.5314383124997</v>
      </c>
      <c r="N103" s="247"/>
      <c r="O103" s="247"/>
      <c r="P103" s="247">
        <f>IF(G103="Normal",SUM(K103:O103,-L103)*$B$16,SUM((K103/Q82), M103, N103, O103)*$B$16)</f>
        <v>240.12754519499993</v>
      </c>
      <c r="Q103" s="248">
        <f>SUM(K103:P103)</f>
        <v>1240.6589835074997</v>
      </c>
      <c r="R103" s="55"/>
      <c r="S103" s="55"/>
    </row>
    <row r="104" spans="1:19" x14ac:dyDescent="0.35">
      <c r="A104"/>
      <c r="B104"/>
      <c r="C104"/>
      <c r="D104"/>
      <c r="E104"/>
      <c r="F104"/>
      <c r="G104"/>
      <c r="H104"/>
      <c r="I104" s="251"/>
      <c r="J104" s="251"/>
      <c r="K104" s="251"/>
      <c r="L104" s="251"/>
      <c r="M104" s="251"/>
      <c r="N104" s="251"/>
      <c r="O104" s="251"/>
      <c r="P104" s="251"/>
      <c r="R104" s="55"/>
      <c r="S104" s="55"/>
    </row>
    <row r="105" spans="1:19" x14ac:dyDescent="0.35">
      <c r="A105"/>
      <c r="B105"/>
      <c r="C105"/>
      <c r="D105" s="83"/>
      <c r="E105"/>
      <c r="F105"/>
      <c r="G105"/>
      <c r="H105"/>
      <c r="I105" s="251"/>
      <c r="J105" s="251"/>
      <c r="K105" s="251"/>
      <c r="L105" s="251"/>
      <c r="M105" s="251"/>
      <c r="N105" s="251"/>
      <c r="O105" s="251"/>
      <c r="P105" s="251"/>
      <c r="Q105" s="251"/>
      <c r="R105"/>
      <c r="S105"/>
    </row>
    <row r="106" spans="1:19" x14ac:dyDescent="0.35">
      <c r="A106"/>
      <c r="B106"/>
      <c r="C106"/>
      <c r="D106" s="83"/>
      <c r="E106"/>
      <c r="F106"/>
      <c r="G106"/>
      <c r="H106"/>
      <c r="I106" s="251"/>
      <c r="J106" s="251"/>
      <c r="K106" s="251"/>
      <c r="L106" s="251"/>
      <c r="M106" s="251"/>
      <c r="N106" s="251"/>
      <c r="O106" s="251"/>
      <c r="P106" s="251"/>
    </row>
    <row r="107" spans="1:19" x14ac:dyDescent="0.35">
      <c r="A107"/>
      <c r="B107"/>
      <c r="C107"/>
      <c r="D107"/>
      <c r="E107"/>
      <c r="F107"/>
      <c r="G107"/>
      <c r="H107"/>
      <c r="I107" s="251"/>
      <c r="J107" s="251"/>
      <c r="K107" s="251"/>
      <c r="L107" s="251"/>
      <c r="M107" s="251"/>
      <c r="N107" s="251"/>
      <c r="O107" s="251"/>
      <c r="P107" s="251"/>
    </row>
    <row r="108" spans="1:19" x14ac:dyDescent="0.35">
      <c r="A108"/>
      <c r="B108"/>
      <c r="C108"/>
      <c r="D108" s="83"/>
      <c r="E108"/>
      <c r="F108"/>
      <c r="G108"/>
      <c r="H108"/>
      <c r="I108" s="251"/>
      <c r="J108" s="251"/>
      <c r="K108" s="251"/>
      <c r="L108" s="251"/>
      <c r="M108" s="251"/>
      <c r="N108" s="251"/>
      <c r="O108" s="251"/>
      <c r="P108" s="251"/>
    </row>
    <row r="109" spans="1:19" x14ac:dyDescent="0.35">
      <c r="A109"/>
      <c r="B109"/>
      <c r="C109"/>
      <c r="D109"/>
      <c r="E109"/>
      <c r="F109"/>
      <c r="G109"/>
      <c r="H109"/>
      <c r="I109" s="251"/>
      <c r="J109" s="251"/>
      <c r="K109" s="251"/>
      <c r="L109" s="251"/>
      <c r="M109" s="251"/>
      <c r="N109" s="251"/>
      <c r="O109" s="251"/>
      <c r="P109" s="251"/>
    </row>
    <row r="110" spans="1:19" x14ac:dyDescent="0.35">
      <c r="A110"/>
      <c r="B110"/>
      <c r="C110"/>
      <c r="D110"/>
      <c r="E110"/>
      <c r="F110"/>
      <c r="G110"/>
      <c r="H110"/>
      <c r="I110" s="251"/>
      <c r="J110" s="251"/>
      <c r="K110" s="251"/>
      <c r="L110" s="251"/>
      <c r="M110" s="251"/>
      <c r="N110" s="251"/>
      <c r="O110" s="251"/>
      <c r="P110" s="251"/>
    </row>
    <row r="111" spans="1:19" x14ac:dyDescent="0.35">
      <c r="A111"/>
      <c r="B111"/>
      <c r="C111"/>
      <c r="D111"/>
      <c r="E111"/>
      <c r="F111"/>
      <c r="G111"/>
      <c r="H111"/>
      <c r="I111" s="251"/>
      <c r="J111" s="251"/>
      <c r="K111" s="251"/>
      <c r="L111" s="251"/>
      <c r="M111" s="251"/>
      <c r="N111" s="251"/>
      <c r="O111" s="251"/>
      <c r="P111" s="251"/>
    </row>
    <row r="112" spans="1:19" x14ac:dyDescent="0.35">
      <c r="A112"/>
      <c r="B112"/>
      <c r="C112"/>
      <c r="D112"/>
      <c r="E112"/>
      <c r="F112"/>
      <c r="G112"/>
      <c r="H112"/>
      <c r="I112" s="251"/>
      <c r="J112" s="251"/>
      <c r="K112" s="251"/>
      <c r="L112" s="251"/>
      <c r="M112" s="251"/>
      <c r="N112" s="251"/>
      <c r="O112" s="251"/>
      <c r="P112" s="251"/>
    </row>
    <row r="113" spans="1:16" x14ac:dyDescent="0.35">
      <c r="A113"/>
      <c r="B113"/>
      <c r="C113"/>
      <c r="D113"/>
      <c r="E113"/>
      <c r="F113"/>
      <c r="G113"/>
      <c r="H113"/>
      <c r="I113" s="251"/>
      <c r="J113" s="251"/>
      <c r="K113" s="251"/>
      <c r="L113" s="251"/>
      <c r="M113" s="251"/>
      <c r="N113" s="251"/>
      <c r="O113" s="251"/>
      <c r="P113" s="251"/>
    </row>
    <row r="114" spans="1:16" x14ac:dyDescent="0.35">
      <c r="A114"/>
      <c r="B114"/>
      <c r="C114"/>
      <c r="D114"/>
      <c r="E114"/>
      <c r="F114"/>
      <c r="G114"/>
      <c r="H114"/>
      <c r="I114" s="251"/>
      <c r="J114" s="251"/>
      <c r="K114" s="251"/>
      <c r="L114" s="251"/>
      <c r="M114" s="251"/>
      <c r="N114" s="251"/>
      <c r="O114" s="251"/>
      <c r="P114" s="251"/>
    </row>
    <row r="115" spans="1:16" x14ac:dyDescent="0.35">
      <c r="A115"/>
      <c r="B115"/>
      <c r="C115"/>
      <c r="D115"/>
      <c r="E115"/>
      <c r="F115"/>
      <c r="G115"/>
      <c r="H115"/>
      <c r="I115" s="251"/>
      <c r="J115" s="251"/>
      <c r="K115" s="251"/>
      <c r="L115" s="251"/>
      <c r="M115" s="251"/>
      <c r="N115" s="251"/>
      <c r="O115" s="251"/>
      <c r="P115" s="251"/>
    </row>
    <row r="116" spans="1:16" x14ac:dyDescent="0.35">
      <c r="A116" s="71"/>
      <c r="B116" s="71"/>
      <c r="C116" s="71"/>
      <c r="D116" s="71"/>
      <c r="E116" s="71"/>
      <c r="F116" s="71"/>
      <c r="G116" s="71"/>
      <c r="H116" s="71"/>
      <c r="I116" s="250"/>
      <c r="J116" s="250"/>
      <c r="K116" s="250"/>
      <c r="L116" s="250"/>
      <c r="M116" s="250"/>
      <c r="N116" s="250"/>
      <c r="O116" s="250"/>
      <c r="P116" s="250"/>
    </row>
    <row r="117" spans="1:16" x14ac:dyDescent="0.35">
      <c r="A117" s="71"/>
      <c r="B117" s="71"/>
      <c r="C117" s="71"/>
      <c r="D117" s="71"/>
      <c r="E117" s="71"/>
      <c r="F117" s="71"/>
      <c r="G117" s="71"/>
      <c r="H117" s="71"/>
      <c r="I117" s="250"/>
      <c r="J117" s="250"/>
      <c r="K117" s="250"/>
      <c r="L117" s="250"/>
      <c r="M117" s="250"/>
      <c r="N117" s="250"/>
      <c r="O117" s="250"/>
      <c r="P117" s="250"/>
    </row>
    <row r="118" spans="1:16" x14ac:dyDescent="0.35">
      <c r="A118" s="71"/>
      <c r="B118" s="71"/>
      <c r="C118" s="71"/>
      <c r="D118" s="71"/>
      <c r="E118" s="71"/>
      <c r="F118" s="71"/>
      <c r="G118" s="71"/>
      <c r="H118" s="71"/>
      <c r="I118" s="250"/>
      <c r="J118" s="250"/>
      <c r="K118" s="250"/>
      <c r="L118" s="250"/>
      <c r="M118" s="250"/>
      <c r="N118" s="250"/>
      <c r="O118" s="250"/>
      <c r="P118" s="250"/>
    </row>
    <row r="119" spans="1:16" x14ac:dyDescent="0.35">
      <c r="A119" s="71"/>
      <c r="B119" s="71"/>
      <c r="C119" s="71"/>
      <c r="D119" s="71"/>
      <c r="E119" s="71"/>
      <c r="F119" s="71"/>
      <c r="G119" s="71"/>
      <c r="H119" s="71"/>
      <c r="I119" s="250"/>
      <c r="J119" s="250"/>
      <c r="K119" s="250"/>
      <c r="L119" s="250"/>
      <c r="M119" s="250"/>
      <c r="N119" s="250"/>
      <c r="O119" s="250"/>
      <c r="P119" s="250"/>
    </row>
    <row r="120" spans="1:16" ht="26.25" customHeight="1" x14ac:dyDescent="0.35">
      <c r="A120" s="71"/>
      <c r="B120" s="71"/>
      <c r="C120" s="71"/>
      <c r="D120" s="71"/>
      <c r="E120" s="71"/>
      <c r="F120" s="71"/>
      <c r="G120" s="71"/>
      <c r="H120" s="71"/>
      <c r="I120" s="250"/>
      <c r="J120" s="250"/>
      <c r="K120" s="250"/>
      <c r="L120" s="250"/>
      <c r="M120" s="250"/>
      <c r="N120" s="250"/>
      <c r="O120" s="250"/>
      <c r="P120" s="250"/>
    </row>
    <row r="121" spans="1:16" x14ac:dyDescent="0.35">
      <c r="A121" s="71"/>
      <c r="B121" s="71"/>
      <c r="C121" s="71"/>
      <c r="D121" s="71"/>
      <c r="E121" s="71"/>
      <c r="F121" s="71"/>
      <c r="G121" s="71"/>
      <c r="H121" s="71"/>
      <c r="I121" s="250"/>
      <c r="J121" s="250"/>
      <c r="K121" s="250"/>
      <c r="L121" s="250"/>
      <c r="M121" s="250"/>
      <c r="N121" s="250"/>
      <c r="O121" s="250"/>
      <c r="P121" s="250"/>
    </row>
    <row r="122" spans="1:16" x14ac:dyDescent="0.35">
      <c r="A122"/>
      <c r="B122"/>
      <c r="C122"/>
      <c r="D122"/>
      <c r="E122"/>
      <c r="F122"/>
      <c r="G122"/>
      <c r="H122"/>
      <c r="I122" s="251"/>
      <c r="J122" s="251"/>
      <c r="K122" s="251"/>
      <c r="L122" s="251"/>
      <c r="M122" s="251"/>
      <c r="N122" s="251"/>
      <c r="O122" s="251"/>
      <c r="P122" s="251"/>
    </row>
    <row r="123" spans="1:16" x14ac:dyDescent="0.35">
      <c r="A123"/>
      <c r="B123"/>
      <c r="C123"/>
      <c r="D123"/>
      <c r="E123"/>
      <c r="F123"/>
      <c r="G123"/>
      <c r="H123"/>
      <c r="I123" s="251"/>
      <c r="J123" s="251"/>
      <c r="K123" s="251"/>
      <c r="L123" s="251"/>
      <c r="M123" s="251"/>
      <c r="N123" s="251"/>
      <c r="O123" s="251"/>
      <c r="P123" s="251"/>
    </row>
    <row r="124" spans="1:16" x14ac:dyDescent="0.35">
      <c r="A124"/>
      <c r="B124"/>
      <c r="C124"/>
      <c r="D124"/>
      <c r="E124"/>
      <c r="F124"/>
      <c r="G124"/>
      <c r="H124"/>
      <c r="I124" s="251"/>
      <c r="J124" s="251"/>
      <c r="K124" s="251"/>
      <c r="L124" s="251"/>
      <c r="M124" s="251"/>
      <c r="N124" s="251"/>
      <c r="O124" s="251"/>
      <c r="P124" s="251"/>
    </row>
  </sheetData>
  <mergeCells count="1">
    <mergeCell ref="I15:J15"/>
  </mergeCells>
  <conditionalFormatting sqref="F4:G4">
    <cfRule type="cellIs" dxfId="293" priority="11" operator="equal">
      <formula>"NO"</formula>
    </cfRule>
    <cfRule type="cellIs" dxfId="292" priority="12" operator="equal">
      <formula>"YES"</formula>
    </cfRule>
  </conditionalFormatting>
  <conditionalFormatting sqref="H4">
    <cfRule type="cellIs" dxfId="291" priority="9" operator="equal">
      <formula>"NO"</formula>
    </cfRule>
    <cfRule type="cellIs" dxfId="290" priority="10" operator="equal">
      <formula>"YES"</formula>
    </cfRule>
  </conditionalFormatting>
  <conditionalFormatting sqref="L4:M4">
    <cfRule type="cellIs" dxfId="289" priority="3" operator="equal">
      <formula>"NO"</formula>
    </cfRule>
    <cfRule type="cellIs" dxfId="288" priority="4" operator="equal">
      <formula>"YES"</formula>
    </cfRule>
  </conditionalFormatting>
  <conditionalFormatting sqref="N4">
    <cfRule type="cellIs" dxfId="287" priority="1" operator="equal">
      <formula>"NO"</formula>
    </cfRule>
    <cfRule type="cellIs" dxfId="286" priority="2" operator="equal">
      <formula>"YES"</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X124"/>
  <sheetViews>
    <sheetView zoomScale="70" zoomScaleNormal="70" workbookViewId="0">
      <selection activeCell="S42" sqref="S42"/>
    </sheetView>
  </sheetViews>
  <sheetFormatPr defaultRowHeight="14.5" x14ac:dyDescent="0.35"/>
  <cols>
    <col min="1" max="1" width="33.7265625" style="42" customWidth="1"/>
    <col min="2" max="2" width="26.7265625" style="42" customWidth="1"/>
    <col min="3" max="3" width="73.54296875" style="42" customWidth="1"/>
    <col min="4" max="4" width="18" style="46" customWidth="1"/>
    <col min="5" max="5" width="13.7265625" style="46" customWidth="1"/>
    <col min="6" max="6" width="16.81640625" style="42" customWidth="1"/>
    <col min="7" max="7" width="17.1796875" style="42" customWidth="1"/>
    <col min="8" max="8" width="18.7265625" style="42" customWidth="1"/>
    <col min="9" max="9" width="12.81640625" style="249" customWidth="1"/>
    <col min="10" max="10" width="15.1796875" style="249" customWidth="1"/>
    <col min="11" max="11" width="15.54296875" style="249" customWidth="1"/>
    <col min="12" max="12" width="13.7265625" style="249" customWidth="1"/>
    <col min="13" max="13" width="15.453125" style="249" customWidth="1"/>
    <col min="14" max="14" width="9.453125" style="249" customWidth="1"/>
    <col min="15" max="15" width="11.26953125" style="249" customWidth="1"/>
    <col min="16" max="16" width="14.26953125" style="249" customWidth="1"/>
    <col min="17" max="17" width="16.54296875" style="250" customWidth="1"/>
    <col min="18" max="19" width="16" style="46" customWidth="1"/>
    <col min="20" max="20" width="11.1796875" customWidth="1"/>
    <col min="21" max="21" width="14.7265625" customWidth="1"/>
    <col min="22" max="22" width="16.81640625" customWidth="1"/>
    <col min="25" max="25" width="13.7265625" customWidth="1"/>
    <col min="26" max="26" width="17.26953125" customWidth="1"/>
    <col min="27" max="27" width="13.453125" customWidth="1"/>
    <col min="28" max="28" width="14.81640625" customWidth="1"/>
    <col min="29" max="29" width="17.54296875" customWidth="1"/>
    <col min="34" max="34" width="10.54296875" bestFit="1" customWidth="1"/>
    <col min="41" max="41" width="10.453125" customWidth="1"/>
    <col min="44" max="44" width="10.54296875" customWidth="1"/>
    <col min="49" max="49" width="11.26953125" customWidth="1"/>
    <col min="51" max="51" width="12" customWidth="1"/>
    <col min="53" max="53" width="11.1796875" customWidth="1"/>
    <col min="56" max="57" width="10.1796875" customWidth="1"/>
  </cols>
  <sheetData>
    <row r="1" spans="1:19" ht="35" x14ac:dyDescent="0.7">
      <c r="A1" s="129" t="s">
        <v>488</v>
      </c>
    </row>
    <row r="3" spans="1:19" ht="15" thickBot="1" x14ac:dyDescent="0.4">
      <c r="B3" s="42" t="s">
        <v>314</v>
      </c>
      <c r="D3" s="42" t="str">
        <f>'17.18 prices'!D3</f>
        <v>o/t loading</v>
      </c>
      <c r="E3" s="42" t="s">
        <v>176</v>
      </c>
      <c r="K3" s="249" t="s">
        <v>177</v>
      </c>
      <c r="O3" s="251"/>
      <c r="P3" s="251"/>
      <c r="Q3" s="251"/>
      <c r="R3"/>
      <c r="S3" t="s">
        <v>295</v>
      </c>
    </row>
    <row r="4" spans="1:19" ht="42" customHeight="1" x14ac:dyDescent="0.35">
      <c r="A4" s="43"/>
      <c r="B4" s="44" t="s">
        <v>178</v>
      </c>
      <c r="C4" s="45" t="s">
        <v>44</v>
      </c>
      <c r="E4" s="47"/>
      <c r="F4" s="48" t="s">
        <v>179</v>
      </c>
      <c r="G4" s="48" t="s">
        <v>180</v>
      </c>
      <c r="H4" s="49" t="s">
        <v>181</v>
      </c>
      <c r="I4" s="267" t="s">
        <v>182</v>
      </c>
      <c r="J4" s="251"/>
      <c r="K4" s="264"/>
      <c r="L4" s="265" t="s">
        <v>179</v>
      </c>
      <c r="M4" s="265" t="s">
        <v>180</v>
      </c>
      <c r="N4" s="266" t="s">
        <v>181</v>
      </c>
      <c r="O4" s="267" t="s">
        <v>182</v>
      </c>
      <c r="Q4" s="252" t="s">
        <v>183</v>
      </c>
      <c r="R4"/>
      <c r="S4" s="120">
        <v>0.25</v>
      </c>
    </row>
    <row r="5" spans="1:19" ht="15.75" customHeight="1" x14ac:dyDescent="0.35">
      <c r="A5" s="50" t="s">
        <v>184</v>
      </c>
      <c r="B5" s="211">
        <f>'17.18 prices'!B5</f>
        <v>0.37</v>
      </c>
      <c r="C5" s="212">
        <f>'17.18 prices'!C5</f>
        <v>0.37</v>
      </c>
      <c r="E5" s="50" t="s">
        <v>185</v>
      </c>
      <c r="F5" s="94">
        <v>1</v>
      </c>
      <c r="G5" s="94"/>
      <c r="H5" s="94"/>
      <c r="I5" s="270">
        <f>(F5*$B$14)+(G5*$B$15)+(H5*$B$6)</f>
        <v>103.64499887790228</v>
      </c>
      <c r="J5" s="251"/>
      <c r="K5" s="268" t="s">
        <v>185</v>
      </c>
      <c r="L5" s="271">
        <f t="shared" ref="L5:L10" si="0">F5*(C$14/B$14)</f>
        <v>1.4</v>
      </c>
      <c r="M5" s="271"/>
      <c r="N5" s="271"/>
      <c r="O5" s="270">
        <f t="shared" ref="O5:O12" si="1">(L5*$B$14)+(M5*$B$15)+(N5*$B$6)</f>
        <v>145.10299842906318</v>
      </c>
      <c r="Q5" s="253">
        <f>O5/I5</f>
        <v>1.4</v>
      </c>
      <c r="R5"/>
      <c r="S5" s="121">
        <v>0.5</v>
      </c>
    </row>
    <row r="6" spans="1:19" ht="15.75" customHeight="1" x14ac:dyDescent="0.35">
      <c r="A6" s="50" t="s">
        <v>186</v>
      </c>
      <c r="B6" s="296">
        <f>'Revised labour.plant escalation'!G11</f>
        <v>73.411820447047504</v>
      </c>
      <c r="C6" s="142">
        <f>B6*'17.18 prices'!D6</f>
        <v>102.7765486258665</v>
      </c>
      <c r="D6" s="128">
        <f>C6/B6</f>
        <v>1.4</v>
      </c>
      <c r="E6" s="50" t="s">
        <v>187</v>
      </c>
      <c r="F6" s="94">
        <v>2</v>
      </c>
      <c r="G6" s="94">
        <v>1</v>
      </c>
      <c r="H6" s="94"/>
      <c r="I6" s="270">
        <f t="shared" ref="I6:I12" si="2">(F6*$B$14)+(G6*$B$15)+(H6*$B$6)</f>
        <v>297.27373155454842</v>
      </c>
      <c r="J6" s="251"/>
      <c r="K6" s="268" t="s">
        <v>187</v>
      </c>
      <c r="L6" s="271">
        <f t="shared" si="0"/>
        <v>2.8</v>
      </c>
      <c r="M6" s="271">
        <f>G6*(C$15/B$15)</f>
        <v>1.4</v>
      </c>
      <c r="N6" s="271"/>
      <c r="O6" s="270">
        <f t="shared" si="1"/>
        <v>416.18322417636773</v>
      </c>
      <c r="Q6" s="253">
        <f t="shared" ref="Q6:Q12" si="3">O6/I6</f>
        <v>1.4</v>
      </c>
      <c r="R6"/>
      <c r="S6" s="121">
        <v>0.75</v>
      </c>
    </row>
    <row r="7" spans="1:19" ht="15.75" customHeight="1" x14ac:dyDescent="0.35">
      <c r="A7" s="50" t="s">
        <v>54</v>
      </c>
      <c r="B7" s="139">
        <f>'Revised labour.plant escalation'!G2</f>
        <v>123.70819632182342</v>
      </c>
      <c r="C7" s="142">
        <f>B7*'17.18 prices'!D7</f>
        <v>173.19147485055279</v>
      </c>
      <c r="D7" s="128">
        <f t="shared" ref="D7:D15" si="4">C7/B7</f>
        <v>1.4000000000000001</v>
      </c>
      <c r="E7" s="50" t="s">
        <v>188</v>
      </c>
      <c r="F7" s="94">
        <v>2</v>
      </c>
      <c r="G7" s="94"/>
      <c r="H7" s="94"/>
      <c r="I7" s="270">
        <f t="shared" si="2"/>
        <v>207.28999775580456</v>
      </c>
      <c r="J7" s="251"/>
      <c r="K7" s="268" t="s">
        <v>188</v>
      </c>
      <c r="L7" s="271">
        <f t="shared" si="0"/>
        <v>2.8</v>
      </c>
      <c r="M7" s="271"/>
      <c r="N7" s="271"/>
      <c r="O7" s="270">
        <f t="shared" si="1"/>
        <v>290.20599685812635</v>
      </c>
      <c r="Q7" s="253">
        <f t="shared" si="3"/>
        <v>1.4</v>
      </c>
      <c r="R7"/>
      <c r="S7" s="121">
        <v>1</v>
      </c>
    </row>
    <row r="8" spans="1:19" ht="29.25" customHeight="1" x14ac:dyDescent="0.35">
      <c r="A8" s="51" t="s">
        <v>189</v>
      </c>
      <c r="B8" s="296">
        <f>'Revised labour.plant escalation'!G3</f>
        <v>142.50848636564902</v>
      </c>
      <c r="C8" s="142">
        <f>B8*'17.18 prices'!D8</f>
        <v>199.51188091190861</v>
      </c>
      <c r="D8" s="128">
        <f t="shared" si="4"/>
        <v>1.4</v>
      </c>
      <c r="E8" s="50" t="s">
        <v>190</v>
      </c>
      <c r="F8" s="94">
        <v>2</v>
      </c>
      <c r="G8" s="94"/>
      <c r="H8" s="94"/>
      <c r="I8" s="270">
        <f t="shared" si="2"/>
        <v>207.28999775580456</v>
      </c>
      <c r="J8" s="251"/>
      <c r="K8" s="268" t="s">
        <v>190</v>
      </c>
      <c r="L8" s="271">
        <f t="shared" si="0"/>
        <v>2.8</v>
      </c>
      <c r="M8" s="271">
        <f>G8*(C$15/B$15)</f>
        <v>0</v>
      </c>
      <c r="N8" s="271"/>
      <c r="O8" s="270">
        <f t="shared" si="1"/>
        <v>290.20599685812635</v>
      </c>
      <c r="Q8" s="253">
        <f t="shared" si="3"/>
        <v>1.4</v>
      </c>
      <c r="R8"/>
      <c r="S8" s="121">
        <v>1.5</v>
      </c>
    </row>
    <row r="9" spans="1:19" ht="15.75" customHeight="1" x14ac:dyDescent="0.35">
      <c r="A9" s="50" t="s">
        <v>56</v>
      </c>
      <c r="B9" s="139">
        <f>'Revised labour.plant escalation'!G4</f>
        <v>111.50430605739844</v>
      </c>
      <c r="C9" s="142">
        <f>B9*'17.18 prices'!D9</f>
        <v>156.10602848035779</v>
      </c>
      <c r="D9" s="128">
        <f t="shared" si="4"/>
        <v>1.4</v>
      </c>
      <c r="E9" s="50" t="s">
        <v>191</v>
      </c>
      <c r="F9" s="94">
        <v>1</v>
      </c>
      <c r="G9" s="94"/>
      <c r="H9" s="94"/>
      <c r="I9" s="270">
        <f t="shared" si="2"/>
        <v>103.64499887790228</v>
      </c>
      <c r="J9" s="251"/>
      <c r="K9" s="268" t="s">
        <v>191</v>
      </c>
      <c r="L9" s="271">
        <f t="shared" si="0"/>
        <v>1.4</v>
      </c>
      <c r="M9" s="271"/>
      <c r="N9" s="271"/>
      <c r="O9" s="270">
        <f t="shared" si="1"/>
        <v>145.10299842906318</v>
      </c>
      <c r="Q9" s="253">
        <f t="shared" si="3"/>
        <v>1.4</v>
      </c>
      <c r="R9"/>
      <c r="S9" s="121">
        <v>2</v>
      </c>
    </row>
    <row r="10" spans="1:19" ht="15.75" customHeight="1" x14ac:dyDescent="0.35">
      <c r="A10" s="50" t="s">
        <v>57</v>
      </c>
      <c r="B10" s="139">
        <f>'Revised labour.plant escalation'!G5</f>
        <v>103.64499887790228</v>
      </c>
      <c r="C10" s="142">
        <f>B10*'17.18 prices'!D10</f>
        <v>145.10299842906318</v>
      </c>
      <c r="D10" s="128">
        <f t="shared" si="4"/>
        <v>1.4</v>
      </c>
      <c r="E10" s="50" t="s">
        <v>192</v>
      </c>
      <c r="F10" s="94">
        <v>3</v>
      </c>
      <c r="G10" s="94"/>
      <c r="H10" s="94"/>
      <c r="I10" s="270">
        <f t="shared" si="2"/>
        <v>310.93499663370687</v>
      </c>
      <c r="J10" s="251"/>
      <c r="K10" s="268" t="s">
        <v>192</v>
      </c>
      <c r="L10" s="271">
        <f t="shared" si="0"/>
        <v>4.1999999999999993</v>
      </c>
      <c r="M10" s="271">
        <f>G10*(C$15/B$15)</f>
        <v>0</v>
      </c>
      <c r="N10" s="271"/>
      <c r="O10" s="270">
        <f t="shared" si="1"/>
        <v>435.30899528718953</v>
      </c>
      <c r="Q10" s="253">
        <f t="shared" si="3"/>
        <v>1.3999999999999997</v>
      </c>
      <c r="R10"/>
      <c r="S10" s="121">
        <v>2.5</v>
      </c>
    </row>
    <row r="11" spans="1:19" ht="15.75" customHeight="1" x14ac:dyDescent="0.35">
      <c r="A11" s="50" t="s">
        <v>59</v>
      </c>
      <c r="B11" s="139">
        <f>'Revised labour.plant escalation'!G6</f>
        <v>103.64499887790228</v>
      </c>
      <c r="C11" s="142">
        <f>B11*'17.18 prices'!D11</f>
        <v>145.10299842906318</v>
      </c>
      <c r="D11" s="128">
        <f t="shared" si="4"/>
        <v>1.4</v>
      </c>
      <c r="E11" s="50" t="s">
        <v>181</v>
      </c>
      <c r="F11" s="94">
        <v>0</v>
      </c>
      <c r="G11" s="94">
        <v>0</v>
      </c>
      <c r="H11" s="94">
        <v>1</v>
      </c>
      <c r="I11" s="270">
        <f t="shared" si="2"/>
        <v>73.411820447047504</v>
      </c>
      <c r="J11" s="251"/>
      <c r="K11" s="268" t="s">
        <v>181</v>
      </c>
      <c r="L11" s="271"/>
      <c r="M11" s="271"/>
      <c r="N11" s="271">
        <f>H11*(C$6/B$6)</f>
        <v>1.4</v>
      </c>
      <c r="O11" s="270">
        <f>(L11*$B$14)+(M11*$B$15)+(N11*$B$6)</f>
        <v>102.7765486258665</v>
      </c>
      <c r="Q11" s="253">
        <f>O11/I11</f>
        <v>1.4</v>
      </c>
      <c r="R11"/>
      <c r="S11" s="121">
        <v>3</v>
      </c>
    </row>
    <row r="12" spans="1:19" ht="15.75" customHeight="1" thickBot="1" x14ac:dyDescent="0.4">
      <c r="A12" s="50" t="s">
        <v>60</v>
      </c>
      <c r="B12" s="139">
        <f>'Revised labour.plant escalation'!G7</f>
        <v>103.64499887790228</v>
      </c>
      <c r="C12" s="142">
        <f>B12*'17.18 prices'!D12</f>
        <v>145.10299842906318</v>
      </c>
      <c r="D12" s="128">
        <f t="shared" si="4"/>
        <v>1.4</v>
      </c>
      <c r="E12" s="52" t="s">
        <v>193</v>
      </c>
      <c r="F12" s="95">
        <v>2</v>
      </c>
      <c r="G12" s="95"/>
      <c r="H12" s="95"/>
      <c r="I12" s="275">
        <f t="shared" si="2"/>
        <v>207.28999775580456</v>
      </c>
      <c r="J12" s="251"/>
      <c r="K12" s="273" t="s">
        <v>193</v>
      </c>
      <c r="L12" s="276">
        <f>F12*(C$14/B$14)</f>
        <v>2.8</v>
      </c>
      <c r="M12" s="276"/>
      <c r="N12" s="276"/>
      <c r="O12" s="275">
        <f t="shared" si="1"/>
        <v>290.20599685812635</v>
      </c>
      <c r="P12" s="251"/>
      <c r="Q12" s="254">
        <f t="shared" si="3"/>
        <v>1.4</v>
      </c>
      <c r="R12"/>
      <c r="S12" s="121">
        <v>3.5</v>
      </c>
    </row>
    <row r="13" spans="1:19" ht="18.75" customHeight="1" x14ac:dyDescent="0.35">
      <c r="A13" s="50" t="s">
        <v>61</v>
      </c>
      <c r="B13" s="139">
        <f>'Revised labour.plant escalation'!G8</f>
        <v>103.64499887790228</v>
      </c>
      <c r="C13" s="142">
        <f>B13*'17.18 prices'!D13</f>
        <v>145.10299842906318</v>
      </c>
      <c r="D13" s="128">
        <f t="shared" si="4"/>
        <v>1.4</v>
      </c>
      <c r="E13" s="46" t="s">
        <v>545</v>
      </c>
      <c r="F13" s="42">
        <v>1</v>
      </c>
      <c r="H13"/>
      <c r="I13" s="300">
        <f>F13*'Revised labour.plant escalation'!G12</f>
        <v>85.518166657460483</v>
      </c>
      <c r="J13" s="251"/>
      <c r="K13" s="251"/>
      <c r="L13" s="251"/>
      <c r="M13" s="251"/>
      <c r="P13" s="251"/>
      <c r="Q13" s="251"/>
      <c r="R13"/>
      <c r="S13" s="121">
        <v>4</v>
      </c>
    </row>
    <row r="14" spans="1:19" ht="15" customHeight="1" thickBot="1" x14ac:dyDescent="0.4">
      <c r="A14" s="50" t="s">
        <v>62</v>
      </c>
      <c r="B14" s="296">
        <f>'Revised labour.plant escalation'!G9</f>
        <v>103.64499887790228</v>
      </c>
      <c r="C14" s="142">
        <f>B14*'17.18 prices'!D14</f>
        <v>145.10299842906318</v>
      </c>
      <c r="D14" s="128">
        <f t="shared" si="4"/>
        <v>1.4</v>
      </c>
      <c r="E14" s="53"/>
      <c r="F14"/>
      <c r="G14"/>
      <c r="H14"/>
      <c r="I14" s="251"/>
      <c r="J14" s="251"/>
      <c r="K14" s="251"/>
      <c r="L14" s="251"/>
      <c r="M14" s="251"/>
      <c r="N14" s="251"/>
      <c r="O14" s="251"/>
      <c r="P14" s="251"/>
      <c r="Q14" s="251"/>
      <c r="R14"/>
      <c r="S14" s="121">
        <v>4.5</v>
      </c>
    </row>
    <row r="15" spans="1:19" ht="15" thickBot="1" x14ac:dyDescent="0.4">
      <c r="A15" s="50" t="s">
        <v>63</v>
      </c>
      <c r="B15" s="139">
        <f>'Revised labour.plant escalation'!G10</f>
        <v>89.98373379874387</v>
      </c>
      <c r="C15" s="142">
        <f>B15*'17.18 prices'!D15</f>
        <v>125.9772273182414</v>
      </c>
      <c r="D15" s="128">
        <f t="shared" si="4"/>
        <v>1.4</v>
      </c>
      <c r="E15" s="53"/>
      <c r="F15"/>
      <c r="G15"/>
      <c r="H15"/>
      <c r="I15" s="521" t="s">
        <v>547</v>
      </c>
      <c r="J15" s="522"/>
      <c r="K15" s="355">
        <v>1.0245</v>
      </c>
      <c r="L15" s="251"/>
      <c r="M15" s="251"/>
      <c r="N15" s="251"/>
      <c r="O15" s="251"/>
      <c r="P15" s="251"/>
      <c r="Q15" s="251"/>
      <c r="R15"/>
      <c r="S15" s="121">
        <v>5</v>
      </c>
    </row>
    <row r="16" spans="1:19" ht="17.25" customHeight="1" thickBot="1" x14ac:dyDescent="0.4">
      <c r="A16" s="52" t="s">
        <v>194</v>
      </c>
      <c r="B16" s="213">
        <f>'17.18 prices'!B16</f>
        <v>0.24</v>
      </c>
      <c r="C16" s="214">
        <f>'17.18 prices'!C16</f>
        <v>0.24</v>
      </c>
      <c r="D16"/>
      <c r="E16"/>
      <c r="F16"/>
      <c r="G16"/>
      <c r="L16" s="278"/>
      <c r="Q16" s="251"/>
      <c r="R16"/>
      <c r="S16" s="121">
        <v>5.5</v>
      </c>
    </row>
    <row r="17" spans="1:40" ht="17.25" customHeight="1" x14ac:dyDescent="0.35">
      <c r="D17"/>
      <c r="E17"/>
      <c r="F17"/>
      <c r="G17"/>
      <c r="Q17" s="251"/>
      <c r="R17"/>
      <c r="S17" s="121">
        <v>6</v>
      </c>
    </row>
    <row r="18" spans="1:40" x14ac:dyDescent="0.35">
      <c r="A18" s="54"/>
      <c r="D18" s="55"/>
      <c r="E18" s="55"/>
      <c r="F18" s="55"/>
      <c r="G18" s="55"/>
      <c r="H18" s="55"/>
      <c r="I18" s="255"/>
      <c r="J18" s="255"/>
      <c r="K18" s="255"/>
      <c r="L18" s="255"/>
      <c r="M18" s="255"/>
      <c r="N18" s="255"/>
      <c r="O18" s="255"/>
      <c r="P18" s="255"/>
      <c r="Q18" s="255"/>
      <c r="R18" s="55"/>
      <c r="S18" s="121">
        <v>6.5</v>
      </c>
      <c r="Y18" s="55"/>
      <c r="AF18" s="56"/>
      <c r="AG18" s="56"/>
      <c r="AH18" s="56"/>
      <c r="AI18" s="56"/>
      <c r="AJ18" s="55"/>
      <c r="AK18" s="55"/>
      <c r="AL18" s="55"/>
      <c r="AM18" s="55"/>
      <c r="AN18" s="55"/>
    </row>
    <row r="19" spans="1:40" ht="23.25" customHeight="1" thickBot="1" x14ac:dyDescent="0.4">
      <c r="D19" s="55"/>
      <c r="E19" s="55"/>
      <c r="F19" s="55"/>
      <c r="G19" s="55"/>
      <c r="H19" s="55"/>
      <c r="I19" s="255"/>
      <c r="J19" s="255"/>
      <c r="K19" s="255"/>
      <c r="L19" s="255"/>
      <c r="M19" s="255"/>
      <c r="N19" s="255"/>
      <c r="O19" s="255"/>
      <c r="P19" s="255"/>
      <c r="Q19" s="255"/>
      <c r="R19" s="55"/>
      <c r="S19" s="121">
        <v>7</v>
      </c>
      <c r="Y19" s="55"/>
      <c r="AF19" s="56"/>
      <c r="AG19" s="56"/>
      <c r="AH19" s="56"/>
      <c r="AI19" s="56"/>
      <c r="AJ19" s="55"/>
      <c r="AK19" s="55"/>
      <c r="AL19" s="55"/>
      <c r="AM19" s="55"/>
      <c r="AN19" s="55"/>
    </row>
    <row r="20" spans="1:40" ht="26.5" thickBot="1" x14ac:dyDescent="0.4">
      <c r="A20" s="57" t="s">
        <v>8</v>
      </c>
      <c r="B20" s="58" t="s">
        <v>133</v>
      </c>
      <c r="C20" s="58" t="s">
        <v>195</v>
      </c>
      <c r="D20" s="59" t="s">
        <v>196</v>
      </c>
      <c r="E20" s="59" t="s">
        <v>197</v>
      </c>
      <c r="F20" s="58" t="s">
        <v>198</v>
      </c>
      <c r="G20" s="58" t="s">
        <v>199</v>
      </c>
      <c r="H20" s="58" t="s">
        <v>200</v>
      </c>
      <c r="I20" s="256" t="s">
        <v>201</v>
      </c>
      <c r="J20" s="256" t="s">
        <v>202</v>
      </c>
      <c r="K20" s="256" t="s">
        <v>203</v>
      </c>
      <c r="L20" s="256" t="s">
        <v>204</v>
      </c>
      <c r="M20" s="256" t="s">
        <v>205</v>
      </c>
      <c r="N20" s="256" t="s">
        <v>206</v>
      </c>
      <c r="O20" s="256" t="s">
        <v>207</v>
      </c>
      <c r="P20" s="256" t="s">
        <v>208</v>
      </c>
      <c r="Q20" s="256" t="s">
        <v>209</v>
      </c>
      <c r="R20" s="55"/>
      <c r="S20" s="121">
        <v>7.5</v>
      </c>
    </row>
    <row r="21" spans="1:40" ht="26.5" thickBot="1" x14ac:dyDescent="0.4">
      <c r="A21" s="60" t="s">
        <v>210</v>
      </c>
      <c r="B21" s="61"/>
      <c r="C21" s="61"/>
      <c r="D21" s="62"/>
      <c r="E21" s="62"/>
      <c r="F21" s="61"/>
      <c r="G21" s="61"/>
      <c r="H21" s="61"/>
      <c r="I21" s="257"/>
      <c r="J21" s="257"/>
      <c r="K21" s="257"/>
      <c r="L21" s="257"/>
      <c r="M21" s="257"/>
      <c r="N21" s="257"/>
      <c r="O21" s="257"/>
      <c r="P21" s="257"/>
      <c r="Q21" s="257"/>
      <c r="R21" s="55"/>
      <c r="S21" s="122">
        <v>8</v>
      </c>
    </row>
    <row r="22" spans="1:40" ht="31.5" customHeight="1" thickBot="1" x14ac:dyDescent="0.4">
      <c r="A22" s="63">
        <f>'17.18 prices'!A22</f>
        <v>501</v>
      </c>
      <c r="B22" s="64" t="str">
        <f>'17.18 prices'!B22</f>
        <v>Re-energise premises – Business Hours</v>
      </c>
      <c r="C22" s="65" t="str">
        <f>'17.18 prices'!C22</f>
        <v>Re-energisation of a premises that is already connected to the network during business hours</v>
      </c>
      <c r="D22" s="66">
        <f>'17.18 prices'!D22</f>
        <v>69.524025133039231</v>
      </c>
      <c r="E22" s="66">
        <f>'17.18 prices'!E22</f>
        <v>76.476427646343154</v>
      </c>
      <c r="F22" s="67">
        <f>'17.18 prices'!F22</f>
        <v>0.5</v>
      </c>
      <c r="G22" s="68" t="str">
        <f>'17.18 prices'!G22</f>
        <v>Normal</v>
      </c>
      <c r="H22" s="68" t="str">
        <f>'17.18 prices'!H22</f>
        <v>F Crew Meter</v>
      </c>
      <c r="I22" s="66">
        <f>VLOOKUP(H22,Crews, 5,FALSE)</f>
        <v>103.64499887790228</v>
      </c>
      <c r="J22" s="66">
        <f>VLOOKUP(H22,crewsot, 5,FALSE)</f>
        <v>145.10299842906318</v>
      </c>
      <c r="K22" s="66">
        <f>IF(G22="Normal",F22*I22,F22*J22)</f>
        <v>51.822499438951141</v>
      </c>
      <c r="L22" s="66">
        <f>IF(G22="Normal",K22*$B$5,K22/Q5*$B$5)</f>
        <v>19.174324792411923</v>
      </c>
      <c r="M22" s="258"/>
      <c r="N22" s="258"/>
      <c r="O22" s="258"/>
      <c r="P22" s="132">
        <f>IF(G22="Normal",SUM(K22:O22,-L22)*$B$16,SUM((K22/Q5), M22, N22, O22)*$B$16)</f>
        <v>12.437399865348274</v>
      </c>
      <c r="Q22" s="258">
        <f>SUM(K22:P22)</f>
        <v>83.434224096711333</v>
      </c>
      <c r="R22" s="55"/>
      <c r="S22" s="55"/>
    </row>
    <row r="23" spans="1:40" ht="29.25" customHeight="1" thickBot="1" x14ac:dyDescent="0.4">
      <c r="A23" s="69">
        <f>'17.18 prices'!A23</f>
        <v>502</v>
      </c>
      <c r="B23" s="65" t="str">
        <f>'17.18 prices'!B23</f>
        <v>Re-energise premises – After Hours</v>
      </c>
      <c r="C23" s="65" t="str">
        <f>'17.18 prices'!C23</f>
        <v>Re-energisation of a premises that is already connected to the network during after-hours periods</v>
      </c>
      <c r="D23" s="70">
        <f>'17.18 prices'!D23</f>
        <v>88.130056630601331</v>
      </c>
      <c r="E23" s="70">
        <f>'17.18 prices'!E23</f>
        <v>96.94306229366147</v>
      </c>
      <c r="F23" s="67">
        <f>'17.18 prices'!F23</f>
        <v>0.5</v>
      </c>
      <c r="G23" s="68" t="str">
        <f>'17.18 prices'!G23</f>
        <v>Overtime</v>
      </c>
      <c r="H23" s="68" t="str">
        <f>'17.18 prices'!H23</f>
        <v>F Crew Meter</v>
      </c>
      <c r="I23" s="70">
        <f>VLOOKUP(H23,Crews, 5,FALSE)</f>
        <v>103.64499887790228</v>
      </c>
      <c r="J23" s="70">
        <f>VLOOKUP(H23,crewsot, 5,FALSE)</f>
        <v>145.10299842906318</v>
      </c>
      <c r="K23" s="70">
        <f>IF(G23="Normal",F23*I23,F23*J23)</f>
        <v>72.551499214531589</v>
      </c>
      <c r="L23" s="70">
        <f>IF(G23="Normal",K23*$B$5,K23/Q5*$B$5)</f>
        <v>19.174324792411923</v>
      </c>
      <c r="M23" s="68"/>
      <c r="N23" s="68"/>
      <c r="O23" s="68"/>
      <c r="P23" s="132">
        <f>IF(G23="Normal",SUM(K23:O23,-L23)*$B$16,SUM((K23/Q6), M23, N23, O23)*$B$16)</f>
        <v>12.437399865348274</v>
      </c>
      <c r="Q23" s="248">
        <f>SUM(K23:P23)</f>
        <v>104.16322387229178</v>
      </c>
      <c r="R23" s="55"/>
      <c r="S23" s="55"/>
    </row>
    <row r="24" spans="1:40" s="42" customFormat="1" ht="28" customHeight="1" thickBot="1" x14ac:dyDescent="0.4">
      <c r="A24" s="60" t="str">
        <f>'17.18 prices'!A24</f>
        <v>Premise De-energisation – Existing Network Connection</v>
      </c>
      <c r="B24" s="58" t="str">
        <f>'17.18 prices'!B24</f>
        <v>Service</v>
      </c>
      <c r="C24" s="58" t="str">
        <f>'17.18 prices'!C24</f>
        <v>Service Description / Scope</v>
      </c>
      <c r="D24" s="279" t="str">
        <f>'17.18 prices'!D24</f>
        <v>Current Prices 2017/18</v>
      </c>
      <c r="E24" s="279" t="str">
        <f>'17.18 prices'!E24</f>
        <v>GST Inclusive</v>
      </c>
      <c r="F24" s="256" t="str">
        <f>'17.18 prices'!F24</f>
        <v>Appointment Time Hours</v>
      </c>
      <c r="G24" s="256" t="str">
        <f>'17.18 prices'!G24</f>
        <v>Normal/Over</v>
      </c>
      <c r="H24" s="256" t="str">
        <f>'17.18 prices'!H24</f>
        <v>Crew</v>
      </c>
      <c r="I24" s="256" t="s">
        <v>201</v>
      </c>
      <c r="J24" s="256" t="s">
        <v>202</v>
      </c>
      <c r="K24" s="256" t="s">
        <v>203</v>
      </c>
      <c r="L24" s="256" t="s">
        <v>204</v>
      </c>
      <c r="M24" s="256" t="s">
        <v>205</v>
      </c>
      <c r="N24" s="256" t="s">
        <v>206</v>
      </c>
      <c r="O24" s="256" t="s">
        <v>207</v>
      </c>
      <c r="P24" s="256" t="s">
        <v>208</v>
      </c>
      <c r="Q24" s="256" t="s">
        <v>209</v>
      </c>
      <c r="R24" s="55"/>
      <c r="S24" s="55"/>
      <c r="U24"/>
      <c r="V24"/>
      <c r="W24"/>
      <c r="X24"/>
      <c r="Y24"/>
      <c r="Z24"/>
      <c r="AA24"/>
      <c r="AB24"/>
      <c r="AC24"/>
      <c r="AD24"/>
      <c r="AE24"/>
      <c r="AF24"/>
      <c r="AG24"/>
      <c r="AH24"/>
      <c r="AI24"/>
      <c r="AJ24"/>
      <c r="AK24"/>
      <c r="AL24"/>
    </row>
    <row r="25" spans="1:40" ht="36" customHeight="1" thickBot="1" x14ac:dyDescent="0.4">
      <c r="A25" s="63">
        <f>'17.18 prices'!A25</f>
        <v>503</v>
      </c>
      <c r="B25" s="64" t="str">
        <f>'17.18 prices'!B25</f>
        <v>De-energise premises – Business Hours</v>
      </c>
      <c r="C25" s="65" t="str">
        <f>'17.18 prices'!C25</f>
        <v>De-energisation of a premises that is already connected to the network during business hours; excluding where the de-energisation is for debt non-payment</v>
      </c>
      <c r="D25" s="66">
        <f>'17.18 prices'!D25</f>
        <v>69.524025133039231</v>
      </c>
      <c r="E25" s="66">
        <f>'17.18 prices'!E25</f>
        <v>76.476427646343154</v>
      </c>
      <c r="F25" s="67">
        <f>'17.18 prices'!F25</f>
        <v>0.5</v>
      </c>
      <c r="G25" s="68" t="str">
        <f>'17.18 prices'!G25</f>
        <v>Normal</v>
      </c>
      <c r="H25" s="68" t="str">
        <f>'17.18 prices'!H25</f>
        <v>F Crew Meter</v>
      </c>
      <c r="I25" s="66">
        <f>VLOOKUP(H25,Crews, 5,FALSE)</f>
        <v>103.64499887790228</v>
      </c>
      <c r="J25" s="66">
        <f>VLOOKUP(H25,crewsot, 5,FALSE)</f>
        <v>145.10299842906318</v>
      </c>
      <c r="K25" s="66">
        <f>IF(G25="Normal",F25*I25,F25*J25)</f>
        <v>51.822499438951141</v>
      </c>
      <c r="L25" s="66">
        <f>IF(G25="Normal",K25*$B$5,K25/Q5*$B$5)</f>
        <v>19.174324792411923</v>
      </c>
      <c r="M25" s="258"/>
      <c r="N25" s="258"/>
      <c r="O25" s="258"/>
      <c r="P25" s="132">
        <f>IF(G25="Normal",SUM(K25:O25,-L25)*$B$16,SUM((K25/Q8), M25, N25, O25)*$B$16)</f>
        <v>12.437399865348274</v>
      </c>
      <c r="Q25" s="258">
        <f>SUM(K25:P25)</f>
        <v>83.434224096711333</v>
      </c>
      <c r="R25" s="55"/>
      <c r="S25" s="55"/>
    </row>
    <row r="26" spans="1:40" ht="39" customHeight="1" thickBot="1" x14ac:dyDescent="0.4">
      <c r="A26" s="69">
        <f>'17.18 prices'!A26</f>
        <v>505</v>
      </c>
      <c r="B26" s="65" t="str">
        <f>'17.18 prices'!B26</f>
        <v xml:space="preserve">De-energise premises for debt non-payment </v>
      </c>
      <c r="C26" s="65" t="str">
        <f>'17.18 prices'!C26</f>
        <v xml:space="preserve">De-energisation of a premises that is already connected to the network where the de-energisation is for debt non-payment – Anytime </v>
      </c>
      <c r="D26" s="70">
        <f>'17.18 prices'!D26</f>
        <v>139.05830152310193</v>
      </c>
      <c r="E26" s="70">
        <f>'17.18 prices'!E26</f>
        <v>152.96413167541215</v>
      </c>
      <c r="F26" s="67">
        <f>'17.18 prices'!F26</f>
        <v>0.5</v>
      </c>
      <c r="G26" s="68" t="str">
        <f>'17.18 prices'!G26</f>
        <v>Normal</v>
      </c>
      <c r="H26" s="68" t="str">
        <f>'17.18 prices'!H26</f>
        <v>Meter crew</v>
      </c>
      <c r="I26" s="70">
        <f>VLOOKUP(H26,Crews, 5,FALSE)</f>
        <v>207.28999775580456</v>
      </c>
      <c r="J26" s="70">
        <f>VLOOKUP(H26,crewsot, 5,FALSE)</f>
        <v>290.20599685812635</v>
      </c>
      <c r="K26" s="70">
        <f>IF(G26="Normal",F26*I26,F26*J26)</f>
        <v>103.64499887790228</v>
      </c>
      <c r="L26" s="70">
        <f>IF(G26="Normal",K26*$B$5,K26/Q5*$B$5)</f>
        <v>38.348649584823846</v>
      </c>
      <c r="M26" s="68"/>
      <c r="N26" s="68"/>
      <c r="O26" s="68"/>
      <c r="P26" s="132">
        <f>IF(G26="Normal",SUM(K26:O26,-L26)*$B$16,SUM((K26/Q9), M26, N26, O26)*$B$16)</f>
        <v>24.874799730696548</v>
      </c>
      <c r="Q26" s="248">
        <f>SUM(K26:P26)</f>
        <v>166.86844819342267</v>
      </c>
      <c r="R26" s="55"/>
      <c r="S26" s="55"/>
    </row>
    <row r="27" spans="1:40" s="42" customFormat="1" ht="28" customHeight="1" thickBot="1" x14ac:dyDescent="0.4">
      <c r="A27" s="60" t="str">
        <f>'17.18 prices'!A27</f>
        <v>Meter Investigations</v>
      </c>
      <c r="B27" s="58" t="str">
        <f>'17.18 prices'!B27</f>
        <v>Service</v>
      </c>
      <c r="C27" s="58" t="str">
        <f>'17.18 prices'!C27</f>
        <v>Service Description / Scope</v>
      </c>
      <c r="D27" s="279" t="str">
        <f>'17.18 prices'!D27</f>
        <v>Current Prices 2017/18</v>
      </c>
      <c r="E27" s="279" t="str">
        <f>'17.18 prices'!E27</f>
        <v>GST Inclusive</v>
      </c>
      <c r="F27" s="256" t="str">
        <f>'17.18 prices'!F27</f>
        <v>Appointment Time Hours</v>
      </c>
      <c r="G27" s="256" t="str">
        <f>'17.18 prices'!G27</f>
        <v>Normal/Over</v>
      </c>
      <c r="H27" s="256" t="str">
        <f>'17.18 prices'!H27</f>
        <v>Crew</v>
      </c>
      <c r="I27" s="256" t="s">
        <v>201</v>
      </c>
      <c r="J27" s="256" t="s">
        <v>202</v>
      </c>
      <c r="K27" s="256" t="s">
        <v>203</v>
      </c>
      <c r="L27" s="256" t="s">
        <v>204</v>
      </c>
      <c r="M27" s="256" t="s">
        <v>205</v>
      </c>
      <c r="N27" s="256" t="s">
        <v>206</v>
      </c>
      <c r="O27" s="256" t="s">
        <v>207</v>
      </c>
      <c r="P27" s="256" t="s">
        <v>208</v>
      </c>
      <c r="Q27" s="256" t="s">
        <v>209</v>
      </c>
      <c r="R27" s="55"/>
      <c r="S27" s="55"/>
      <c r="U27"/>
      <c r="V27"/>
      <c r="W27"/>
      <c r="X27"/>
      <c r="Y27"/>
      <c r="Z27"/>
      <c r="AA27"/>
      <c r="AB27"/>
      <c r="AC27"/>
      <c r="AD27"/>
      <c r="AE27"/>
      <c r="AF27"/>
      <c r="AG27"/>
      <c r="AH27"/>
      <c r="AI27"/>
      <c r="AJ27"/>
      <c r="AK27"/>
      <c r="AL27"/>
    </row>
    <row r="28" spans="1:40" s="42" customFormat="1" ht="39.75" customHeight="1" thickBot="1" x14ac:dyDescent="0.4">
      <c r="A28" s="63">
        <f>'17.18 prices'!A28</f>
        <v>504</v>
      </c>
      <c r="B28" s="64" t="str">
        <f>'17.18 prices'!B28</f>
        <v>Meter Test (Whole Current) – Business Hours</v>
      </c>
      <c r="C28" s="72" t="str">
        <f>'17.18 prices'!C28</f>
        <v>Meter test for whole current Type 5 – 7 meters only during business hours. Fee is refunded if the meter is proven to be faulty</v>
      </c>
      <c r="D28" s="66">
        <f>'17.18 prices'!D28</f>
        <v>278.11660304620386</v>
      </c>
      <c r="E28" s="66">
        <f>'17.18 prices'!E28</f>
        <v>305.9282633508243</v>
      </c>
      <c r="F28" s="67">
        <f>'17.18 prices'!F28</f>
        <v>1</v>
      </c>
      <c r="G28" s="68" t="str">
        <f>'17.18 prices'!G28</f>
        <v>Normal</v>
      </c>
      <c r="H28" s="68" t="str">
        <f>'17.18 prices'!H28</f>
        <v>Meter crew</v>
      </c>
      <c r="I28" s="66">
        <f>VLOOKUP(H28,Crews, 5,FALSE)</f>
        <v>207.28999775580456</v>
      </c>
      <c r="J28" s="66">
        <f>VLOOKUP(H28,crewsot, 5,FALSE)</f>
        <v>290.20599685812635</v>
      </c>
      <c r="K28" s="66">
        <f>IF(G28="Normal",F28*I28,F28*J28)</f>
        <v>207.28999775580456</v>
      </c>
      <c r="L28" s="66">
        <f>IF(G28="Normal",K28*$B$5,K28/Q7*$B$5)</f>
        <v>76.697299169647692</v>
      </c>
      <c r="M28" s="258"/>
      <c r="N28" s="258"/>
      <c r="O28" s="258"/>
      <c r="P28" s="132">
        <f>IF(G28="Normal",SUM(K28:O28,-L28)*$B$16,SUM((K28/Q11), M28, N28, O28)*$B$16)</f>
        <v>49.749599461393096</v>
      </c>
      <c r="Q28" s="258">
        <f>SUM(K28:P28)</f>
        <v>333.73689638684533</v>
      </c>
      <c r="R28" s="55"/>
      <c r="S28" s="55"/>
      <c r="U28"/>
      <c r="V28"/>
      <c r="W28"/>
      <c r="X28"/>
      <c r="Y28"/>
      <c r="Z28"/>
      <c r="AA28"/>
      <c r="AB28"/>
      <c r="AC28"/>
      <c r="AD28"/>
      <c r="AE28"/>
      <c r="AF28"/>
      <c r="AG28"/>
      <c r="AH28"/>
      <c r="AI28"/>
      <c r="AJ28"/>
      <c r="AK28"/>
      <c r="AL28"/>
    </row>
    <row r="29" spans="1:40" s="42" customFormat="1" ht="42.75" customHeight="1" thickBot="1" x14ac:dyDescent="0.4">
      <c r="A29" s="69">
        <f>'17.18 prices'!A29</f>
        <v>510</v>
      </c>
      <c r="B29" s="65" t="str">
        <f>'17.18 prices'!B29</f>
        <v>Meter Test (CT/VT) – Business Hours</v>
      </c>
      <c r="C29" s="65" t="str">
        <f>'17.18 prices'!C29</f>
        <v>Meter test for meters utilising a CT or VT during business hours. Fee is refunded if the meter installation is proven to be faulty</v>
      </c>
      <c r="D29" s="70">
        <f>'17.18 prices'!D29</f>
        <v>322.09449567680514</v>
      </c>
      <c r="E29" s="70">
        <f>'17.18 prices'!E29</f>
        <v>354.3039452444857</v>
      </c>
      <c r="F29" s="67">
        <f>'17.18 prices'!F29</f>
        <v>0.25</v>
      </c>
      <c r="G29" s="68" t="str">
        <f>'17.18 prices'!G29</f>
        <v>Normal</v>
      </c>
      <c r="H29" s="67" t="str">
        <f>'17.18 prices'!H29</f>
        <v>Admin</v>
      </c>
      <c r="I29" s="70">
        <f>VLOOKUP(H29,Crews, 5,FALSE)</f>
        <v>73.411820447047504</v>
      </c>
      <c r="J29" s="70">
        <f>VLOOKUP(H29,crewsot, 5,FALSE)</f>
        <v>102.7765486258665</v>
      </c>
      <c r="K29" s="70">
        <f>IF(G29="Normal",F29*I29,F29*J29)</f>
        <v>18.352955111761876</v>
      </c>
      <c r="L29" s="70">
        <f>IF(G29="Normal",K29*$B$5,K29/Q11*$B$5)</f>
        <v>6.7905933913518943</v>
      </c>
      <c r="M29" s="67">
        <f>'20.21 prices'!M29*'21.22 prices'!K15</f>
        <v>374.74743645956244</v>
      </c>
      <c r="N29" s="68"/>
      <c r="O29" s="68"/>
      <c r="P29" s="132">
        <f>IF(G29="Normal",SUM(K29:O29,-L29)*$B$16,SUM((K29/Q12), M29, N29, O29)*$B$16)</f>
        <v>94.344093977117836</v>
      </c>
      <c r="Q29" s="248">
        <f>SUM(K29:P29)</f>
        <v>494.23507893979405</v>
      </c>
      <c r="R29" s="55"/>
      <c r="S29" s="55"/>
      <c r="U29"/>
      <c r="V29"/>
      <c r="W29"/>
      <c r="X29"/>
      <c r="Y29"/>
      <c r="Z29"/>
      <c r="AA29"/>
      <c r="AB29"/>
      <c r="AC29"/>
      <c r="AD29"/>
      <c r="AE29"/>
      <c r="AF29"/>
      <c r="AG29"/>
      <c r="AH29"/>
      <c r="AI29"/>
      <c r="AJ29"/>
      <c r="AK29"/>
      <c r="AL29"/>
    </row>
    <row r="30" spans="1:40" s="42" customFormat="1" ht="41.25" customHeight="1" thickBot="1" x14ac:dyDescent="0.4">
      <c r="A30" s="60" t="str">
        <f>'17.18 prices'!A30</f>
        <v>Special meters Services</v>
      </c>
      <c r="B30" s="58" t="str">
        <f>'17.18 prices'!B30</f>
        <v>Service</v>
      </c>
      <c r="C30" s="58" t="str">
        <f>'17.18 prices'!C30</f>
        <v>Service Description / Scope</v>
      </c>
      <c r="D30" s="279" t="str">
        <f>'17.18 prices'!D30</f>
        <v>Current Prices 2017/18</v>
      </c>
      <c r="E30" s="279" t="str">
        <f>'17.18 prices'!E30</f>
        <v>GST Inclusive</v>
      </c>
      <c r="F30" s="256" t="str">
        <f>'17.18 prices'!F30</f>
        <v>Appointment Time Hours</v>
      </c>
      <c r="G30" s="256" t="str">
        <f>'17.18 prices'!G30</f>
        <v>Normal/Over</v>
      </c>
      <c r="H30" s="256" t="str">
        <f>'17.18 prices'!H30</f>
        <v>Crew</v>
      </c>
      <c r="I30" s="256" t="s">
        <v>201</v>
      </c>
      <c r="J30" s="256" t="s">
        <v>202</v>
      </c>
      <c r="K30" s="256" t="s">
        <v>203</v>
      </c>
      <c r="L30" s="256" t="s">
        <v>204</v>
      </c>
      <c r="M30" s="256" t="s">
        <v>205</v>
      </c>
      <c r="N30" s="256" t="s">
        <v>206</v>
      </c>
      <c r="O30" s="256" t="s">
        <v>207</v>
      </c>
      <c r="P30" s="256" t="s">
        <v>208</v>
      </c>
      <c r="Q30" s="256" t="s">
        <v>209</v>
      </c>
      <c r="R30" s="55"/>
      <c r="S30" s="55"/>
      <c r="U30"/>
      <c r="V30"/>
      <c r="W30"/>
      <c r="X30"/>
      <c r="Y30"/>
      <c r="Z30"/>
      <c r="AA30"/>
      <c r="AB30"/>
      <c r="AC30"/>
      <c r="AD30"/>
      <c r="AE30"/>
      <c r="AF30"/>
      <c r="AG30"/>
      <c r="AH30"/>
      <c r="AI30"/>
      <c r="AJ30"/>
      <c r="AK30"/>
      <c r="AL30"/>
    </row>
    <row r="31" spans="1:40" s="42" customFormat="1" ht="123" customHeight="1" thickBot="1" x14ac:dyDescent="0.4">
      <c r="A31" s="63">
        <f>'17.18 prices'!A31</f>
        <v>506</v>
      </c>
      <c r="B31" s="64" t="str">
        <f>'17.18 prices'!B31</f>
        <v>Special Meter Read</v>
      </c>
      <c r="C31" s="65"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6">
        <f>'17.18 prices'!D31</f>
        <v>32.158193282563268</v>
      </c>
      <c r="E31" s="66">
        <f>'17.18 prices'!E31</f>
        <v>35.374012610819598</v>
      </c>
      <c r="F31" s="67">
        <f>'17.18 prices'!F31</f>
        <v>0.25</v>
      </c>
      <c r="G31" s="68" t="str">
        <f>'17.18 prices'!G31</f>
        <v>Normal</v>
      </c>
      <c r="H31" s="68" t="s">
        <v>545</v>
      </c>
      <c r="I31" s="66">
        <f>I13</f>
        <v>85.518166657460483</v>
      </c>
      <c r="J31" s="66">
        <f>I13*1.4</f>
        <v>119.72543332044467</v>
      </c>
      <c r="K31" s="66">
        <f>IF(G31="Normal",F31*I31,F31*J31)</f>
        <v>21.379541664365121</v>
      </c>
      <c r="L31" s="66">
        <f>IF(G31="Normal",K31*$B$5,K31/Q3*$B$5)</f>
        <v>7.9104304158150942</v>
      </c>
      <c r="M31" s="281">
        <f>'18.19 prices'!M31*'19.20 prices'!K15</f>
        <v>6.5632031249999985</v>
      </c>
      <c r="N31" s="258"/>
      <c r="O31" s="258"/>
      <c r="P31" s="132">
        <f>IF(G31="Normal",SUM(K31:O31,-L31)*$B$16,SUM((K31/Q14), M31, N31, O31)*$B$16)</f>
        <v>6.7062587494476293</v>
      </c>
      <c r="Q31" s="359">
        <f>K31+L31+P31</f>
        <v>35.996230829627841</v>
      </c>
      <c r="R31" s="55"/>
      <c r="S31" s="55"/>
      <c r="U31"/>
      <c r="V31"/>
      <c r="W31"/>
      <c r="X31"/>
      <c r="Y31"/>
      <c r="Z31"/>
      <c r="AA31"/>
      <c r="AB31"/>
      <c r="AC31"/>
      <c r="AD31"/>
      <c r="AE31"/>
      <c r="AF31"/>
      <c r="AG31"/>
      <c r="AH31"/>
      <c r="AI31"/>
      <c r="AJ31"/>
      <c r="AK31"/>
      <c r="AL31"/>
    </row>
    <row r="32" spans="1:40" s="42" customFormat="1" ht="60.75" customHeight="1" thickBot="1" x14ac:dyDescent="0.4">
      <c r="A32" s="60" t="str">
        <f>'17.18 prices'!A32</f>
        <v>Power of Choice services</v>
      </c>
      <c r="B32" s="58" t="str">
        <f>'17.18 prices'!B32</f>
        <v>Service</v>
      </c>
      <c r="C32" s="58" t="str">
        <f>'17.18 prices'!C32</f>
        <v>Service Description / Scope</v>
      </c>
      <c r="D32" s="279" t="str">
        <f>'17.18 prices'!D32</f>
        <v>Current Prices 2017/18</v>
      </c>
      <c r="E32" s="279" t="str">
        <f>'17.18 prices'!E32</f>
        <v>GST Inclusive</v>
      </c>
      <c r="F32" s="256" t="str">
        <f>'17.18 prices'!F32</f>
        <v>Appointment Time Hours</v>
      </c>
      <c r="G32" s="256" t="str">
        <f>'17.18 prices'!G32</f>
        <v>Normal/Over</v>
      </c>
      <c r="H32" s="256" t="str">
        <f>'17.18 prices'!H32</f>
        <v>Crew</v>
      </c>
      <c r="I32" s="256" t="s">
        <v>201</v>
      </c>
      <c r="J32" s="256" t="s">
        <v>202</v>
      </c>
      <c r="K32" s="256" t="s">
        <v>203</v>
      </c>
      <c r="L32" s="256" t="s">
        <v>204</v>
      </c>
      <c r="M32" s="256" t="s">
        <v>205</v>
      </c>
      <c r="N32" s="256" t="s">
        <v>206</v>
      </c>
      <c r="O32" s="256" t="s">
        <v>207</v>
      </c>
      <c r="P32" s="256" t="s">
        <v>208</v>
      </c>
      <c r="Q32" s="256" t="s">
        <v>209</v>
      </c>
      <c r="R32" s="55"/>
      <c r="S32" s="55"/>
      <c r="U32"/>
      <c r="V32"/>
      <c r="W32"/>
      <c r="X32"/>
      <c r="Y32"/>
      <c r="Z32"/>
      <c r="AA32"/>
      <c r="AB32"/>
      <c r="AC32"/>
      <c r="AD32"/>
      <c r="AE32"/>
      <c r="AF32"/>
      <c r="AG32"/>
      <c r="AH32"/>
      <c r="AI32"/>
      <c r="AJ32"/>
      <c r="AK32"/>
      <c r="AL32"/>
    </row>
    <row r="33" spans="1:38" s="42" customFormat="1" ht="49.5" customHeight="1" thickBot="1" x14ac:dyDescent="0.4">
      <c r="A33" s="73">
        <f>'17.18 prices'!A33</f>
        <v>515</v>
      </c>
      <c r="B33" s="74" t="str">
        <f>'17.18 prices'!B33</f>
        <v>Move, remove, inspect or reconfigure meter</v>
      </c>
      <c r="C33" s="65" t="str">
        <f>'17.18 prices'!C33</f>
        <v>Customer initiated change to an Evoenergy metered site that requires a site visit to move, reseal, reprogram or inspect, but does not require a new meter</v>
      </c>
      <c r="D33" s="137" t="str">
        <f>'17.18 prices'!D33</f>
        <v>na</v>
      </c>
      <c r="E33" s="137" t="str">
        <f>'17.18 prices'!E33</f>
        <v>na</v>
      </c>
      <c r="F33" s="131">
        <f>'17.18 prices'!F33</f>
        <v>1</v>
      </c>
      <c r="G33" s="68" t="str">
        <f>'17.18 prices'!G33</f>
        <v>Normal</v>
      </c>
      <c r="H33" s="131" t="str">
        <f>'17.18 prices'!H33</f>
        <v>F Crew Meter</v>
      </c>
      <c r="I33" s="66">
        <f>VLOOKUP(H33,Crews, 5,FALSE)</f>
        <v>103.64499887790228</v>
      </c>
      <c r="J33" s="66">
        <f>VLOOKUP(H33,crewsot, 5,FALSE)</f>
        <v>145.10299842906318</v>
      </c>
      <c r="K33" s="66">
        <f>IF(G33="Normal",F33*I33,F33*J33)</f>
        <v>103.64499887790228</v>
      </c>
      <c r="L33" s="66">
        <f>IF(G33="Normal",K33*$B$5,K33/Q12*$B$5)</f>
        <v>38.348649584823846</v>
      </c>
      <c r="M33" s="131"/>
      <c r="N33" s="131"/>
      <c r="O33" s="131"/>
      <c r="P33" s="132">
        <f>IF(G33="Normal",SUM(K33:O33,-L33)*$B$16,SUM((K33/Q16), M33, N33, O33)*$B$16)</f>
        <v>24.874799730696548</v>
      </c>
      <c r="Q33" s="70">
        <f>SUM(K33:P33)</f>
        <v>166.86844819342267</v>
      </c>
      <c r="R33" s="55"/>
      <c r="S33" s="55"/>
      <c r="U33"/>
      <c r="V33"/>
      <c r="W33"/>
      <c r="X33"/>
      <c r="Y33"/>
      <c r="Z33"/>
      <c r="AA33"/>
      <c r="AB33"/>
      <c r="AC33"/>
      <c r="AD33"/>
      <c r="AE33"/>
      <c r="AF33"/>
      <c r="AG33"/>
      <c r="AH33"/>
      <c r="AI33"/>
      <c r="AJ33"/>
      <c r="AK33"/>
      <c r="AL33"/>
    </row>
    <row r="34" spans="1:38" s="42" customFormat="1" ht="30" customHeight="1" thickBot="1" x14ac:dyDescent="0.4">
      <c r="A34" s="73">
        <f>'17.18 prices'!A34</f>
        <v>516</v>
      </c>
      <c r="B34" s="74" t="str">
        <f>'17.18 prices'!B34</f>
        <v>Establish supply</v>
      </c>
      <c r="C34" s="65" t="str">
        <f>'17.18 prices'!C34</f>
        <v>Energisation of a premise that is connected to the network for the first time</v>
      </c>
      <c r="D34" s="137" t="str">
        <f>'17.18 prices'!D34</f>
        <v>na</v>
      </c>
      <c r="E34" s="137" t="str">
        <f>'17.18 prices'!E34</f>
        <v>na</v>
      </c>
      <c r="F34" s="131">
        <f>'17.18 prices'!F34</f>
        <v>0.75</v>
      </c>
      <c r="G34" s="68" t="str">
        <f>'17.18 prices'!G34</f>
        <v>Normal</v>
      </c>
      <c r="H34" s="131" t="str">
        <f>'17.18 prices'!H34</f>
        <v>F Crew Meter</v>
      </c>
      <c r="I34" s="70">
        <f>VLOOKUP(H34,Crews, 5,FALSE)</f>
        <v>103.64499887790228</v>
      </c>
      <c r="J34" s="70">
        <f>VLOOKUP(H34,crewsot, 5,FALSE)</f>
        <v>145.10299842906318</v>
      </c>
      <c r="K34" s="70">
        <f>IF(G34="Normal",F34*I34,F34*J34)</f>
        <v>77.733749158426718</v>
      </c>
      <c r="L34" s="70">
        <f>IF(G34="Normal",K34*$B$5,K34/Q13*$B$5)</f>
        <v>28.761487188617885</v>
      </c>
      <c r="M34" s="131"/>
      <c r="N34" s="131"/>
      <c r="O34" s="131"/>
      <c r="P34" s="132">
        <f>IF(G34="Normal",SUM(K34:O34,-L34)*$B$16,SUM((K34/Q17), M34, N34, O34)*$B$16)</f>
        <v>18.65609979802241</v>
      </c>
      <c r="Q34" s="70">
        <f>SUM(K34:P34)</f>
        <v>125.15133614506701</v>
      </c>
      <c r="R34" s="55"/>
      <c r="S34" s="55"/>
      <c r="U34"/>
      <c r="V34"/>
      <c r="W34"/>
      <c r="X34"/>
      <c r="Y34"/>
      <c r="Z34"/>
      <c r="AA34"/>
      <c r="AB34"/>
      <c r="AC34"/>
      <c r="AD34"/>
      <c r="AE34"/>
      <c r="AF34"/>
      <c r="AG34"/>
      <c r="AH34"/>
      <c r="AI34"/>
      <c r="AJ34"/>
      <c r="AK34"/>
      <c r="AL34"/>
    </row>
    <row r="35" spans="1:38" s="42" customFormat="1" ht="48.75" customHeight="1" thickBot="1" x14ac:dyDescent="0.4">
      <c r="A35" s="73">
        <f>'17.18 prices'!A35</f>
        <v>517</v>
      </c>
      <c r="B35" s="74" t="str">
        <f>'17.18 prices'!B35</f>
        <v>Faults investigation (meter malfunction)</v>
      </c>
      <c r="C35" s="65" t="str">
        <f>'17.18 prices'!C35</f>
        <v>Customer call to Evoenergy Faults and Emergencies where a subsequent site visit ascertains a non-Evoenergy meter has failed, cannot be safely bypassed, and customer is/remains off supply</v>
      </c>
      <c r="D35" s="137" t="str">
        <f>'17.18 prices'!D35</f>
        <v>na</v>
      </c>
      <c r="E35" s="137" t="str">
        <f>'17.18 prices'!E35</f>
        <v>na</v>
      </c>
      <c r="F35" s="131">
        <f>'17.18 prices'!F35</f>
        <v>0.75</v>
      </c>
      <c r="G35" s="68" t="str">
        <f>'17.18 prices'!G35</f>
        <v>Normal</v>
      </c>
      <c r="H35" s="131" t="str">
        <f>'17.18 prices'!H35</f>
        <v>F Crew Meter</v>
      </c>
      <c r="I35" s="66">
        <f>VLOOKUP(H35,Crews, 5,FALSE)</f>
        <v>103.64499887790228</v>
      </c>
      <c r="J35" s="66">
        <f>VLOOKUP(H35,crewsot, 5,FALSE)</f>
        <v>145.10299842906318</v>
      </c>
      <c r="K35" s="66">
        <f>IF(G35="Normal",F35*I35,F35*J35)</f>
        <v>77.733749158426718</v>
      </c>
      <c r="L35" s="66">
        <f>IF(G35="Normal",K35*$B$5,K35/Q14*$B$5)</f>
        <v>28.761487188617885</v>
      </c>
      <c r="M35" s="131"/>
      <c r="N35" s="131"/>
      <c r="O35" s="131"/>
      <c r="P35" s="132">
        <f>IF(G35="Normal",SUM(K35:O35,-L35)*$B$16,SUM((K35/Q18), M35, N35, O35)*$B$16)</f>
        <v>18.65609979802241</v>
      </c>
      <c r="Q35" s="70">
        <f>SUM(K35:P35)</f>
        <v>125.15133614506701</v>
      </c>
      <c r="R35" s="55"/>
      <c r="S35" s="55"/>
      <c r="U35"/>
      <c r="V35"/>
      <c r="W35"/>
      <c r="X35"/>
      <c r="Y35"/>
      <c r="Z35"/>
      <c r="AA35"/>
      <c r="AB35"/>
      <c r="AC35"/>
      <c r="AD35"/>
      <c r="AE35"/>
      <c r="AF35"/>
      <c r="AG35"/>
      <c r="AH35"/>
      <c r="AI35"/>
      <c r="AJ35"/>
      <c r="AK35"/>
      <c r="AL35"/>
    </row>
    <row r="36" spans="1:38" s="42" customFormat="1" ht="48" customHeight="1" thickBot="1" x14ac:dyDescent="0.4">
      <c r="A36" s="73">
        <f>'17.18 prices'!A36</f>
        <v>518</v>
      </c>
      <c r="B36" s="74" t="str">
        <f>'17.18 prices'!B36</f>
        <v>Faults investigation (meter bypassed)</v>
      </c>
      <c r="C36" s="65" t="str">
        <f>'17.18 prices'!C36</f>
        <v>Customer call to Evoenergy Faults and Emergencies where a subsequent site visit ascertains a non-Evoenergy meter has failed and has been bypassed so that the customer is back on supply</v>
      </c>
      <c r="D36" s="137" t="str">
        <f>'17.18 prices'!D36</f>
        <v>na</v>
      </c>
      <c r="E36" s="137" t="str">
        <f>'17.18 prices'!E36</f>
        <v>na</v>
      </c>
      <c r="F36" s="131">
        <f>'17.18 prices'!F36</f>
        <v>1</v>
      </c>
      <c r="G36" s="68" t="str">
        <f>'17.18 prices'!G36</f>
        <v>Normal</v>
      </c>
      <c r="H36" s="131" t="str">
        <f>'17.18 prices'!H36</f>
        <v>F Crew Meter</v>
      </c>
      <c r="I36" s="70">
        <f>VLOOKUP(H36,Crews, 5,FALSE)</f>
        <v>103.64499887790228</v>
      </c>
      <c r="J36" s="70">
        <f>VLOOKUP(H36,crewsot, 5,FALSE)</f>
        <v>145.10299842906318</v>
      </c>
      <c r="K36" s="70">
        <f>IF(G36="Normal",F36*I36,F36*J36)</f>
        <v>103.64499887790228</v>
      </c>
      <c r="L36" s="70">
        <f>IF(G36="Normal",K36*$B$5,K36/Q15*$B$5)</f>
        <v>38.348649584823846</v>
      </c>
      <c r="M36" s="131"/>
      <c r="N36" s="131"/>
      <c r="O36" s="131"/>
      <c r="P36" s="132">
        <f>IF(G36="Normal",SUM(K36:O36,-L36)*$B$16,SUM((K36/Q19), M36, N36, O36)*$B$16)</f>
        <v>24.874799730696548</v>
      </c>
      <c r="Q36" s="70">
        <f>SUM(K36:P36)</f>
        <v>166.86844819342267</v>
      </c>
      <c r="R36" s="55"/>
      <c r="S36" s="55"/>
      <c r="U36"/>
      <c r="V36"/>
      <c r="W36"/>
      <c r="X36"/>
      <c r="Y36"/>
      <c r="Z36"/>
      <c r="AA36"/>
      <c r="AB36"/>
      <c r="AC36"/>
      <c r="AD36"/>
      <c r="AE36"/>
      <c r="AF36"/>
      <c r="AG36"/>
      <c r="AH36"/>
      <c r="AI36"/>
      <c r="AJ36"/>
      <c r="AK36"/>
      <c r="AL36"/>
    </row>
    <row r="37" spans="1:38" s="42" customFormat="1" ht="48" customHeight="1" thickBot="1" x14ac:dyDescent="0.4">
      <c r="A37" s="73">
        <f>'17.18 prices'!A37</f>
        <v>519</v>
      </c>
      <c r="B37" s="74" t="str">
        <f>'17.18 prices'!B37</f>
        <v xml:space="preserve">Faults investigation (customer's side of network boundary) </v>
      </c>
      <c r="C37" s="65" t="str">
        <f>'17.18 prices'!C37</f>
        <v>Customer call to Evoenergy Faults and Emergencies where a subsequent site visit ascertains a failure on the customers side of the network</v>
      </c>
      <c r="D37" s="137" t="str">
        <f>'17.18 prices'!D37</f>
        <v>na</v>
      </c>
      <c r="E37" s="137" t="str">
        <f>'17.18 prices'!E37</f>
        <v>na</v>
      </c>
      <c r="F37" s="131">
        <f>'17.18 prices'!F37</f>
        <v>0.5</v>
      </c>
      <c r="G37" s="68" t="str">
        <f>'17.18 prices'!G37</f>
        <v>Normal</v>
      </c>
      <c r="H37" s="131" t="str">
        <f>'17.18 prices'!H37</f>
        <v>F Crew Meter</v>
      </c>
      <c r="I37" s="66">
        <f>VLOOKUP(H37,Crews, 5,FALSE)</f>
        <v>103.64499887790228</v>
      </c>
      <c r="J37" s="66">
        <f>VLOOKUP(H37,crewsot, 5,FALSE)</f>
        <v>145.10299842906318</v>
      </c>
      <c r="K37" s="66">
        <f>IF(G37="Normal",F37*I37,F37*J37)</f>
        <v>51.822499438951141</v>
      </c>
      <c r="L37" s="66">
        <f>IF(G37="Normal",K37*$B$5,K37/Q16*$B$5)</f>
        <v>19.174324792411923</v>
      </c>
      <c r="M37" s="131"/>
      <c r="N37" s="131"/>
      <c r="O37" s="131"/>
      <c r="P37" s="132">
        <f>IF(G37="Normal",SUM(K37:O37,-L37)*$B$16,SUM((K37/Q20), M37, N37, O37)*$B$16)</f>
        <v>12.437399865348274</v>
      </c>
      <c r="Q37" s="70">
        <f>SUM(K37:P37)</f>
        <v>83.434224096711333</v>
      </c>
      <c r="R37" s="55"/>
      <c r="S37" s="55"/>
      <c r="U37"/>
      <c r="V37"/>
      <c r="W37"/>
      <c r="X37"/>
      <c r="Y37"/>
      <c r="Z37"/>
      <c r="AA37"/>
      <c r="AB37"/>
      <c r="AC37"/>
      <c r="AD37"/>
      <c r="AE37"/>
      <c r="AF37"/>
      <c r="AG37"/>
      <c r="AH37"/>
      <c r="AI37"/>
      <c r="AJ37"/>
      <c r="AK37"/>
      <c r="AL37"/>
    </row>
    <row r="38" spans="1:38" ht="26.5" thickBot="1" x14ac:dyDescent="0.4">
      <c r="A38" s="60" t="str">
        <f>'17.18 prices'!A38</f>
        <v>Temporary Network Connections</v>
      </c>
      <c r="B38" s="58" t="str">
        <f>'17.18 prices'!B38</f>
        <v>Service</v>
      </c>
      <c r="C38" s="58" t="str">
        <f>'17.18 prices'!C38</f>
        <v>Service Description / Scope</v>
      </c>
      <c r="D38" s="279" t="str">
        <f>'17.18 prices'!D38</f>
        <v>Current Prices 2017/18</v>
      </c>
      <c r="E38" s="279" t="str">
        <f>'17.18 prices'!E38</f>
        <v>GST Inclusive</v>
      </c>
      <c r="F38" s="256" t="str">
        <f>'17.18 prices'!F38</f>
        <v>Appointment Time Hours</v>
      </c>
      <c r="G38" s="256" t="str">
        <f>'17.18 prices'!G38</f>
        <v>Normal/Over</v>
      </c>
      <c r="H38" s="256" t="str">
        <f>'17.18 prices'!H38</f>
        <v>Crew</v>
      </c>
      <c r="I38" s="256" t="s">
        <v>201</v>
      </c>
      <c r="J38" s="256" t="s">
        <v>202</v>
      </c>
      <c r="K38" s="256" t="s">
        <v>203</v>
      </c>
      <c r="L38" s="256" t="s">
        <v>204</v>
      </c>
      <c r="M38" s="256" t="s">
        <v>205</v>
      </c>
      <c r="N38" s="256" t="s">
        <v>206</v>
      </c>
      <c r="O38" s="256" t="s">
        <v>207</v>
      </c>
      <c r="P38" s="256" t="s">
        <v>208</v>
      </c>
      <c r="Q38" s="256" t="s">
        <v>209</v>
      </c>
      <c r="R38" s="55"/>
      <c r="S38" s="55"/>
    </row>
    <row r="39" spans="1:38" ht="149.25" customHeight="1" thickBot="1" x14ac:dyDescent="0.4">
      <c r="A39" s="73">
        <f>'17.18 prices'!A39</f>
        <v>520</v>
      </c>
      <c r="B39" s="74" t="str">
        <f>'17.18 prices'!B39</f>
        <v>Temporary Builders’ Supply – Overhead (Business Hours)</v>
      </c>
      <c r="C39" s="65"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6">
        <f>'17.18 prices'!D39</f>
        <v>624.92687940654741</v>
      </c>
      <c r="E39" s="66">
        <f>'17.18 prices'!E39</f>
        <v>687.41956734720225</v>
      </c>
      <c r="F39" s="67">
        <f>'17.18 prices'!F39</f>
        <v>1.5</v>
      </c>
      <c r="G39" s="68" t="str">
        <f>'17.18 prices'!G39</f>
        <v>Normal</v>
      </c>
      <c r="H39" s="68" t="str">
        <f>'17.18 prices'!H39</f>
        <v>OH Crew</v>
      </c>
      <c r="I39" s="66">
        <f>VLOOKUP(H39,Crews, 5,FALSE)</f>
        <v>207.28999775580456</v>
      </c>
      <c r="J39" s="66">
        <f>VLOOKUP(H39,crewsot, 5,FALSE)</f>
        <v>290.20599685812635</v>
      </c>
      <c r="K39" s="66">
        <f>IF(G39="Normal",F39*I39,F39*J39)</f>
        <v>310.93499663370687</v>
      </c>
      <c r="L39" s="66">
        <f>IF(G39="Normal",K39*$B$5,K39/Q8*$B$5)</f>
        <v>115.04594875447154</v>
      </c>
      <c r="M39" s="258"/>
      <c r="N39" s="258"/>
      <c r="O39" s="282">
        <f>'20.21 prices'!O39*'21.22 prices'!K$15</f>
        <v>33.223407181919193</v>
      </c>
      <c r="P39" s="132">
        <f>IF(G39="Normal",SUM(K39:O39,-L39)*$B$16,SUM((K39/Q22), M39, N39, O39)*$B$16)</f>
        <v>82.598016915750236</v>
      </c>
      <c r="Q39" s="258">
        <f>SUM(K39:P39)</f>
        <v>541.80236948584775</v>
      </c>
      <c r="R39" s="55"/>
      <c r="S39" s="55"/>
    </row>
    <row r="40" spans="1:38" ht="138" customHeight="1" thickBot="1" x14ac:dyDescent="0.4">
      <c r="A40" s="73">
        <f>'17.18 prices'!A40</f>
        <v>522</v>
      </c>
      <c r="B40" s="74" t="str">
        <f>'17.18 prices'!B40</f>
        <v>Temporary Builders’ Supply – Underground (Business Hours)</v>
      </c>
      <c r="C40" s="65"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0">
        <f>'17.18 prices'!D40</f>
        <v>1364.257787194799</v>
      </c>
      <c r="E40" s="70">
        <f>'17.18 prices'!E40</f>
        <v>1500.6835659142789</v>
      </c>
      <c r="F40" s="67">
        <f>'17.18 prices'!F40</f>
        <v>2</v>
      </c>
      <c r="G40" s="68" t="str">
        <f>'17.18 prices'!G40</f>
        <v>Normal</v>
      </c>
      <c r="H40" s="68" t="str">
        <f>'17.18 prices'!H40</f>
        <v>UG Crew</v>
      </c>
      <c r="I40" s="70">
        <f>VLOOKUP(H40,Crews, 5,FALSE)</f>
        <v>310.93499663370687</v>
      </c>
      <c r="J40" s="70">
        <f>VLOOKUP(H40,crewsot, 5,FALSE)</f>
        <v>435.30899528718953</v>
      </c>
      <c r="K40" s="70">
        <f>IF(G40="Normal",F40*I40,F40*J40)</f>
        <v>621.86999326741375</v>
      </c>
      <c r="L40" s="70">
        <f>IF(G40="Normal",K40*$B$5,K40/Q10*$B$5)</f>
        <v>230.09189750894308</v>
      </c>
      <c r="M40" s="68"/>
      <c r="N40" s="68"/>
      <c r="O40" s="282">
        <f>'20.21 prices'!O40*'21.22 prices'!K$15</f>
        <v>33.223407181919193</v>
      </c>
      <c r="P40" s="132">
        <f>IF(G40="Normal",SUM(K40:O40,-L40)*$B$16,SUM((K40/Q23), M40, N40, O40)*$B$16)</f>
        <v>157.22241610783988</v>
      </c>
      <c r="Q40" s="248">
        <f>SUM(K40:P40)</f>
        <v>1042.4077140661159</v>
      </c>
      <c r="R40" s="55"/>
      <c r="S40" s="55"/>
    </row>
    <row r="41" spans="1:38" ht="26.5" thickBot="1" x14ac:dyDescent="0.4">
      <c r="A41" s="60" t="str">
        <f>'17.18 prices'!A41</f>
        <v>New Network Connections</v>
      </c>
      <c r="B41" s="58" t="str">
        <f>'17.18 prices'!B41</f>
        <v>Service</v>
      </c>
      <c r="C41" s="58" t="str">
        <f>'17.18 prices'!C41</f>
        <v>Service Description / Scope</v>
      </c>
      <c r="D41" s="279" t="str">
        <f>'17.18 prices'!D41</f>
        <v>Current Prices 2017/18</v>
      </c>
      <c r="E41" s="279" t="str">
        <f>'17.18 prices'!E41</f>
        <v>GST Inclusive</v>
      </c>
      <c r="F41" s="256" t="str">
        <f>'17.18 prices'!F41</f>
        <v>Appointment Time Hours</v>
      </c>
      <c r="G41" s="256" t="str">
        <f>'17.18 prices'!G41</f>
        <v>Normal/Over</v>
      </c>
      <c r="H41" s="256" t="str">
        <f>'17.18 prices'!H41</f>
        <v>Crew</v>
      </c>
      <c r="I41" s="256" t="s">
        <v>201</v>
      </c>
      <c r="J41" s="256" t="s">
        <v>202</v>
      </c>
      <c r="K41" s="256" t="s">
        <v>203</v>
      </c>
      <c r="L41" s="256" t="s">
        <v>204</v>
      </c>
      <c r="M41" s="256" t="s">
        <v>205</v>
      </c>
      <c r="N41" s="256" t="s">
        <v>206</v>
      </c>
      <c r="O41" s="256" t="s">
        <v>207</v>
      </c>
      <c r="P41" s="256" t="s">
        <v>208</v>
      </c>
      <c r="Q41" s="256" t="s">
        <v>209</v>
      </c>
      <c r="R41" s="55"/>
      <c r="S41" s="55"/>
    </row>
    <row r="42" spans="1:38" ht="171" customHeight="1" thickBot="1" x14ac:dyDescent="0.4">
      <c r="A42" s="73">
        <f>'17.18 prices'!A42</f>
        <v>523</v>
      </c>
      <c r="B42" s="74" t="str">
        <f>'17.18 prices'!B42</f>
        <v>New Underground Service Connection – Greenfield</v>
      </c>
      <c r="C42" s="65"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6">
        <f>'17.18 prices'!D42</f>
        <v>0</v>
      </c>
      <c r="E42" s="66">
        <f>'17.18 prices'!E42</f>
        <v>0</v>
      </c>
      <c r="F42" s="67">
        <f>'17.18 prices'!F42</f>
        <v>1.5</v>
      </c>
      <c r="G42" s="68" t="str">
        <f>'17.18 prices'!G42</f>
        <v>Normal</v>
      </c>
      <c r="H42" s="68" t="str">
        <f>'17.18 prices'!H42</f>
        <v>G Crew</v>
      </c>
      <c r="I42" s="66">
        <f>VLOOKUP(H42,Crews, 5,FALSE)</f>
        <v>297.27373155454842</v>
      </c>
      <c r="J42" s="66">
        <f>VLOOKUP(H42,crewsot, 5,FALSE)</f>
        <v>416.18322417636773</v>
      </c>
      <c r="K42" s="66">
        <f>IF(G42="Normal",F42*I42,F42*J42)</f>
        <v>445.9105973318226</v>
      </c>
      <c r="L42" s="66">
        <f>IF(G42="Normal",K42*$B$5,K42/Q6*$B$5)</f>
        <v>164.98692101277436</v>
      </c>
      <c r="M42" s="258"/>
      <c r="N42" s="258"/>
      <c r="O42" s="258"/>
      <c r="P42" s="132">
        <f>IF(G42="Normal",SUM(K42:O42,-L42)*$B$16,SUM((K42/Q25), M42, N42, O42)*$B$16)</f>
        <v>107.01854335963742</v>
      </c>
      <c r="Q42" s="380">
        <v>0</v>
      </c>
      <c r="R42" s="55"/>
      <c r="S42" s="55"/>
    </row>
    <row r="43" spans="1:38" ht="137.25" customHeight="1" thickBot="1" x14ac:dyDescent="0.4">
      <c r="A43" s="73">
        <f>'17.18 prices'!A43</f>
        <v>526</v>
      </c>
      <c r="B43" s="74" t="str">
        <f>'17.18 prices'!B43</f>
        <v>New Overhead Service Connection – Brownfield (Business Hours)</v>
      </c>
      <c r="C43" s="65"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0">
        <f>'17.18 prices'!D43</f>
        <v>820.77714483956345</v>
      </c>
      <c r="E43" s="70">
        <f>'17.18 prices'!E43</f>
        <v>902.85485932351992</v>
      </c>
      <c r="F43" s="67">
        <f>'17.18 prices'!F43</f>
        <v>2</v>
      </c>
      <c r="G43" s="68" t="str">
        <f>'17.18 prices'!G43</f>
        <v>Normal</v>
      </c>
      <c r="H43" s="68" t="str">
        <f>'17.18 prices'!H43</f>
        <v>OH Crew</v>
      </c>
      <c r="I43" s="70">
        <f>VLOOKUP(H43,Crews, 5,FALSE)</f>
        <v>207.28999775580456</v>
      </c>
      <c r="J43" s="70">
        <f>VLOOKUP(H43,crewsot, 5,FALSE)</f>
        <v>290.20599685812635</v>
      </c>
      <c r="K43" s="70">
        <f>IF(G43="Normal",F43*I43,F43*J43)</f>
        <v>414.57999551160913</v>
      </c>
      <c r="L43" s="70">
        <f>IF(G43="Normal",K43*$B$5,K43/Q8*$B$5)</f>
        <v>153.39459833929538</v>
      </c>
      <c r="M43" s="68"/>
      <c r="N43" s="68"/>
      <c r="O43" s="282">
        <f>'20.21 prices'!O43*'21.22 prices'!K$15</f>
        <v>33.223407181919193</v>
      </c>
      <c r="P43" s="132">
        <f>IF(G43="Normal",SUM(K43:O43,-L43)*$B$16,SUM((K43/Q26), M43, N43, O43)*$B$16)</f>
        <v>107.4728166464468</v>
      </c>
      <c r="Q43" s="377">
        <f>'20.21 prices'!Q43*'21.22 prices'!K15</f>
        <v>782.26911727702225</v>
      </c>
      <c r="R43" s="55"/>
      <c r="S43" s="55"/>
    </row>
    <row r="44" spans="1:38" ht="215.25" customHeight="1" thickBot="1" x14ac:dyDescent="0.4">
      <c r="A44" s="73">
        <f>'17.18 prices'!A44</f>
        <v>527</v>
      </c>
      <c r="B44" s="74" t="str">
        <f>'17.18 prices'!B44</f>
        <v>New Underground Service Connection – Brownfield from Front</v>
      </c>
      <c r="C44" s="65"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6">
        <f>'17.18 prices'!D44</f>
        <v>1364.257787194799</v>
      </c>
      <c r="E44" s="66">
        <f>'17.18 prices'!E44</f>
        <v>1500.6835659142789</v>
      </c>
      <c r="F44" s="67">
        <f>'17.18 prices'!F44</f>
        <v>2.5</v>
      </c>
      <c r="G44" s="68" t="str">
        <f>'17.18 prices'!G44</f>
        <v>Normal</v>
      </c>
      <c r="H44" s="68" t="str">
        <f>'17.18 prices'!H44</f>
        <v>UG Crew</v>
      </c>
      <c r="I44" s="66">
        <f>VLOOKUP(H44,Crews, 5,FALSE)</f>
        <v>310.93499663370687</v>
      </c>
      <c r="J44" s="66">
        <f>VLOOKUP(H44,crewsot, 5,FALSE)</f>
        <v>435.30899528718953</v>
      </c>
      <c r="K44" s="66">
        <f>IF(G44="Normal",F44*I44,F44*J44)</f>
        <v>777.33749158426713</v>
      </c>
      <c r="L44" s="66">
        <f>IF(G44="Normal",K44*$B$5,K44/Q10*$B$5)</f>
        <v>287.61487188617883</v>
      </c>
      <c r="M44" s="258"/>
      <c r="N44" s="258"/>
      <c r="O44" s="282">
        <f>'20.21 prices'!O44*'21.22 prices'!K$15</f>
        <v>33.223407181919193</v>
      </c>
      <c r="P44" s="132">
        <f>IF(G44="Normal",SUM(K44:O44,-L44)*$B$16,SUM((K44/Q27), M44, N44, O44)*$B$16)</f>
        <v>194.5346157038847</v>
      </c>
      <c r="Q44" s="258">
        <f>SUM(K44:P44)</f>
        <v>1292.7103863562497</v>
      </c>
      <c r="R44" s="55"/>
      <c r="S44" s="55"/>
    </row>
    <row r="45" spans="1:38" ht="211.5" customHeight="1" thickBot="1" x14ac:dyDescent="0.4">
      <c r="A45" s="73">
        <f>'17.18 prices'!A45</f>
        <v>528</v>
      </c>
      <c r="B45" s="74" t="str">
        <f>'17.18 prices'!B45</f>
        <v>New Underground Service Connection – Brownfield from Rear</v>
      </c>
      <c r="C45" s="65"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0">
        <f>'17.18 prices'!D45</f>
        <v>1364.257787194799</v>
      </c>
      <c r="E45" s="70">
        <f>'17.18 prices'!E45</f>
        <v>1500.6835659142789</v>
      </c>
      <c r="F45" s="67">
        <f>'17.18 prices'!F45</f>
        <v>2.5</v>
      </c>
      <c r="G45" s="68" t="str">
        <f>'17.18 prices'!G45</f>
        <v>Normal</v>
      </c>
      <c r="H45" s="68" t="str">
        <f>'17.18 prices'!H45</f>
        <v>UG Crew</v>
      </c>
      <c r="I45" s="70">
        <f>VLOOKUP(H45,Crews, 5,FALSE)</f>
        <v>310.93499663370687</v>
      </c>
      <c r="J45" s="70">
        <f>VLOOKUP(H45,crewsot, 5,FALSE)</f>
        <v>435.30899528718953</v>
      </c>
      <c r="K45" s="70">
        <f>IF(G45="Normal",F45*I45,F45*J45)</f>
        <v>777.33749158426713</v>
      </c>
      <c r="L45" s="70">
        <f>IF(G45="Normal",K45*$B$5,K45/Q10*$B$5)</f>
        <v>287.61487188617883</v>
      </c>
      <c r="M45" s="68"/>
      <c r="N45" s="68"/>
      <c r="O45" s="282">
        <f>'20.21 prices'!O45*'21.22 prices'!K$15</f>
        <v>33.223407181919193</v>
      </c>
      <c r="P45" s="132">
        <f>IF(G45="Normal",SUM(K45:O45,-L45)*$B$16,SUM((K45/Q28), M45, N45, O45)*$B$16)</f>
        <v>194.5346157038847</v>
      </c>
      <c r="Q45" s="248">
        <f>SUM(K45:P45)</f>
        <v>1292.7103863562497</v>
      </c>
      <c r="R45" s="55"/>
      <c r="S45" s="55"/>
    </row>
    <row r="46" spans="1:38" ht="37.5" customHeight="1" thickBot="1" x14ac:dyDescent="0.4">
      <c r="A46" s="60" t="str">
        <f>'17.18 prices'!A46</f>
        <v>Network Connection Alterations and Additions</v>
      </c>
      <c r="B46" s="58" t="str">
        <f>'17.18 prices'!B46</f>
        <v>Service</v>
      </c>
      <c r="C46" s="58" t="str">
        <f>'17.18 prices'!C46</f>
        <v>Service Description / Scope</v>
      </c>
      <c r="D46" s="279" t="str">
        <f>'17.18 prices'!D46</f>
        <v>Current Prices 2017/18</v>
      </c>
      <c r="E46" s="279" t="str">
        <f>'17.18 prices'!E46</f>
        <v>GST Inclusive</v>
      </c>
      <c r="F46" s="256" t="str">
        <f>'17.18 prices'!F46</f>
        <v>Appointment Time Hours</v>
      </c>
      <c r="G46" s="256" t="str">
        <f>'17.18 prices'!G46</f>
        <v>Normal/Over</v>
      </c>
      <c r="H46" s="256" t="str">
        <f>'17.18 prices'!H46</f>
        <v>Crew</v>
      </c>
      <c r="I46" s="256" t="s">
        <v>201</v>
      </c>
      <c r="J46" s="256" t="s">
        <v>202</v>
      </c>
      <c r="K46" s="256" t="s">
        <v>203</v>
      </c>
      <c r="L46" s="256" t="s">
        <v>204</v>
      </c>
      <c r="M46" s="256" t="s">
        <v>205</v>
      </c>
      <c r="N46" s="256" t="s">
        <v>206</v>
      </c>
      <c r="O46" s="256" t="s">
        <v>207</v>
      </c>
      <c r="P46" s="256" t="s">
        <v>208</v>
      </c>
      <c r="Q46" s="256" t="s">
        <v>209</v>
      </c>
      <c r="R46" s="55"/>
      <c r="S46" s="55"/>
    </row>
    <row r="47" spans="1:38" ht="152.25" customHeight="1" thickBot="1" x14ac:dyDescent="0.4">
      <c r="A47" s="73">
        <f>'17.18 prices'!A47</f>
        <v>541</v>
      </c>
      <c r="B47" s="74" t="str">
        <f>'17.18 prices'!B47</f>
        <v>Overhead Service Relocation – Single Visit (Business Hours)</v>
      </c>
      <c r="C47" s="65"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6">
        <f>'17.18 prices'!D47</f>
        <v>783.39081047504067</v>
      </c>
      <c r="E47" s="66">
        <f>'17.18 prices'!E47</f>
        <v>861.72989152254479</v>
      </c>
      <c r="F47" s="67">
        <f>'17.18 prices'!F47</f>
        <v>2</v>
      </c>
      <c r="G47" s="68" t="str">
        <f>'17.18 prices'!G47</f>
        <v>Normal</v>
      </c>
      <c r="H47" s="68" t="str">
        <f>'17.18 prices'!H47</f>
        <v>OH Crew</v>
      </c>
      <c r="I47" s="66">
        <f t="shared" ref="I47:I54" si="5">VLOOKUP(H47,Crews, 5,FALSE)</f>
        <v>207.28999775580456</v>
      </c>
      <c r="J47" s="66">
        <f t="shared" ref="J47:J54" si="6">VLOOKUP(H47,crewsot, 5,FALSE)</f>
        <v>290.20599685812635</v>
      </c>
      <c r="K47" s="66">
        <f t="shared" ref="K47:K54" si="7">IF(G47="Normal",F47*I47,F47*J47)</f>
        <v>414.57999551160913</v>
      </c>
      <c r="L47" s="66">
        <f>IF(G47="Normal",K47*$B$5,K47/Q8*$B$5)</f>
        <v>153.39459833929538</v>
      </c>
      <c r="M47" s="258"/>
      <c r="N47" s="66"/>
      <c r="O47" s="66"/>
      <c r="P47" s="132">
        <f t="shared" ref="P47:P55" si="8">IF(G47="Normal",SUM(K47:O47,-L47)*$B$16,SUM((K47/Q30), M47, N47, O47)*$B$16)</f>
        <v>99.499198922786192</v>
      </c>
      <c r="Q47" s="258">
        <f t="shared" ref="Q47:Q54" si="9">SUM(K47:P47)</f>
        <v>667.47379277369066</v>
      </c>
      <c r="R47" s="55"/>
      <c r="S47" s="55"/>
    </row>
    <row r="48" spans="1:38" ht="135" customHeight="1" thickBot="1" x14ac:dyDescent="0.4">
      <c r="A48" s="73">
        <f>'17.18 prices'!A48</f>
        <v>542</v>
      </c>
      <c r="B48" s="74" t="str">
        <f>'17.18 prices'!B48</f>
        <v>Overhead Service Relocation – Two Visits (Business Hours)</v>
      </c>
      <c r="C48" s="65"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0">
        <f>'17.18 prices'!D48</f>
        <v>1566.7713696930575</v>
      </c>
      <c r="E48" s="70">
        <f>'17.18 prices'!E48</f>
        <v>1723.4485066623633</v>
      </c>
      <c r="F48" s="67">
        <f>'17.18 prices'!F48</f>
        <v>4</v>
      </c>
      <c r="G48" s="68" t="str">
        <f>'17.18 prices'!G48</f>
        <v>Normal</v>
      </c>
      <c r="H48" s="68" t="str">
        <f>'17.18 prices'!H48</f>
        <v>OH Crew</v>
      </c>
      <c r="I48" s="70">
        <f t="shared" si="5"/>
        <v>207.28999775580456</v>
      </c>
      <c r="J48" s="70">
        <f t="shared" si="6"/>
        <v>290.20599685812635</v>
      </c>
      <c r="K48" s="70">
        <f t="shared" si="7"/>
        <v>829.15999102321825</v>
      </c>
      <c r="L48" s="70">
        <f>IF(G48="Normal",K48*$B$5,K48/Q8*$B$5)</f>
        <v>306.78919667859077</v>
      </c>
      <c r="M48" s="68"/>
      <c r="N48" s="70"/>
      <c r="O48" s="70"/>
      <c r="P48" s="132">
        <f t="shared" si="8"/>
        <v>198.99839784557238</v>
      </c>
      <c r="Q48" s="248">
        <f t="shared" si="9"/>
        <v>1334.9475855473813</v>
      </c>
      <c r="R48" s="55"/>
      <c r="S48" s="55"/>
    </row>
    <row r="49" spans="1:50" ht="83.25" customHeight="1" thickBot="1" x14ac:dyDescent="0.4">
      <c r="A49" s="73">
        <f>'17.18 prices'!A49</f>
        <v>543</v>
      </c>
      <c r="B49" s="74" t="str">
        <f>'17.18 prices'!B49</f>
        <v>Overhead Service Upgrade – Service Cable Replacement Not Required</v>
      </c>
      <c r="C49" s="65"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6">
        <f>'17.18 prices'!D49</f>
        <v>783.39081047504067</v>
      </c>
      <c r="E49" s="66">
        <f>'17.18 prices'!E49</f>
        <v>861.72989152254479</v>
      </c>
      <c r="F49" s="67">
        <f>'17.18 prices'!F49</f>
        <v>2</v>
      </c>
      <c r="G49" s="68" t="str">
        <f>'17.18 prices'!G49</f>
        <v>Normal</v>
      </c>
      <c r="H49" s="68" t="str">
        <f>'17.18 prices'!H49</f>
        <v>OH Crew</v>
      </c>
      <c r="I49" s="66">
        <f t="shared" si="5"/>
        <v>207.28999775580456</v>
      </c>
      <c r="J49" s="66">
        <f t="shared" si="6"/>
        <v>290.20599685812635</v>
      </c>
      <c r="K49" s="66">
        <f t="shared" si="7"/>
        <v>414.57999551160913</v>
      </c>
      <c r="L49" s="70">
        <f>IF(G49="Normal",K49*$B$5,K49/Q8*$B$5)</f>
        <v>153.39459833929538</v>
      </c>
      <c r="M49" s="258"/>
      <c r="N49" s="258"/>
      <c r="O49" s="258"/>
      <c r="P49" s="132">
        <f t="shared" si="8"/>
        <v>99.499198922786192</v>
      </c>
      <c r="Q49" s="258">
        <f t="shared" si="9"/>
        <v>667.47379277369066</v>
      </c>
      <c r="R49" s="55"/>
      <c r="S49" s="55"/>
    </row>
    <row r="50" spans="1:50" ht="96" customHeight="1" thickBot="1" x14ac:dyDescent="0.4">
      <c r="A50" s="73">
        <f>'17.18 prices'!A50</f>
        <v>544</v>
      </c>
      <c r="B50" s="74" t="str">
        <f>'17.18 prices'!B50</f>
        <v>Overhead Service Upgrade – Service Cable Replacement Required</v>
      </c>
      <c r="C50" s="65"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0">
        <f>'17.18 prices'!D50</f>
        <v>820.77714483956345</v>
      </c>
      <c r="E50" s="70">
        <f>'17.18 prices'!E50</f>
        <v>902.85485932351992</v>
      </c>
      <c r="F50" s="67">
        <f>'17.18 prices'!F50</f>
        <v>2</v>
      </c>
      <c r="G50" s="68" t="str">
        <f>'17.18 prices'!G50</f>
        <v>Normal</v>
      </c>
      <c r="H50" s="68" t="str">
        <f>'17.18 prices'!H50</f>
        <v>OH Crew</v>
      </c>
      <c r="I50" s="70">
        <f t="shared" si="5"/>
        <v>207.28999775580456</v>
      </c>
      <c r="J50" s="70">
        <f t="shared" si="6"/>
        <v>290.20599685812635</v>
      </c>
      <c r="K50" s="70">
        <f t="shared" si="7"/>
        <v>414.57999551160913</v>
      </c>
      <c r="L50" s="70">
        <f>IF(G50="Normal",K50*$B$5,K50/Q8*$B$5)</f>
        <v>153.39459833929538</v>
      </c>
      <c r="M50" s="68"/>
      <c r="N50" s="68"/>
      <c r="O50" s="282">
        <f>'20.21 prices'!O50*'21.22 prices'!K$15</f>
        <v>33.223407181919193</v>
      </c>
      <c r="P50" s="132">
        <f t="shared" si="8"/>
        <v>107.4728166464468</v>
      </c>
      <c r="Q50" s="248">
        <f t="shared" si="9"/>
        <v>708.67081767927061</v>
      </c>
      <c r="R50" s="55"/>
      <c r="S50" s="55"/>
    </row>
    <row r="51" spans="1:50" ht="84" customHeight="1" thickBot="1" x14ac:dyDescent="0.4">
      <c r="A51" s="73">
        <f>'17.18 prices'!A51</f>
        <v>545</v>
      </c>
      <c r="B51" s="74" t="str">
        <f>'17.18 prices'!B51</f>
        <v>Underground Service Upgrade – Service Cable Replacement Not Required</v>
      </c>
      <c r="C51" s="65"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0">
        <f>'17.18 prices'!D51</f>
        <v>1326.8817040872993</v>
      </c>
      <c r="E51" s="70">
        <f>'17.18 prices'!E51</f>
        <v>1459.5698744960293</v>
      </c>
      <c r="F51" s="67">
        <f>'17.18 prices'!F51</f>
        <v>1.5</v>
      </c>
      <c r="G51" s="68" t="str">
        <f>'17.18 prices'!G51</f>
        <v>Normal</v>
      </c>
      <c r="H51" s="68" t="str">
        <f>'17.18 prices'!H51</f>
        <v>Two fitter crew</v>
      </c>
      <c r="I51" s="70">
        <f>VLOOKUP(H51,Two_fitter_crew, 5,FALSE)</f>
        <v>207.28999775580456</v>
      </c>
      <c r="J51" s="70">
        <f>VLOOKUP(H51,Two_fitter_crewot, 5,FALSE)</f>
        <v>290.20599685812635</v>
      </c>
      <c r="K51" s="70">
        <f t="shared" si="7"/>
        <v>310.93499663370687</v>
      </c>
      <c r="L51" s="70">
        <f>IF(G51="Normal",K51*$B$5,K51/Q12*$B$5)</f>
        <v>115.04594875447154</v>
      </c>
      <c r="M51" s="68"/>
      <c r="N51" s="68"/>
      <c r="O51" s="245"/>
      <c r="P51" s="132">
        <f t="shared" si="8"/>
        <v>74.624399192089641</v>
      </c>
      <c r="Q51" s="248">
        <f t="shared" si="9"/>
        <v>500.60534458026802</v>
      </c>
      <c r="R51" s="55"/>
      <c r="S51" s="55"/>
    </row>
    <row r="52" spans="1:50" s="78" customFormat="1" ht="144" customHeight="1" thickBot="1" x14ac:dyDescent="0.4">
      <c r="A52" s="73">
        <f>'17.18 prices'!A52</f>
        <v>546</v>
      </c>
      <c r="B52" s="75" t="str">
        <f>'17.18 prices'!B52</f>
        <v xml:space="preserve">Underground Service Upgrade – Service Cable Replacement Required </v>
      </c>
      <c r="C52" s="72"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6">
        <f>'17.18 prices'!D52</f>
        <v>1364.257787194799</v>
      </c>
      <c r="E52" s="76">
        <f>'17.18 prices'!E52</f>
        <v>1500.6835659142789</v>
      </c>
      <c r="F52" s="67">
        <f>'17.18 prices'!F52</f>
        <v>2.5</v>
      </c>
      <c r="G52" s="77" t="str">
        <f>'17.18 prices'!G52</f>
        <v>Normal</v>
      </c>
      <c r="H52" s="77" t="str">
        <f>'17.18 prices'!H52</f>
        <v>UG Crew</v>
      </c>
      <c r="I52" s="76">
        <f>VLOOKUP(H52,Crews, 5,FALSE)</f>
        <v>310.93499663370687</v>
      </c>
      <c r="J52" s="76">
        <f t="shared" si="6"/>
        <v>435.30899528718953</v>
      </c>
      <c r="K52" s="76">
        <f t="shared" si="7"/>
        <v>777.33749158426713</v>
      </c>
      <c r="L52" s="70">
        <f>IF(G52="Normal",K52*$B$5,K52/Q10*$B$5)</f>
        <v>287.61487188617883</v>
      </c>
      <c r="M52" s="77"/>
      <c r="N52" s="77"/>
      <c r="O52" s="282">
        <f>'20.21 prices'!O52*'21.22 prices'!K$15</f>
        <v>33.223407181919193</v>
      </c>
      <c r="P52" s="132">
        <f t="shared" si="8"/>
        <v>194.5346157038847</v>
      </c>
      <c r="Q52" s="259">
        <f t="shared" si="9"/>
        <v>1292.7103863562497</v>
      </c>
      <c r="R52" s="55"/>
      <c r="S52" s="55"/>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4">
      <c r="A53" s="73">
        <f>'17.18 prices'!A53</f>
        <v>547</v>
      </c>
      <c r="B53" s="74" t="str">
        <f>'17.18 prices'!B53</f>
        <v>Underground Service Relocation – Single Visit (Business Hours)</v>
      </c>
      <c r="C53" s="65"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6">
        <f>'17.18 prices'!D53</f>
        <v>1364.257787194799</v>
      </c>
      <c r="E53" s="66">
        <f>'17.18 prices'!E53</f>
        <v>1500.6835659142789</v>
      </c>
      <c r="F53" s="67">
        <f>'17.18 prices'!F53</f>
        <v>2.5</v>
      </c>
      <c r="G53" s="68" t="str">
        <f>'17.18 prices'!G53</f>
        <v>Normal</v>
      </c>
      <c r="H53" s="68" t="str">
        <f>'17.18 prices'!H53</f>
        <v>UG Crew</v>
      </c>
      <c r="I53" s="66">
        <f t="shared" si="5"/>
        <v>310.93499663370687</v>
      </c>
      <c r="J53" s="66">
        <f t="shared" si="6"/>
        <v>435.30899528718953</v>
      </c>
      <c r="K53" s="66">
        <f t="shared" si="7"/>
        <v>777.33749158426713</v>
      </c>
      <c r="L53" s="70">
        <f>IF(G53="Normal",K53*$B$5,K53/Q10*$B$5)</f>
        <v>287.61487188617883</v>
      </c>
      <c r="M53" s="258"/>
      <c r="N53" s="258"/>
      <c r="O53" s="282">
        <f>'20.21 prices'!O53*'21.22 prices'!K$15</f>
        <v>33.223407181919193</v>
      </c>
      <c r="P53" s="132">
        <f t="shared" si="8"/>
        <v>194.5346157038847</v>
      </c>
      <c r="Q53" s="258">
        <f t="shared" si="9"/>
        <v>1292.7103863562497</v>
      </c>
      <c r="R53" s="55"/>
      <c r="S53" s="55"/>
    </row>
    <row r="54" spans="1:50" ht="150" customHeight="1" thickBot="1" x14ac:dyDescent="0.4">
      <c r="A54" s="73">
        <f>'17.18 prices'!A54</f>
        <v>548</v>
      </c>
      <c r="B54" s="74" t="str">
        <f>'17.18 prices'!B54</f>
        <v>Install surface mounted point of entry (POE) box</v>
      </c>
      <c r="C54" s="65"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0">
        <f>'17.18 prices'!D54</f>
        <v>630.93411602228923</v>
      </c>
      <c r="E54" s="70">
        <f>'17.18 prices'!E54</f>
        <v>694.02752762451826</v>
      </c>
      <c r="F54" s="67">
        <f>'17.18 prices'!F54</f>
        <v>1</v>
      </c>
      <c r="G54" s="68" t="str">
        <f>'17.18 prices'!G54</f>
        <v>Normal</v>
      </c>
      <c r="H54" s="68" t="str">
        <f>'17.18 prices'!H54</f>
        <v>UG Crew</v>
      </c>
      <c r="I54" s="70">
        <f t="shared" si="5"/>
        <v>310.93499663370687</v>
      </c>
      <c r="J54" s="70">
        <f t="shared" si="6"/>
        <v>435.30899528718953</v>
      </c>
      <c r="K54" s="70">
        <f t="shared" si="7"/>
        <v>310.93499663370687</v>
      </c>
      <c r="L54" s="70">
        <f>IF(G54="Normal",K54*$B$5,K54/Q10*$B$5)</f>
        <v>115.04594875447154</v>
      </c>
      <c r="M54" s="68"/>
      <c r="N54" s="68"/>
      <c r="O54" s="282">
        <f>'20.21 prices'!O54*'21.22 prices'!K$15</f>
        <v>89.024560125996643</v>
      </c>
      <c r="P54" s="132">
        <f t="shared" si="8"/>
        <v>95.990293622328849</v>
      </c>
      <c r="Q54" s="248">
        <f t="shared" si="9"/>
        <v>610.99579913650393</v>
      </c>
      <c r="R54" s="55"/>
      <c r="S54" s="55"/>
    </row>
    <row r="55" spans="1:50" ht="67.5" customHeight="1" thickBot="1" x14ac:dyDescent="0.4">
      <c r="A55" s="73">
        <f>'17.18 prices'!A55</f>
        <v>549</v>
      </c>
      <c r="B55" s="118" t="str">
        <f>'17.18 prices'!B55</f>
        <v>Overhead Service Temporary 
Disconnect Reconnect same day (Business Hours)</v>
      </c>
      <c r="C55" s="81" t="str">
        <f>'17.18 prices'!C55</f>
        <v>A temporary disconnect and reconnect of an existing overhead service connection to a residential dwelling.</v>
      </c>
      <c r="D55" s="138" t="str">
        <f>'17.18 prices'!D55</f>
        <v>n/a</v>
      </c>
      <c r="E55" s="138" t="str">
        <f>'17.18 prices'!E55</f>
        <v>n/a</v>
      </c>
      <c r="F55" s="67">
        <f>'17.18 prices'!F55</f>
        <v>3</v>
      </c>
      <c r="G55" s="67" t="str">
        <f>'17.18 prices'!G55</f>
        <v>Normal</v>
      </c>
      <c r="H55" s="67" t="str">
        <f>'17.18 prices'!H55</f>
        <v>OH Crew</v>
      </c>
      <c r="I55" s="119">
        <f>VLOOKUP(H55,Crews, 5,FALSE)</f>
        <v>207.28999775580456</v>
      </c>
      <c r="J55" s="119">
        <f>VLOOKUP(H55,crewsot, 5,FALSE)</f>
        <v>290.20599685812635</v>
      </c>
      <c r="K55" s="119">
        <f>IF(G55="Normal",F55*I55,F55*J55)</f>
        <v>621.86999326741375</v>
      </c>
      <c r="L55" s="119">
        <f>IF(G55="Normal",K55*$B$5,K55/Q8*$B$5)</f>
        <v>230.09189750894308</v>
      </c>
      <c r="M55" s="67"/>
      <c r="N55" s="119"/>
      <c r="O55" s="119"/>
      <c r="P55" s="132">
        <f t="shared" si="8"/>
        <v>149.24879838417928</v>
      </c>
      <c r="Q55" s="260">
        <f>SUM(K55:P55)</f>
        <v>1001.210689160536</v>
      </c>
      <c r="R55" s="55"/>
      <c r="S55" s="55"/>
    </row>
    <row r="56" spans="1:50" ht="39" customHeight="1" thickBot="1" x14ac:dyDescent="0.4">
      <c r="A56" s="60" t="str">
        <f>'17.18 prices'!A56</f>
        <v>Temporary De-energisation</v>
      </c>
      <c r="B56" s="58" t="str">
        <f>'17.18 prices'!B56</f>
        <v>Service</v>
      </c>
      <c r="C56" s="58" t="str">
        <f>'17.18 prices'!C56</f>
        <v>Service Description / Scope</v>
      </c>
      <c r="D56" s="279" t="str">
        <f>'17.18 prices'!D56</f>
        <v>Current Prices 2017/18</v>
      </c>
      <c r="E56" s="279" t="str">
        <f>'17.18 prices'!E56</f>
        <v>GST Inclusive</v>
      </c>
      <c r="F56" s="256" t="str">
        <f>'17.18 prices'!F56</f>
        <v>Appointment Time Hours</v>
      </c>
      <c r="G56" s="256" t="str">
        <f>'17.18 prices'!G56</f>
        <v>Normal/Over</v>
      </c>
      <c r="H56" s="256" t="str">
        <f>'17.18 prices'!H56</f>
        <v>Crew</v>
      </c>
      <c r="I56" s="256" t="s">
        <v>201</v>
      </c>
      <c r="J56" s="256" t="s">
        <v>202</v>
      </c>
      <c r="K56" s="256" t="s">
        <v>203</v>
      </c>
      <c r="L56" s="256" t="s">
        <v>204</v>
      </c>
      <c r="M56" s="256" t="s">
        <v>205</v>
      </c>
      <c r="N56" s="256" t="s">
        <v>206</v>
      </c>
      <c r="O56" s="256" t="s">
        <v>207</v>
      </c>
      <c r="P56" s="256" t="s">
        <v>208</v>
      </c>
      <c r="Q56" s="256" t="s">
        <v>209</v>
      </c>
      <c r="R56" s="55"/>
      <c r="S56" s="55"/>
    </row>
    <row r="57" spans="1:50" ht="75.75" customHeight="1" thickBot="1" x14ac:dyDescent="0.4">
      <c r="A57" s="73">
        <f>'17.18 prices'!A57</f>
        <v>560</v>
      </c>
      <c r="B57" s="74" t="str">
        <f>'17.18 prices'!B57</f>
        <v>Temporary de-energisation – LV (Business Hours)</v>
      </c>
      <c r="C57" s="65"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6">
        <f>'17.18 prices'!D57</f>
        <v>417.17490456930574</v>
      </c>
      <c r="E57" s="66">
        <f>'17.18 prices'!E57</f>
        <v>458.89239502623633</v>
      </c>
      <c r="F57" s="67">
        <f>'17.18 prices'!F57</f>
        <v>4</v>
      </c>
      <c r="G57" s="68" t="str">
        <f>'17.18 prices'!G57</f>
        <v>Normal</v>
      </c>
      <c r="H57" s="68" t="str">
        <f>'17.18 prices'!H57</f>
        <v>Switcher</v>
      </c>
      <c r="I57" s="66">
        <f>VLOOKUP(H57,Crews, 5,FALSE)</f>
        <v>103.64499887790228</v>
      </c>
      <c r="J57" s="66">
        <f>VLOOKUP(H57,crewsot, 5,FALSE)</f>
        <v>145.10299842906318</v>
      </c>
      <c r="K57" s="66">
        <f>IF(G57="Normal",F57*I57,F57*J57)</f>
        <v>414.57999551160913</v>
      </c>
      <c r="L57" s="70">
        <f>IF(G57="Normal",K57*$B$5,K57/Q9*$B$5)</f>
        <v>153.39459833929538</v>
      </c>
      <c r="M57" s="258"/>
      <c r="N57" s="258"/>
      <c r="O57" s="258"/>
      <c r="P57" s="132">
        <f>IF(G57="Normal",SUM(K57:O57,-L57)*$B$16,SUM((K57/Q40), M57, N57, O57)*$B$16)</f>
        <v>99.499198922786192</v>
      </c>
      <c r="Q57" s="258">
        <f>SUM(K57:P57)</f>
        <v>667.47379277369066</v>
      </c>
      <c r="R57" s="55"/>
      <c r="S57" s="55"/>
    </row>
    <row r="58" spans="1:50" ht="83.25" customHeight="1" thickBot="1" x14ac:dyDescent="0.4">
      <c r="A58" s="73">
        <f>'17.18 prices'!A58</f>
        <v>561</v>
      </c>
      <c r="B58" s="74" t="str">
        <f>'17.18 prices'!B58</f>
        <v>Temporary de-energisation – HV (Business Hours)</v>
      </c>
      <c r="C58" s="65"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0">
        <f>'17.18 prices'!D58</f>
        <v>417.17490456930574</v>
      </c>
      <c r="E58" s="70">
        <f>'17.18 prices'!E58</f>
        <v>458.89239502623633</v>
      </c>
      <c r="F58" s="67">
        <f>'17.18 prices'!F58</f>
        <v>4</v>
      </c>
      <c r="G58" s="68" t="str">
        <f>'17.18 prices'!G58</f>
        <v>Normal</v>
      </c>
      <c r="H58" s="68" t="str">
        <f>'17.18 prices'!H58</f>
        <v>Switcher</v>
      </c>
      <c r="I58" s="70">
        <f>VLOOKUP(H58,Crews, 5,FALSE)</f>
        <v>103.64499887790228</v>
      </c>
      <c r="J58" s="70">
        <f>VLOOKUP(H58,crewsot, 5,FALSE)</f>
        <v>145.10299842906318</v>
      </c>
      <c r="K58" s="70">
        <f>IF(G58="Normal",F58*I58,F58*J58)</f>
        <v>414.57999551160913</v>
      </c>
      <c r="L58" s="70">
        <f>IF(G58="Normal",K58*$B$5,K58/Q9*$B$5)</f>
        <v>153.39459833929538</v>
      </c>
      <c r="M58" s="68"/>
      <c r="N58" s="68"/>
      <c r="O58" s="68"/>
      <c r="P58" s="132">
        <f>IF(G58="Normal",SUM(K58:O58,-L58)*$B$16,SUM((K58/Q41), M58, N58, O58)*$B$16)</f>
        <v>99.499198922786192</v>
      </c>
      <c r="Q58" s="248">
        <f>SUM(K58:P58)</f>
        <v>667.47379277369066</v>
      </c>
      <c r="R58" s="55"/>
      <c r="S58" s="55"/>
    </row>
    <row r="59" spans="1:50" ht="38.25" customHeight="1" thickBot="1" x14ac:dyDescent="0.4">
      <c r="A59" s="60" t="str">
        <f>'17.18 prices'!A59</f>
        <v>Supply Abolishment / Removal</v>
      </c>
      <c r="B59" s="58" t="str">
        <f>'17.18 prices'!B59</f>
        <v>Service</v>
      </c>
      <c r="C59" s="58" t="str">
        <f>'17.18 prices'!C59</f>
        <v>Service Description / Scope</v>
      </c>
      <c r="D59" s="279" t="str">
        <f>'17.18 prices'!D59</f>
        <v>Current Prices 2017/18</v>
      </c>
      <c r="E59" s="279" t="str">
        <f>'17.18 prices'!E59</f>
        <v>GST Inclusive</v>
      </c>
      <c r="F59" s="256" t="str">
        <f>'17.18 prices'!F59</f>
        <v>Appointment Time Hours</v>
      </c>
      <c r="G59" s="256" t="str">
        <f>'17.18 prices'!G59</f>
        <v>Normal/Over</v>
      </c>
      <c r="H59" s="256" t="str">
        <f>'17.18 prices'!H59</f>
        <v>Crew</v>
      </c>
      <c r="I59" s="256" t="s">
        <v>201</v>
      </c>
      <c r="J59" s="256" t="s">
        <v>202</v>
      </c>
      <c r="K59" s="256" t="s">
        <v>203</v>
      </c>
      <c r="L59" s="256" t="s">
        <v>204</v>
      </c>
      <c r="M59" s="256" t="s">
        <v>205</v>
      </c>
      <c r="N59" s="256" t="s">
        <v>206</v>
      </c>
      <c r="O59" s="256" t="s">
        <v>207</v>
      </c>
      <c r="P59" s="256" t="s">
        <v>208</v>
      </c>
      <c r="Q59" s="256" t="s">
        <v>209</v>
      </c>
      <c r="R59" s="55"/>
      <c r="S59" s="55"/>
    </row>
    <row r="60" spans="1:50" ht="132" customHeight="1" thickBot="1" x14ac:dyDescent="0.4">
      <c r="A60" s="73">
        <f>'17.18 prices'!A60</f>
        <v>562</v>
      </c>
      <c r="B60" s="74" t="str">
        <f>'17.18 prices'!B60</f>
        <v>Supply Abolishment / Removal – Overhead (Business Hours)</v>
      </c>
      <c r="C60" s="65"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6">
        <f>'17.18 prices'!D60</f>
        <v>587.55079629904799</v>
      </c>
      <c r="E60" s="66">
        <f>'17.18 prices'!E60</f>
        <v>646.30587592895279</v>
      </c>
      <c r="F60" s="67">
        <f>'17.18 prices'!F60</f>
        <v>1.5</v>
      </c>
      <c r="G60" s="68" t="str">
        <f>'17.18 prices'!G60</f>
        <v>Normal</v>
      </c>
      <c r="H60" s="68" t="str">
        <f>'17.18 prices'!H60</f>
        <v>OH Crew</v>
      </c>
      <c r="I60" s="66">
        <f>VLOOKUP(H60,Crews, 5,FALSE)</f>
        <v>207.28999775580456</v>
      </c>
      <c r="J60" s="66">
        <f>VLOOKUP(H60,crewsot, 5,FALSE)</f>
        <v>290.20599685812635</v>
      </c>
      <c r="K60" s="66">
        <f>IF(G60="Normal",F60*I60,F60*J60)</f>
        <v>310.93499663370687</v>
      </c>
      <c r="L60" s="70">
        <f>IF(G60="Normal",K60*$B$5,K60/Q8*$B$5)</f>
        <v>115.04594875447154</v>
      </c>
      <c r="M60" s="258"/>
      <c r="N60" s="258"/>
      <c r="O60" s="258"/>
      <c r="P60" s="132">
        <f>IF(G60="Normal",SUM(K60:O60,-L60)*$B$16,SUM((K60/Q43), M60, N60, O60)*$B$16)</f>
        <v>74.624399192089641</v>
      </c>
      <c r="Q60" s="258">
        <f>SUM(K60:P60)</f>
        <v>500.60534458026802</v>
      </c>
      <c r="R60" s="55"/>
      <c r="S60" s="55"/>
    </row>
    <row r="61" spans="1:50" ht="139.5" customHeight="1" thickBot="1" x14ac:dyDescent="0.4">
      <c r="A61" s="73">
        <f>'17.18 prices'!A61</f>
        <v>563</v>
      </c>
      <c r="B61" s="74" t="str">
        <f>'17.18 prices'!B61</f>
        <v>Supply Abolishment / Removal - Underground (Business Hours)</v>
      </c>
      <c r="C61" s="65"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0">
        <f>'17.18 prices'!D61</f>
        <v>1061.5074135212444</v>
      </c>
      <c r="E61" s="70">
        <f>'17.18 prices'!E61</f>
        <v>1167.6581548733689</v>
      </c>
      <c r="F61" s="67">
        <f>'17.18 prices'!F61</f>
        <v>2.5</v>
      </c>
      <c r="G61" s="68" t="str">
        <f>'17.18 prices'!G61</f>
        <v>Normal</v>
      </c>
      <c r="H61" s="68" t="str">
        <f>'17.18 prices'!H61</f>
        <v>UG Crew</v>
      </c>
      <c r="I61" s="70">
        <f>VLOOKUP(H61,Crews, 5,FALSE)</f>
        <v>310.93499663370687</v>
      </c>
      <c r="J61" s="70">
        <f>VLOOKUP(H61,crewsot, 5,FALSE)</f>
        <v>435.30899528718953</v>
      </c>
      <c r="K61" s="70">
        <f>IF(G61="Normal",F61*I61,F61*J61)</f>
        <v>777.33749158426713</v>
      </c>
      <c r="L61" s="70">
        <f>IF(G61="Normal",K61*$B$5,K61/Q10*$B$5)</f>
        <v>287.61487188617883</v>
      </c>
      <c r="M61" s="68"/>
      <c r="N61" s="68"/>
      <c r="O61" s="68"/>
      <c r="P61" s="132">
        <f>IF(G61="Normal",SUM(K61:O61,-L61)*$B$16,SUM((K61/Q44), M61, N61, O61)*$B$16)</f>
        <v>186.5609979802241</v>
      </c>
      <c r="Q61" s="248">
        <f>SUM(K61:P61)</f>
        <v>1251.5133614506701</v>
      </c>
      <c r="R61" s="55"/>
      <c r="S61" s="55"/>
    </row>
    <row r="62" spans="1:50" ht="48" customHeight="1" thickBot="1" x14ac:dyDescent="0.4">
      <c r="A62" s="60" t="str">
        <f>'17.18 prices'!A62</f>
        <v>Miscellaneous Customer Initiated Services</v>
      </c>
      <c r="B62" s="58" t="str">
        <f>'17.18 prices'!B62</f>
        <v>Service</v>
      </c>
      <c r="C62" s="58" t="str">
        <f>'17.18 prices'!C62</f>
        <v>Service Description / Scope</v>
      </c>
      <c r="D62" s="279" t="str">
        <f>'17.18 prices'!D62</f>
        <v>Current Prices 2017/18</v>
      </c>
      <c r="E62" s="279" t="str">
        <f>'17.18 prices'!E62</f>
        <v>GST Inclusive</v>
      </c>
      <c r="F62" s="256" t="str">
        <f>'17.18 prices'!F62</f>
        <v>Appointment Time Hours</v>
      </c>
      <c r="G62" s="256" t="str">
        <f>'17.18 prices'!G62</f>
        <v>Normal/Over</v>
      </c>
      <c r="H62" s="256" t="str">
        <f>'17.18 prices'!H62</f>
        <v>Crew</v>
      </c>
      <c r="I62" s="256" t="s">
        <v>201</v>
      </c>
      <c r="J62" s="256" t="s">
        <v>202</v>
      </c>
      <c r="K62" s="256" t="s">
        <v>203</v>
      </c>
      <c r="L62" s="256" t="s">
        <v>204</v>
      </c>
      <c r="M62" s="256" t="s">
        <v>205</v>
      </c>
      <c r="N62" s="256" t="s">
        <v>206</v>
      </c>
      <c r="O62" s="256" t="s">
        <v>207</v>
      </c>
      <c r="P62" s="256" t="s">
        <v>208</v>
      </c>
      <c r="Q62" s="256" t="s">
        <v>209</v>
      </c>
      <c r="R62" s="55"/>
      <c r="S62" s="55"/>
    </row>
    <row r="63" spans="1:50" ht="86.25" customHeight="1" thickBot="1" x14ac:dyDescent="0.4">
      <c r="A63" s="73">
        <f>'17.18 prices'!A63</f>
        <v>564</v>
      </c>
      <c r="B63" s="74" t="str">
        <f>'17.18 prices'!B63</f>
        <v>Install &amp; Remove Tiger Tails – Establishment (Business Hours)</v>
      </c>
      <c r="C63" s="65" t="str">
        <f>'17.18 prices'!C63</f>
        <v>Installation and removal of “Tiger Tail” covers on overhead lines including service lines, LV &amp; HV during business hours – Establishment fee per site Use in conjunction with Item 565 to determine total service charge</v>
      </c>
      <c r="D63" s="66">
        <f>'17.18 prices'!D63</f>
        <v>1379.7371853002089</v>
      </c>
      <c r="E63" s="66">
        <f>'17.18 prices'!E63</f>
        <v>1517.7109038302299</v>
      </c>
      <c r="F63" s="68">
        <f>'17.18 prices'!F63</f>
        <v>3</v>
      </c>
      <c r="G63" s="68" t="str">
        <f>'17.18 prices'!G63</f>
        <v>Normal</v>
      </c>
      <c r="H63" s="68" t="str">
        <f>'17.18 prices'!H63</f>
        <v>OH Crew</v>
      </c>
      <c r="I63" s="66">
        <f>VLOOKUP(H63,Crews, 5,FALSE)</f>
        <v>207.28999775580456</v>
      </c>
      <c r="J63" s="66">
        <f>VLOOKUP(H63,crewsot, 5,FALSE)</f>
        <v>290.20599685812635</v>
      </c>
      <c r="K63" s="66">
        <f>IF(G63="Normal",F63*I63,F63*J63)</f>
        <v>621.86999326741375</v>
      </c>
      <c r="L63" s="70">
        <f>IF(G63="Normal",K63*$B$5,K63/Q8*$B$5)</f>
        <v>230.09189750894308</v>
      </c>
      <c r="M63" s="258"/>
      <c r="N63" s="282">
        <f>'20.21 prices'!N63*'21.22 prices'!K15</f>
        <v>198.39570165506245</v>
      </c>
      <c r="O63" s="258"/>
      <c r="P63" s="132">
        <f>IF(G63="Normal",SUM(K63:O63,-L63)*$B$16,SUM((K63/Q46), M63, N63, O63)*$B$16)</f>
        <v>196.86376678139425</v>
      </c>
      <c r="Q63" s="258">
        <f>SUM(K63:P63)</f>
        <v>1247.2213592128132</v>
      </c>
      <c r="R63" s="55"/>
      <c r="S63" s="55"/>
    </row>
    <row r="64" spans="1:50" ht="87" customHeight="1" thickBot="1" x14ac:dyDescent="0.4">
      <c r="A64" s="73">
        <f>'17.18 prices'!A64</f>
        <v>565</v>
      </c>
      <c r="B64" s="74" t="str">
        <f>'17.18 prices'!B64</f>
        <v>Install &amp; Remove Tiger Tails - Per Span (Business Hours)</v>
      </c>
      <c r="C64" s="65" t="str">
        <f>'17.18 prices'!C64</f>
        <v>Installation and removal of “Tiger Tail” covers on overhead lines including service lines, LV &amp; HV during business hours – Length based fee Use in conjunction with Item 564 to determine total service charge</v>
      </c>
      <c r="D64" s="70">
        <f>'17.18 prices'!D64</f>
        <v>694.57391962386805</v>
      </c>
      <c r="E64" s="70">
        <f>'17.18 prices'!E64</f>
        <v>764.0313115862549</v>
      </c>
      <c r="F64" s="68">
        <f>'17.18 prices'!F64</f>
        <v>3</v>
      </c>
      <c r="G64" s="68" t="str">
        <f>'17.18 prices'!G64</f>
        <v>Normal</v>
      </c>
      <c r="H64" s="68" t="str">
        <f>'17.18 prices'!H64</f>
        <v>OH Crew</v>
      </c>
      <c r="I64" s="70">
        <f>VLOOKUP(H64,Crews, 5,FALSE)</f>
        <v>207.28999775580456</v>
      </c>
      <c r="J64" s="70">
        <f>VLOOKUP(H64,crewsot, 5,FALSE)</f>
        <v>290.20599685812635</v>
      </c>
      <c r="K64" s="70">
        <f>IF(G64="Normal",F64*I64,F64*J64)</f>
        <v>621.86999326741375</v>
      </c>
      <c r="L64" s="70">
        <f>IF(G64="Normal",K64*$B$5,K64/Q8*$B$5)</f>
        <v>230.09189750894308</v>
      </c>
      <c r="M64" s="68"/>
      <c r="N64" s="68"/>
      <c r="O64" s="282">
        <f>'20.21 prices'!O64*'21.22 prices'!K$15</f>
        <v>734.79889501874993</v>
      </c>
      <c r="P64" s="132">
        <f>IF(G64="Normal",SUM(K64:O64,-L64)*$B$16,SUM((K64/Q47), M64, N64, O64)*$B$16)</f>
        <v>325.60053318867926</v>
      </c>
      <c r="Q64" s="248">
        <f>SUM(K64:P64)</f>
        <v>1912.3613189837858</v>
      </c>
      <c r="R64" s="55"/>
      <c r="S64" s="55"/>
    </row>
    <row r="65" spans="1:38" ht="87" customHeight="1" thickBot="1" x14ac:dyDescent="0.4">
      <c r="A65" s="73">
        <f>'17.18 prices'!A65</f>
        <v>566</v>
      </c>
      <c r="B65" s="74" t="str">
        <f>'17.18 prices'!B65</f>
        <v>Install &amp; Remove Warning Flags – Installation (Business Hours)</v>
      </c>
      <c r="C65" s="65" t="str">
        <f>'17.18 prices'!C65</f>
        <v>Installation and removal of Warning Flags on overhead lines including service lines, LV &amp; HV during business hours – Establishment fee per site Use in conjunction with Item 567 to determine total service charge</v>
      </c>
      <c r="D65" s="66">
        <f>'17.18 prices'!D65</f>
        <v>1175.081090084049</v>
      </c>
      <c r="E65" s="66">
        <f>'17.18 prices'!E65</f>
        <v>1292.589199092454</v>
      </c>
      <c r="F65" s="68">
        <f>'17.18 prices'!F65</f>
        <v>3</v>
      </c>
      <c r="G65" s="68" t="str">
        <f>'17.18 prices'!G65</f>
        <v>Normal</v>
      </c>
      <c r="H65" s="68" t="str">
        <f>'17.18 prices'!H65</f>
        <v>OH Crew</v>
      </c>
      <c r="I65" s="66">
        <f>VLOOKUP(H65,Crews, 5,FALSE)</f>
        <v>207.28999775580456</v>
      </c>
      <c r="J65" s="66">
        <f>VLOOKUP(H65,crewsot, 5,FALSE)</f>
        <v>290.20599685812635</v>
      </c>
      <c r="K65" s="66">
        <f>IF(G65="Normal",F65*I65,F65*J65)</f>
        <v>621.86999326741375</v>
      </c>
      <c r="L65" s="70">
        <f>IF(G65="Normal",K65*$B$5,K65/Q8*$B$5)</f>
        <v>230.09189750894308</v>
      </c>
      <c r="M65" s="258"/>
      <c r="N65" s="281">
        <f>'20.21 prices'!N65*'21.22 prices'!K15</f>
        <v>198.39570165506245</v>
      </c>
      <c r="O65" s="245"/>
      <c r="P65" s="132">
        <f>IF(G65="Normal",SUM(K65:O65,-L65)*$B$16,SUM((K65/Q48), M65, N65, O65)*$B$16)</f>
        <v>196.86376678139425</v>
      </c>
      <c r="Q65" s="258">
        <f>SUM(K65:P65)</f>
        <v>1247.2213592128132</v>
      </c>
      <c r="R65" s="55"/>
      <c r="S65" s="55"/>
    </row>
    <row r="66" spans="1:38" ht="82.5" customHeight="1" thickBot="1" x14ac:dyDescent="0.4">
      <c r="A66" s="73">
        <f>'17.18 prices'!A66</f>
        <v>567</v>
      </c>
      <c r="B66" s="74" t="str">
        <f>'17.18 prices'!B66</f>
        <v>Install &amp; Remove Tiger Tails - Per Span (Business Hours)</v>
      </c>
      <c r="C66" s="65" t="str">
        <f>'17.18 prices'!C66</f>
        <v>Installation and removal of Warning Flags on overhead lines including service lines, LV &amp; HV – Lengths based fee Use in conjunction with Item 566 to determine total service charge</v>
      </c>
      <c r="D66" s="70">
        <f>'17.18 prices'!D66</f>
        <v>595.34175163687019</v>
      </c>
      <c r="E66" s="70">
        <f>'17.18 prices'!E66</f>
        <v>654.87592680055729</v>
      </c>
      <c r="F66" s="68">
        <f>'17.18 prices'!F66</f>
        <v>3</v>
      </c>
      <c r="G66" s="68" t="str">
        <f>'17.18 prices'!G66</f>
        <v>Normal</v>
      </c>
      <c r="H66" s="68" t="str">
        <f>'17.18 prices'!H66</f>
        <v>OH Crew</v>
      </c>
      <c r="I66" s="70">
        <f>VLOOKUP(H66,Crews, 5,FALSE)</f>
        <v>207.28999775580456</v>
      </c>
      <c r="J66" s="70">
        <f>VLOOKUP(H66,crewsot, 5,FALSE)</f>
        <v>290.20599685812635</v>
      </c>
      <c r="K66" s="70">
        <f>IF(G66="Normal",F66*I66,F66*J66)</f>
        <v>621.86999326741375</v>
      </c>
      <c r="L66" s="70">
        <f>IF(G66="Normal",K66*$B$5,K66/Q8*$B$5)</f>
        <v>230.09189750894308</v>
      </c>
      <c r="M66" s="68"/>
      <c r="N66" s="68"/>
      <c r="O66" s="282">
        <f>'20.21 prices'!O66*'21.22 prices'!K$15</f>
        <v>529.05520441349984</v>
      </c>
      <c r="P66" s="132">
        <f>IF(G66="Normal",SUM(K66:O66,-L66)*$B$16,SUM((K66/Q49), M66, N66, O66)*$B$16)</f>
        <v>276.22204744341929</v>
      </c>
      <c r="Q66" s="248">
        <f>SUM(K66:P66)</f>
        <v>1657.2391426332761</v>
      </c>
      <c r="R66" s="55"/>
      <c r="S66" s="55"/>
    </row>
    <row r="67" spans="1:38" ht="48" customHeight="1" thickBot="1" x14ac:dyDescent="0.4">
      <c r="A67" s="60" t="str">
        <f>'17.18 prices'!A67</f>
        <v>Operational &amp; Maintenance Fees - Export Only Embedded Generation Installations up to 5MW</v>
      </c>
      <c r="B67" s="58" t="str">
        <f>'17.18 prices'!B67</f>
        <v>Service</v>
      </c>
      <c r="C67" s="58" t="str">
        <f>'17.18 prices'!C67</f>
        <v>Service Description / Scope</v>
      </c>
      <c r="D67" s="279" t="str">
        <f>'17.18 prices'!D67</f>
        <v>Current Prices 2017/18</v>
      </c>
      <c r="E67" s="279" t="str">
        <f>'17.18 prices'!E67</f>
        <v>GST Inclusive</v>
      </c>
      <c r="F67" s="256" t="str">
        <f>'17.18 prices'!F67</f>
        <v>Appointment Time Hours</v>
      </c>
      <c r="G67" s="256" t="str">
        <f>'17.18 prices'!G67</f>
        <v>Normal/Over</v>
      </c>
      <c r="H67" s="256" t="str">
        <f>'17.18 prices'!H67</f>
        <v>Crew</v>
      </c>
      <c r="I67" s="256" t="s">
        <v>201</v>
      </c>
      <c r="J67" s="256" t="s">
        <v>202</v>
      </c>
      <c r="K67" s="256" t="s">
        <v>203</v>
      </c>
      <c r="L67" s="256" t="s">
        <v>204</v>
      </c>
      <c r="M67" s="256" t="s">
        <v>205</v>
      </c>
      <c r="N67" s="256" t="s">
        <v>206</v>
      </c>
      <c r="O67" s="256" t="s">
        <v>207</v>
      </c>
      <c r="P67" s="256" t="s">
        <v>208</v>
      </c>
      <c r="Q67" s="256" t="s">
        <v>209</v>
      </c>
      <c r="R67" s="55"/>
      <c r="S67" s="55"/>
    </row>
    <row r="68" spans="1:38" ht="61.5" customHeight="1" thickBot="1" x14ac:dyDescent="0.4">
      <c r="A68" s="63">
        <f>'17.18 prices'!A68</f>
        <v>568</v>
      </c>
      <c r="B68" s="237" t="str">
        <f>'17.18 prices'!B68</f>
        <v>Embedded Generation OPEX Fees - Connection Assets</v>
      </c>
      <c r="C68" s="238" t="str">
        <f>'17.18 prices'!C68</f>
        <v>Annual operational and maintenance charges for the dedicated connections assets of Export Only Embedded Generation</v>
      </c>
      <c r="D68" s="243" t="str">
        <f>'17.18 prices'!D68</f>
        <v>2% of value of connection assets per annum</v>
      </c>
      <c r="E68" s="135">
        <f>'17.18 prices'!E68</f>
        <v>0</v>
      </c>
      <c r="F68" s="134">
        <f>'17.18 prices'!F68</f>
        <v>0</v>
      </c>
      <c r="G68" s="134">
        <f>'17.18 prices'!G68</f>
        <v>0</v>
      </c>
      <c r="H68" s="134">
        <f>'17.18 prices'!H68</f>
        <v>0</v>
      </c>
      <c r="I68" s="134"/>
      <c r="J68" s="134"/>
      <c r="K68" s="134"/>
      <c r="L68" s="134"/>
      <c r="M68" s="261"/>
      <c r="N68" s="261"/>
      <c r="O68" s="261"/>
      <c r="P68" s="135"/>
      <c r="Q68" s="261"/>
      <c r="R68" s="55"/>
      <c r="S68" s="55"/>
    </row>
    <row r="69" spans="1:38" ht="93.75" customHeight="1" thickBot="1" x14ac:dyDescent="0.4">
      <c r="A69" s="69">
        <f>'17.18 prices'!A69</f>
        <v>569</v>
      </c>
      <c r="B69" s="238" t="str">
        <f>'17.18 prices'!B69</f>
        <v>Embedded Generation OPEX Fees - Shared Network Asset</v>
      </c>
      <c r="C69" s="238" t="str">
        <f>'17.18 prices'!C69</f>
        <v>Annual operational and maintenance charges for the shared network assets associated with Export Only Embedded Generation</v>
      </c>
      <c r="D69" s="243" t="str">
        <f>'17.18 prices'!D69</f>
        <v>2% of value of shared assets allocated to the generator per annum (if applicable)</v>
      </c>
      <c r="E69" s="135">
        <f>'17.18 prices'!E69</f>
        <v>0</v>
      </c>
      <c r="F69" s="135">
        <f>'17.18 prices'!F69</f>
        <v>0</v>
      </c>
      <c r="G69" s="135">
        <f>'17.18 prices'!G69</f>
        <v>0</v>
      </c>
      <c r="H69" s="135">
        <f>'17.18 prices'!H69</f>
        <v>0</v>
      </c>
      <c r="I69" s="135"/>
      <c r="J69" s="135"/>
      <c r="K69" s="135"/>
      <c r="L69" s="135"/>
      <c r="M69" s="136"/>
      <c r="N69" s="136"/>
      <c r="O69" s="136"/>
      <c r="P69" s="135"/>
      <c r="Q69" s="262"/>
      <c r="R69" s="55"/>
      <c r="S69" s="55"/>
    </row>
    <row r="70" spans="1:38" ht="53.25" customHeight="1" thickBot="1" x14ac:dyDescent="0.4">
      <c r="A70" s="60" t="str">
        <f>'17.18 prices'!A70</f>
        <v>Connection Enquiry Processing - Embedded Generation Installations*</v>
      </c>
      <c r="B70" s="58" t="str">
        <f>'17.18 prices'!B70</f>
        <v>Service</v>
      </c>
      <c r="C70" s="58" t="str">
        <f>'17.18 prices'!C70</f>
        <v>Service Description / Scope</v>
      </c>
      <c r="D70" s="279" t="str">
        <f>'17.18 prices'!D70</f>
        <v>Current Prices 2017/18</v>
      </c>
      <c r="E70" s="279" t="str">
        <f>'17.18 prices'!E70</f>
        <v>GST Inclusive</v>
      </c>
      <c r="F70" s="256" t="str">
        <f>'17.18 prices'!F70</f>
        <v>Appointment Time Hours</v>
      </c>
      <c r="G70" s="256" t="str">
        <f>'17.18 prices'!G70</f>
        <v>Normal/Over</v>
      </c>
      <c r="H70" s="256" t="str">
        <f>'17.18 prices'!H70</f>
        <v>Crew</v>
      </c>
      <c r="I70" s="256" t="s">
        <v>201</v>
      </c>
      <c r="J70" s="256" t="s">
        <v>202</v>
      </c>
      <c r="K70" s="256" t="s">
        <v>203</v>
      </c>
      <c r="L70" s="256" t="s">
        <v>204</v>
      </c>
      <c r="M70" s="256" t="s">
        <v>205</v>
      </c>
      <c r="N70" s="256" t="s">
        <v>206</v>
      </c>
      <c r="O70" s="256" t="s">
        <v>207</v>
      </c>
      <c r="P70" s="256" t="s">
        <v>208</v>
      </c>
      <c r="Q70" s="256" t="s">
        <v>209</v>
      </c>
      <c r="R70" s="55"/>
      <c r="S70" s="55"/>
    </row>
    <row r="71" spans="1:38" ht="75.75" customHeight="1" thickBot="1" x14ac:dyDescent="0.4">
      <c r="A71" s="73">
        <f>'17.18 prices'!A71</f>
        <v>570</v>
      </c>
      <c r="B71" s="239" t="str">
        <f>'17.18 prices'!B71</f>
        <v>Embedded Generation Connection Enquiry – Class 1 (Commercial)</v>
      </c>
      <c r="C71" s="238" t="str">
        <f>'17.18 prices'!C71</f>
        <v>Receipt, registration, processing and responding to a connection enquiry for Class 1 (Commercial) Embedded Generation</v>
      </c>
      <c r="D71" s="240">
        <f>'17.18 prices'!D71</f>
        <v>0</v>
      </c>
      <c r="E71" s="240">
        <f>'17.18 prices'!E71</f>
        <v>0</v>
      </c>
      <c r="F71" s="241">
        <f>'17.18 prices'!F71</f>
        <v>2</v>
      </c>
      <c r="G71" s="70" t="str">
        <f>'17.18 prices'!G71</f>
        <v>Normal</v>
      </c>
      <c r="H71" s="67" t="str">
        <f>'17.18 prices'!H71</f>
        <v>Management
 ( Senior Project Engineer - SPE)</v>
      </c>
      <c r="I71" s="70">
        <f t="shared" ref="I71:I83" si="10">$B$8</f>
        <v>142.50848636564902</v>
      </c>
      <c r="J71" s="79">
        <f t="shared" ref="J71:J76" si="11">$C$8</f>
        <v>199.51188091190861</v>
      </c>
      <c r="K71" s="70">
        <f t="shared" ref="K71:K76" si="12">IF(G71="Normal",F71*I71,F71*J71)</f>
        <v>285.01697273129804</v>
      </c>
      <c r="L71" s="70">
        <f>IF(G71="Normal",K71*$B$5,K71/Q13*$B$5)</f>
        <v>105.45627991058028</v>
      </c>
      <c r="M71" s="258"/>
      <c r="N71" s="258"/>
      <c r="O71" s="258"/>
      <c r="P71" s="132">
        <f t="shared" ref="P71:P76" si="13">IF(G71="Normal",SUM(K71:O71,-L71)*$B$16,SUM((K71/Q54), M71, N71, O71)*$B$16)</f>
        <v>68.404073455511522</v>
      </c>
      <c r="Q71" s="258">
        <f t="shared" ref="Q71:Q76" si="14">SUM(K71:P71)</f>
        <v>458.87732609738987</v>
      </c>
      <c r="R71" s="55"/>
      <c r="S71" s="55"/>
    </row>
    <row r="72" spans="1:38" ht="78.75" customHeight="1" thickBot="1" x14ac:dyDescent="0.4">
      <c r="A72" s="73">
        <f>'17.18 prices'!A72</f>
        <v>596</v>
      </c>
      <c r="B72" s="239" t="str">
        <f>'17.18 prices'!B72</f>
        <v>Embedded Generation Connection Enquiry – Class 2</v>
      </c>
      <c r="C72" s="238" t="str">
        <f>'17.18 prices'!C72</f>
        <v xml:space="preserve">Receipt, registration, processing and responding to a connection enquiry with Preliminary Network Advice for Class 2 Embedded Generation </v>
      </c>
      <c r="D72" s="242">
        <f>'17.18 prices'!D72</f>
        <v>571.20000000000005</v>
      </c>
      <c r="E72" s="242">
        <f>'17.18 prices'!E72</f>
        <v>628.32000000000005</v>
      </c>
      <c r="F72" s="241">
        <f>'17.18 prices'!F72</f>
        <v>2.5</v>
      </c>
      <c r="G72" s="68" t="str">
        <f>'17.18 prices'!G72</f>
        <v>Normal</v>
      </c>
      <c r="H72" s="67" t="str">
        <f>'17.18 prices'!H72</f>
        <v>Management
 ( Senior Project Engineer - SPE)</v>
      </c>
      <c r="I72" s="70">
        <f t="shared" si="10"/>
        <v>142.50848636564902</v>
      </c>
      <c r="J72" s="79">
        <f t="shared" si="11"/>
        <v>199.51188091190861</v>
      </c>
      <c r="K72" s="70">
        <f t="shared" si="12"/>
        <v>356.27121591412254</v>
      </c>
      <c r="L72" s="70">
        <f>IF(G72="Normal",K72*$B$5,K72/Q14*$B$5)</f>
        <v>131.82034988822534</v>
      </c>
      <c r="M72" s="68"/>
      <c r="N72" s="68"/>
      <c r="O72" s="68"/>
      <c r="P72" s="132">
        <f t="shared" si="13"/>
        <v>85.505091819389406</v>
      </c>
      <c r="Q72" s="248">
        <f t="shared" si="14"/>
        <v>573.59665762173722</v>
      </c>
      <c r="R72" s="55"/>
      <c r="S72" s="55"/>
    </row>
    <row r="73" spans="1:38" ht="75" customHeight="1" thickBot="1" x14ac:dyDescent="0.4">
      <c r="A73" s="73">
        <f>'17.18 prices'!A73</f>
        <v>597</v>
      </c>
      <c r="B73" s="239" t="str">
        <f>'17.18 prices'!B73</f>
        <v xml:space="preserve">Embedded Generation Connection Enquiry – Class 3 </v>
      </c>
      <c r="C73" s="238" t="str">
        <f>'17.18 prices'!C73</f>
        <v xml:space="preserve">Receipt, registration, processing and responding to a connection enquiry with Preliminary Network Advice for Class 3 Embedded Generation </v>
      </c>
      <c r="D73" s="242">
        <f>'17.18 prices'!D73</f>
        <v>571.20000000000005</v>
      </c>
      <c r="E73" s="242">
        <f>'17.18 prices'!E73</f>
        <v>628.32000000000005</v>
      </c>
      <c r="F73" s="241">
        <f>'17.18 prices'!F73</f>
        <v>3</v>
      </c>
      <c r="G73" s="68" t="str">
        <f>'17.18 prices'!G73</f>
        <v>Normal</v>
      </c>
      <c r="H73" s="67" t="str">
        <f>'17.18 prices'!H73</f>
        <v>Management
 ( Senior Project Engineer - SPE)</v>
      </c>
      <c r="I73" s="70">
        <f t="shared" si="10"/>
        <v>142.50848636564902</v>
      </c>
      <c r="J73" s="79">
        <f t="shared" si="11"/>
        <v>199.51188091190861</v>
      </c>
      <c r="K73" s="70">
        <f t="shared" si="12"/>
        <v>427.52545909694709</v>
      </c>
      <c r="L73" s="70">
        <f>IF(G73="Normal",K73*$B$5,K73/Q15*$B$5)</f>
        <v>158.18441986587041</v>
      </c>
      <c r="M73" s="68"/>
      <c r="N73" s="68"/>
      <c r="O73" s="68"/>
      <c r="P73" s="132">
        <f t="shared" si="13"/>
        <v>102.60611018326729</v>
      </c>
      <c r="Q73" s="248">
        <f t="shared" si="14"/>
        <v>688.3159891460848</v>
      </c>
      <c r="R73" s="55"/>
      <c r="S73" s="55"/>
    </row>
    <row r="74" spans="1:38" ht="78" customHeight="1" thickBot="1" x14ac:dyDescent="0.4">
      <c r="A74" s="73">
        <f>'17.18 prices'!A74</f>
        <v>598</v>
      </c>
      <c r="B74" s="239" t="str">
        <f>'17.18 prices'!B74</f>
        <v xml:space="preserve">Embedded Generation Connection Enquiry – Class 4 </v>
      </c>
      <c r="C74" s="238" t="str">
        <f>'17.18 prices'!C74</f>
        <v xml:space="preserve">Receipt, registration, processing and responding to a connection enquiry with Preliminary Network Advice for Class 4 Embedded Generation </v>
      </c>
      <c r="D74" s="242">
        <f>'17.18 prices'!D74</f>
        <v>571.20000000000005</v>
      </c>
      <c r="E74" s="242">
        <f>'17.18 prices'!E74</f>
        <v>628.32000000000005</v>
      </c>
      <c r="F74" s="241">
        <f>'17.18 prices'!F74</f>
        <v>3.5</v>
      </c>
      <c r="G74" s="68" t="str">
        <f>'17.18 prices'!G74</f>
        <v>Normal</v>
      </c>
      <c r="H74" s="67" t="str">
        <f>'17.18 prices'!H74</f>
        <v>Management
 ( Senior Project Engineer - SPE)</v>
      </c>
      <c r="I74" s="70">
        <f t="shared" si="10"/>
        <v>142.50848636564902</v>
      </c>
      <c r="J74" s="79">
        <f t="shared" si="11"/>
        <v>199.51188091190861</v>
      </c>
      <c r="K74" s="70">
        <f t="shared" si="12"/>
        <v>498.77970227977158</v>
      </c>
      <c r="L74" s="70">
        <f>IF(G74="Normal",K74*$B$5,K74/Q16*$B$5)</f>
        <v>184.54848984351548</v>
      </c>
      <c r="M74" s="68"/>
      <c r="N74" s="68"/>
      <c r="O74" s="68"/>
      <c r="P74" s="132">
        <f t="shared" si="13"/>
        <v>119.70712854714517</v>
      </c>
      <c r="Q74" s="248">
        <f t="shared" si="14"/>
        <v>803.03532067043227</v>
      </c>
      <c r="R74" s="55"/>
      <c r="S74" s="55"/>
    </row>
    <row r="75" spans="1:38" ht="75" customHeight="1" thickBot="1" x14ac:dyDescent="0.4">
      <c r="A75" s="73">
        <f>'17.18 prices'!A75</f>
        <v>599</v>
      </c>
      <c r="B75" s="239" t="str">
        <f>'17.18 prices'!B75</f>
        <v xml:space="preserve">Embedded Generation Connection Enquiry – Class 5 </v>
      </c>
      <c r="C75" s="238" t="str">
        <f>'17.18 prices'!C75</f>
        <v xml:space="preserve">Receipt, registration, processing and responding to a connection enquiry with Preliminary Network Advice for Class 5 Embedded Generation </v>
      </c>
      <c r="D75" s="242">
        <f>'17.18 prices'!D75</f>
        <v>571.20000000000005</v>
      </c>
      <c r="E75" s="242">
        <f>'17.18 prices'!E75</f>
        <v>628.32000000000005</v>
      </c>
      <c r="F75" s="241">
        <f>'17.18 prices'!F75</f>
        <v>4</v>
      </c>
      <c r="G75" s="68" t="str">
        <f>'17.18 prices'!G75</f>
        <v>Normal</v>
      </c>
      <c r="H75" s="67" t="str">
        <f>'17.18 prices'!H75</f>
        <v>Management
 ( Senior Project Engineer - SPE)</v>
      </c>
      <c r="I75" s="70">
        <f t="shared" si="10"/>
        <v>142.50848636564902</v>
      </c>
      <c r="J75" s="79">
        <f t="shared" si="11"/>
        <v>199.51188091190861</v>
      </c>
      <c r="K75" s="70">
        <f t="shared" si="12"/>
        <v>570.03394546259608</v>
      </c>
      <c r="L75" s="70">
        <f>IF(G75="Normal",K75*$B$5,K75/Q17*$B$5)</f>
        <v>210.91255982116056</v>
      </c>
      <c r="M75" s="68"/>
      <c r="N75" s="68"/>
      <c r="O75" s="68"/>
      <c r="P75" s="132">
        <f t="shared" si="13"/>
        <v>136.80814691102304</v>
      </c>
      <c r="Q75" s="248">
        <f t="shared" si="14"/>
        <v>917.75465219477974</v>
      </c>
      <c r="R75" s="55"/>
      <c r="S75" s="55"/>
    </row>
    <row r="76" spans="1:38" ht="64.5" customHeight="1" thickBot="1" x14ac:dyDescent="0.4">
      <c r="A76" s="73">
        <f>'17.18 prices'!A76</f>
        <v>600</v>
      </c>
      <c r="B76" s="239" t="str">
        <f>'17.18 prices'!B76</f>
        <v>Embedded Generation Connection Enquiry – Class 6</v>
      </c>
      <c r="C76" s="238" t="str">
        <f>'17.18 prices'!C76</f>
        <v xml:space="preserve">Receipt, registration, processing and responding to a connection enquiry with Preliminary Network Advice for Class 6 Embedded Generation </v>
      </c>
      <c r="D76" s="242">
        <f>'17.18 prices'!D76</f>
        <v>1142.4100000000001</v>
      </c>
      <c r="E76" s="242">
        <f>'17.18 prices'!E76</f>
        <v>1256.6400000000001</v>
      </c>
      <c r="F76" s="241">
        <f>'17.18 prices'!F76</f>
        <v>4.5</v>
      </c>
      <c r="G76" s="68" t="str">
        <f>'17.18 prices'!G76</f>
        <v>Normal</v>
      </c>
      <c r="H76" s="67" t="str">
        <f>'17.18 prices'!H76</f>
        <v>Management
 ( Senior Project Engineer - SPE)</v>
      </c>
      <c r="I76" s="70">
        <f t="shared" si="10"/>
        <v>142.50848636564902</v>
      </c>
      <c r="J76" s="79">
        <f t="shared" si="11"/>
        <v>199.51188091190861</v>
      </c>
      <c r="K76" s="70">
        <f t="shared" si="12"/>
        <v>641.28818864542063</v>
      </c>
      <c r="L76" s="70">
        <f>IF(G76="Normal",K76*$B$5,K76/Q15*$B$5)</f>
        <v>237.27662979880563</v>
      </c>
      <c r="M76" s="68"/>
      <c r="N76" s="68"/>
      <c r="O76" s="68"/>
      <c r="P76" s="132">
        <f t="shared" si="13"/>
        <v>153.90916527490094</v>
      </c>
      <c r="Q76" s="248">
        <f t="shared" si="14"/>
        <v>1032.4739837191273</v>
      </c>
      <c r="R76" s="55"/>
      <c r="S76" s="55"/>
    </row>
    <row r="77" spans="1:38" s="42" customFormat="1" ht="63" customHeight="1" thickBot="1" x14ac:dyDescent="0.4">
      <c r="A77" s="60" t="str">
        <f>'17.18 prices'!A77</f>
        <v xml:space="preserve">Network Design &amp; Investigation / Analysis Services - Embedded Generation Installations† </v>
      </c>
      <c r="B77" s="58" t="str">
        <f>'17.18 prices'!B77</f>
        <v>Service</v>
      </c>
      <c r="C77" s="58" t="str">
        <f>'17.18 prices'!C77</f>
        <v>Service Description / Scope</v>
      </c>
      <c r="D77" s="279" t="str">
        <f>'17.18 prices'!D77</f>
        <v>Current Prices 2017/18</v>
      </c>
      <c r="E77" s="279" t="str">
        <f>'17.18 prices'!E77</f>
        <v>GST Inclusive</v>
      </c>
      <c r="F77" s="256" t="str">
        <f>'17.18 prices'!F77</f>
        <v>Appointment Time Hours</v>
      </c>
      <c r="G77" s="256" t="str">
        <f>'17.18 prices'!G77</f>
        <v>Normal/Over</v>
      </c>
      <c r="H77" s="256" t="str">
        <f>'17.18 prices'!H77</f>
        <v>Crew</v>
      </c>
      <c r="I77" s="256" t="s">
        <v>201</v>
      </c>
      <c r="J77" s="256" t="s">
        <v>202</v>
      </c>
      <c r="K77" s="256" t="s">
        <v>203</v>
      </c>
      <c r="L77" s="256" t="s">
        <v>204</v>
      </c>
      <c r="M77" s="256" t="s">
        <v>205</v>
      </c>
      <c r="N77" s="256" t="s">
        <v>206</v>
      </c>
      <c r="O77" s="256" t="s">
        <v>207</v>
      </c>
      <c r="P77" s="256" t="s">
        <v>208</v>
      </c>
      <c r="Q77" s="256" t="s">
        <v>209</v>
      </c>
      <c r="R77" s="55"/>
      <c r="S77" s="55"/>
      <c r="T77"/>
      <c r="U77"/>
      <c r="V77"/>
      <c r="W77"/>
      <c r="X77"/>
      <c r="Y77"/>
      <c r="Z77"/>
      <c r="AA77"/>
      <c r="AB77"/>
      <c r="AC77"/>
      <c r="AD77"/>
      <c r="AE77"/>
      <c r="AF77"/>
      <c r="AG77"/>
      <c r="AH77"/>
      <c r="AI77"/>
      <c r="AJ77"/>
      <c r="AK77"/>
      <c r="AL77"/>
    </row>
    <row r="78" spans="1:38" ht="60.75" customHeight="1" thickBot="1" x14ac:dyDescent="0.4">
      <c r="A78" s="73">
        <f>'17.18 prices'!A78</f>
        <v>574</v>
      </c>
      <c r="B78" s="239" t="str">
        <f>'17.18 prices'!B78</f>
        <v>Embedded Generation Network Technical Study - Class 1  (Commercial)</v>
      </c>
      <c r="C78" s="238" t="str">
        <f>'17.18 prices'!C78</f>
        <v xml:space="preserve">Technical assessment of Network Capability for connecting Class 1 (Commercial) Export Embedded Generation </v>
      </c>
      <c r="D78" s="240">
        <f>'17.18 prices'!D78</f>
        <v>0</v>
      </c>
      <c r="E78" s="240">
        <f>'17.18 prices'!E78</f>
        <v>0</v>
      </c>
      <c r="F78" s="241">
        <f>'17.18 prices'!F78</f>
        <v>8</v>
      </c>
      <c r="G78" s="68" t="str">
        <f>'17.18 prices'!G78</f>
        <v>Normal</v>
      </c>
      <c r="H78" s="67" t="str">
        <f>'17.18 prices'!H78</f>
        <v>Management
 ( Senior Project Engineer - SPE)</v>
      </c>
      <c r="I78" s="70">
        <f t="shared" si="10"/>
        <v>142.50848636564902</v>
      </c>
      <c r="J78" s="70">
        <f t="shared" ref="J78:J83" si="15">$C$8</f>
        <v>199.51188091190861</v>
      </c>
      <c r="K78" s="68">
        <f t="shared" ref="K78:K83" si="16">IF(G78="Normal",F78*I78,F78*J78)</f>
        <v>1140.0678909251922</v>
      </c>
      <c r="L78" s="70">
        <f t="shared" ref="L78:L83" si="17">IF(G78="Normal",K78*$B$5,K78/Q22*$B$5)</f>
        <v>421.82511964232111</v>
      </c>
      <c r="M78" s="68"/>
      <c r="N78" s="68"/>
      <c r="O78" s="68"/>
      <c r="P78" s="132">
        <f t="shared" ref="P78:P83" si="18">IF(G78="Normal",SUM(K78:O78,-L78)*$B$16,SUM((K78/Q61), M78, N78, O78)*$B$16)</f>
        <v>273.61629382204609</v>
      </c>
      <c r="Q78" s="248">
        <f t="shared" ref="Q78:Q83" si="19">SUM(K78:P78)</f>
        <v>1835.5093043895595</v>
      </c>
      <c r="R78" s="55"/>
      <c r="S78" s="55"/>
    </row>
    <row r="79" spans="1:38" ht="59.25" customHeight="1" thickBot="1" x14ac:dyDescent="0.4">
      <c r="A79" s="73">
        <f>'17.18 prices'!A79</f>
        <v>575</v>
      </c>
      <c r="B79" s="239" t="str">
        <f>'17.18 prices'!B79</f>
        <v>Embedded Generation Network Technical Study - Class 2</v>
      </c>
      <c r="C79" s="238" t="str">
        <f>'17.18 prices'!C79</f>
        <v xml:space="preserve">Technical assessment of Network Capability for connecting Class 2 Export Embedded Generation </v>
      </c>
      <c r="D79" s="242">
        <f>'17.18 prices'!D79</f>
        <v>3808.0446977580677</v>
      </c>
      <c r="E79" s="242">
        <f>'17.18 prices'!E79</f>
        <v>4188.8491675338746</v>
      </c>
      <c r="F79" s="241">
        <f>'17.18 prices'!F79</f>
        <v>16</v>
      </c>
      <c r="G79" s="68" t="str">
        <f>'17.18 prices'!G79</f>
        <v>Normal</v>
      </c>
      <c r="H79" s="67" t="str">
        <f>'17.18 prices'!H79</f>
        <v>Management
 ( Senior Project Engineer - SPE)</v>
      </c>
      <c r="I79" s="70">
        <f t="shared" si="10"/>
        <v>142.50848636564902</v>
      </c>
      <c r="J79" s="70">
        <f t="shared" si="15"/>
        <v>199.51188091190861</v>
      </c>
      <c r="K79" s="68">
        <f t="shared" si="16"/>
        <v>2280.1357818503843</v>
      </c>
      <c r="L79" s="70">
        <f t="shared" si="17"/>
        <v>843.65023928464223</v>
      </c>
      <c r="M79" s="68"/>
      <c r="N79" s="68"/>
      <c r="O79" s="68"/>
      <c r="P79" s="132">
        <f t="shared" si="18"/>
        <v>547.23258764409218</v>
      </c>
      <c r="Q79" s="248">
        <f t="shared" si="19"/>
        <v>3671.0186087791189</v>
      </c>
      <c r="R79" s="55"/>
      <c r="S79" s="55"/>
    </row>
    <row r="80" spans="1:38" ht="53.25" customHeight="1" thickBot="1" x14ac:dyDescent="0.4">
      <c r="A80" s="73">
        <f>'17.18 prices'!A80</f>
        <v>576</v>
      </c>
      <c r="B80" s="239" t="str">
        <f>'17.18 prices'!B80</f>
        <v>Embedded Generation Network Technical Study - Class 3</v>
      </c>
      <c r="C80" s="238" t="str">
        <f>'17.18 prices'!C80</f>
        <v xml:space="preserve">Technical assessment of Network Capability for connecting Class 3 Export Embedded Generation </v>
      </c>
      <c r="D80" s="240">
        <f>'17.18 prices'!D80</f>
        <v>5712.0516697515668</v>
      </c>
      <c r="E80" s="240">
        <f>'17.18 prices'!E80</f>
        <v>6283.256836726724</v>
      </c>
      <c r="F80" s="241">
        <f>'17.18 prices'!F80</f>
        <v>32</v>
      </c>
      <c r="G80" s="68" t="str">
        <f>'17.18 prices'!G80</f>
        <v>Normal</v>
      </c>
      <c r="H80" s="67" t="str">
        <f>'17.18 prices'!H80</f>
        <v>Management
 ( Senior Project Engineer - SPE)</v>
      </c>
      <c r="I80" s="70">
        <f t="shared" si="10"/>
        <v>142.50848636564902</v>
      </c>
      <c r="J80" s="70">
        <f t="shared" si="15"/>
        <v>199.51188091190861</v>
      </c>
      <c r="K80" s="70">
        <f t="shared" si="16"/>
        <v>4560.2715637007686</v>
      </c>
      <c r="L80" s="70">
        <f t="shared" si="17"/>
        <v>1687.3004785692845</v>
      </c>
      <c r="M80" s="68"/>
      <c r="N80" s="68"/>
      <c r="O80" s="68"/>
      <c r="P80" s="132">
        <f t="shared" si="18"/>
        <v>1094.4651752881844</v>
      </c>
      <c r="Q80" s="248">
        <f t="shared" si="19"/>
        <v>7342.0372175582379</v>
      </c>
      <c r="R80" s="55"/>
      <c r="S80" s="55"/>
    </row>
    <row r="81" spans="1:38" ht="51" customHeight="1" thickBot="1" x14ac:dyDescent="0.4">
      <c r="A81" s="73">
        <f>'17.18 prices'!A81</f>
        <v>577</v>
      </c>
      <c r="B81" s="239" t="str">
        <f>'17.18 prices'!B81</f>
        <v>Embedded Generation Network Technical Study - Class 4</v>
      </c>
      <c r="C81" s="238" t="str">
        <f>'17.18 prices'!C81</f>
        <v xml:space="preserve">Technical assessment of Network Capability for connecting Class 4 Export Embedded Generation </v>
      </c>
      <c r="D81" s="242">
        <f>'17.18 prices'!D81</f>
        <v>7616.0791442591117</v>
      </c>
      <c r="E81" s="242">
        <f>'17.18 prices'!E81</f>
        <v>8377.6870586850237</v>
      </c>
      <c r="F81" s="241">
        <f>'17.18 prices'!F81</f>
        <v>48</v>
      </c>
      <c r="G81" s="68" t="str">
        <f>'17.18 prices'!G81</f>
        <v>Normal</v>
      </c>
      <c r="H81" s="67" t="str">
        <f>'17.18 prices'!H81</f>
        <v>Management
 ( Senior Project Engineer - SPE)</v>
      </c>
      <c r="I81" s="70">
        <f t="shared" si="10"/>
        <v>142.50848636564902</v>
      </c>
      <c r="J81" s="70">
        <f t="shared" si="15"/>
        <v>199.51188091190861</v>
      </c>
      <c r="K81" s="66">
        <f t="shared" si="16"/>
        <v>6840.4073455511534</v>
      </c>
      <c r="L81" s="70">
        <f t="shared" si="17"/>
        <v>2530.9507178539266</v>
      </c>
      <c r="M81" s="68"/>
      <c r="N81" s="68"/>
      <c r="O81" s="68"/>
      <c r="P81" s="132">
        <f t="shared" si="18"/>
        <v>1641.6977629322766</v>
      </c>
      <c r="Q81" s="248">
        <f t="shared" si="19"/>
        <v>11013.055826337357</v>
      </c>
      <c r="R81" s="55"/>
      <c r="S81" s="55"/>
    </row>
    <row r="82" spans="1:38" ht="73.5" customHeight="1" thickBot="1" x14ac:dyDescent="0.4">
      <c r="A82" s="73">
        <f>'17.18 prices'!A82</f>
        <v>578</v>
      </c>
      <c r="B82" s="239" t="str">
        <f>'17.18 prices'!B82</f>
        <v>Embedded Generation Network Technical Study - Class 5</v>
      </c>
      <c r="C82" s="238" t="str">
        <f>'17.18 prices'!C82</f>
        <v xml:space="preserve">Technical assessment of Network Capability for connecting Class 5 Export Embedded Generation </v>
      </c>
      <c r="D82" s="240">
        <f>'17.18 prices'!D82</f>
        <v>11424.123842017181</v>
      </c>
      <c r="E82" s="240">
        <f>'17.18 prices'!E82</f>
        <v>12566.536226218901</v>
      </c>
      <c r="F82" s="241">
        <f>'17.18 prices'!F82</f>
        <v>64</v>
      </c>
      <c r="G82" s="68" t="str">
        <f>'17.18 prices'!G82</f>
        <v>Normal</v>
      </c>
      <c r="H82" s="67" t="str">
        <f>'17.18 prices'!H82</f>
        <v>Management
 ( Senior Project Engineer - SPE)</v>
      </c>
      <c r="I82" s="70">
        <f t="shared" si="10"/>
        <v>142.50848636564902</v>
      </c>
      <c r="J82" s="70">
        <f t="shared" si="15"/>
        <v>199.51188091190861</v>
      </c>
      <c r="K82" s="70">
        <f t="shared" si="16"/>
        <v>9120.5431274015373</v>
      </c>
      <c r="L82" s="70">
        <f t="shared" si="17"/>
        <v>3374.6009571385689</v>
      </c>
      <c r="M82" s="68"/>
      <c r="N82" s="68"/>
      <c r="O82" s="68"/>
      <c r="P82" s="132">
        <f t="shared" si="18"/>
        <v>2188.9303505763687</v>
      </c>
      <c r="Q82" s="248">
        <f t="shared" si="19"/>
        <v>14684.074435116476</v>
      </c>
      <c r="R82" s="55"/>
      <c r="S82" s="55"/>
    </row>
    <row r="83" spans="1:38" ht="93" customHeight="1" thickBot="1" x14ac:dyDescent="0.4">
      <c r="A83" s="73">
        <f>'17.18 prices'!A83</f>
        <v>579</v>
      </c>
      <c r="B83" s="239" t="str">
        <f>'17.18 prices'!B83</f>
        <v>Embeddded Generation - Network Technical Study - Class 6</v>
      </c>
      <c r="C83" s="238" t="str">
        <f>'17.18 prices'!C83</f>
        <v>Technical assessment of Network Capability for connecting Class 6 Embedded Generation where Evoenergy provides the requisite network data and the Embedded Generator  undertakes the Network Technical Study.</v>
      </c>
      <c r="D83" s="242">
        <f>'17.18 prices'!D83</f>
        <v>14280.144551264451</v>
      </c>
      <c r="E83" s="242">
        <f>'17.18 prices'!E83</f>
        <v>15708.159006390897</v>
      </c>
      <c r="F83" s="241">
        <f>'17.18 prices'!F83</f>
        <v>80</v>
      </c>
      <c r="G83" s="68" t="str">
        <f>'17.18 prices'!G83</f>
        <v>Normal</v>
      </c>
      <c r="H83" s="67" t="str">
        <f>'17.18 prices'!H83</f>
        <v>Management
 ( Senior Project Engineer - SPE)</v>
      </c>
      <c r="I83" s="70">
        <f t="shared" si="10"/>
        <v>142.50848636564902</v>
      </c>
      <c r="J83" s="70">
        <f t="shared" si="15"/>
        <v>199.51188091190861</v>
      </c>
      <c r="K83" s="70">
        <f t="shared" si="16"/>
        <v>11400.678909251921</v>
      </c>
      <c r="L83" s="70">
        <f t="shared" si="17"/>
        <v>4218.2511964232108</v>
      </c>
      <c r="M83" s="68"/>
      <c r="N83" s="68"/>
      <c r="O83" s="68"/>
      <c r="P83" s="132">
        <f t="shared" si="18"/>
        <v>2736.162938220461</v>
      </c>
      <c r="Q83" s="248">
        <f t="shared" si="19"/>
        <v>18355.093043895591</v>
      </c>
      <c r="R83" s="55"/>
      <c r="S83" s="55"/>
    </row>
    <row r="84" spans="1:38" ht="93" customHeight="1" thickBot="1" x14ac:dyDescent="0.4">
      <c r="A84" s="60" t="str">
        <f>'17.18 prices'!A84</f>
        <v xml:space="preserve">Contract Administration, Commissioning and Testing - Embedded Generation Installations up to 5MW </v>
      </c>
      <c r="B84" s="58" t="str">
        <f>'17.18 prices'!B84</f>
        <v>Service</v>
      </c>
      <c r="C84" s="58" t="str">
        <f>'17.18 prices'!C84</f>
        <v>Service Description / Scope</v>
      </c>
      <c r="D84" s="279" t="str">
        <f>'17.18 prices'!D84</f>
        <v>Current Prices 2017/18</v>
      </c>
      <c r="E84" s="279" t="str">
        <f>'17.18 prices'!E84</f>
        <v>GST Inclusive</v>
      </c>
      <c r="F84" s="256" t="str">
        <f>'17.18 prices'!F84</f>
        <v>Appointment Time Hours</v>
      </c>
      <c r="G84" s="256" t="str">
        <f>'17.18 prices'!G84</f>
        <v>Normal/Over</v>
      </c>
      <c r="H84" s="256" t="str">
        <f>'17.18 prices'!H84</f>
        <v>Crew</v>
      </c>
      <c r="I84" s="256" t="s">
        <v>201</v>
      </c>
      <c r="J84" s="256" t="s">
        <v>202</v>
      </c>
      <c r="K84" s="256" t="s">
        <v>203</v>
      </c>
      <c r="L84" s="256" t="s">
        <v>204</v>
      </c>
      <c r="M84" s="256" t="s">
        <v>205</v>
      </c>
      <c r="N84" s="256" t="s">
        <v>206</v>
      </c>
      <c r="O84" s="256" t="s">
        <v>207</v>
      </c>
      <c r="P84" s="256" t="s">
        <v>208</v>
      </c>
      <c r="Q84" s="256" t="s">
        <v>209</v>
      </c>
      <c r="R84" s="55"/>
      <c r="S84" s="55"/>
    </row>
    <row r="85" spans="1:38" ht="93" customHeight="1" thickBot="1" x14ac:dyDescent="0.4">
      <c r="A85" s="73">
        <f>'17.18 prices'!A85</f>
        <v>601</v>
      </c>
      <c r="B85" s="239" t="str">
        <f>'17.18 prices'!B85</f>
        <v xml:space="preserve">Embedded Generation - Connection Contract Establishment - Class 1 (Commercial) to Class 6 </v>
      </c>
      <c r="C85" s="238" t="str">
        <f>'17.18 prices'!C85</f>
        <v>Preparation of Non-Standard Connection Agreement and on site attendance of Evoenergy to witness commissioning of the embedded generation where Evoenergy is not required to make any network alterations or additions.</v>
      </c>
      <c r="D85" s="137" t="str">
        <f>'17.18 prices'!D85</f>
        <v>na</v>
      </c>
      <c r="E85" s="137" t="str">
        <f>'17.18 prices'!E85</f>
        <v>na</v>
      </c>
      <c r="F85" s="241">
        <f>'17.18 prices'!F85</f>
        <v>16</v>
      </c>
      <c r="G85" s="68" t="str">
        <f>'17.18 prices'!G85</f>
        <v>Normal</v>
      </c>
      <c r="H85" s="67" t="str">
        <f>'17.18 prices'!H85</f>
        <v>Management
 ( Senior Project Engineer - SPE)</v>
      </c>
      <c r="I85" s="70">
        <f>$B$8</f>
        <v>142.50848636564902</v>
      </c>
      <c r="J85" s="70">
        <f>$C$8</f>
        <v>199.51188091190861</v>
      </c>
      <c r="K85" s="70">
        <f>IF(G85="Normal",F85*I85,F85*J85)</f>
        <v>2280.1357818503843</v>
      </c>
      <c r="L85" s="70">
        <f>IF(G85="Normal",K85*$B$5,K85/Q29*$B$5)</f>
        <v>843.65023928464223</v>
      </c>
      <c r="M85" s="68"/>
      <c r="N85" s="68"/>
      <c r="O85" s="68"/>
      <c r="P85" s="132">
        <f>IF(G85="Normal",SUM(K85:O85,-L85)*$B$16,SUM((K85/Q68), M85, N85, O85)*$B$16)</f>
        <v>547.23258764409218</v>
      </c>
      <c r="Q85" s="248">
        <f>SUM(K85:P85)</f>
        <v>3671.0186087791189</v>
      </c>
      <c r="R85" s="55"/>
      <c r="S85" s="55"/>
    </row>
    <row r="86" spans="1:38" ht="93" customHeight="1" thickBot="1" x14ac:dyDescent="0.4">
      <c r="A86" s="60" t="str">
        <f>'17.18 prices'!A86</f>
        <v>Provision of Data for Network Technical Study - Embedded Generation Installations over 5MW</v>
      </c>
      <c r="B86" s="58" t="str">
        <f>'17.18 prices'!B86</f>
        <v>Service</v>
      </c>
      <c r="C86" s="58" t="str">
        <f>'17.18 prices'!C86</f>
        <v>Service Description / Scope</v>
      </c>
      <c r="D86" s="279" t="str">
        <f>'17.18 prices'!D86</f>
        <v>Current Prices 2017/18</v>
      </c>
      <c r="E86" s="279" t="str">
        <f>'17.18 prices'!E86</f>
        <v>GST Inclusive</v>
      </c>
      <c r="F86" s="256" t="str">
        <f>'17.18 prices'!F86</f>
        <v>Appointment Time Hours</v>
      </c>
      <c r="G86" s="256" t="str">
        <f>'17.18 prices'!G86</f>
        <v>Normal/Over</v>
      </c>
      <c r="H86" s="256" t="str">
        <f>'17.18 prices'!H86</f>
        <v>Crew</v>
      </c>
      <c r="I86" s="256" t="s">
        <v>201</v>
      </c>
      <c r="J86" s="256" t="s">
        <v>202</v>
      </c>
      <c r="K86" s="256" t="s">
        <v>203</v>
      </c>
      <c r="L86" s="256" t="s">
        <v>204</v>
      </c>
      <c r="M86" s="256" t="s">
        <v>205</v>
      </c>
      <c r="N86" s="256" t="s">
        <v>206</v>
      </c>
      <c r="O86" s="256" t="s">
        <v>207</v>
      </c>
      <c r="P86" s="256" t="s">
        <v>208</v>
      </c>
      <c r="Q86" s="256" t="s">
        <v>209</v>
      </c>
      <c r="R86" s="55"/>
      <c r="S86" s="55"/>
    </row>
    <row r="87" spans="1:38" ht="93" customHeight="1" thickBot="1" x14ac:dyDescent="0.4">
      <c r="A87" s="73">
        <f>'17.18 prices'!A87</f>
        <v>602</v>
      </c>
      <c r="B87" s="239" t="str">
        <f>'17.18 prices'!B87</f>
        <v>Embedded Generator Network Technical Study  - Embedded Generation over 5MW</v>
      </c>
      <c r="C87" s="238" t="str">
        <f>'17.18 prices'!C87</f>
        <v>The provision of network data for and an analysis of the results of the Embedded Generator Network Technical Study.</v>
      </c>
      <c r="D87" s="119">
        <f>'17.18 prices'!D87</f>
        <v>11424.12</v>
      </c>
      <c r="E87" s="119">
        <f>'17.18 prices'!E87</f>
        <v>12566.54</v>
      </c>
      <c r="F87" s="241">
        <f>'17.18 prices'!F87</f>
        <v>80</v>
      </c>
      <c r="G87" s="68" t="str">
        <f>'17.18 prices'!G87</f>
        <v>Normal</v>
      </c>
      <c r="H87" s="67" t="str">
        <f>'17.18 prices'!H87</f>
        <v>Management
 ( Senior Project Engineer - SPE)</v>
      </c>
      <c r="I87" s="70">
        <f>$B$8</f>
        <v>142.50848636564902</v>
      </c>
      <c r="J87" s="70">
        <f>$C$8</f>
        <v>199.51188091190861</v>
      </c>
      <c r="K87" s="70">
        <f>IF(G87="Normal",F87*I87,F87*J87)</f>
        <v>11400.678909251921</v>
      </c>
      <c r="L87" s="70">
        <f>IF(G87="Normal",K87*$B$5,K87/Q31*$B$5)</f>
        <v>4218.2511964232108</v>
      </c>
      <c r="M87" s="68"/>
      <c r="N87" s="68"/>
      <c r="O87" s="68"/>
      <c r="P87" s="132">
        <f>IF(G87="Normal",SUM(K87:O87,-L87)*$B$16,SUM((K87/Q70), M87, N87, O87)*$B$16)</f>
        <v>2736.162938220461</v>
      </c>
      <c r="Q87" s="248">
        <f>SUM(K87:P87)</f>
        <v>18355.093043895591</v>
      </c>
      <c r="R87" s="55"/>
      <c r="S87" s="55"/>
    </row>
    <row r="88" spans="1:38" s="42" customFormat="1" ht="63" customHeight="1" thickBot="1" x14ac:dyDescent="0.4">
      <c r="A88" s="60" t="str">
        <f>'17.18 prices'!A88</f>
        <v>Residential Estate Subdivision Services (per block)</v>
      </c>
      <c r="B88" s="58" t="str">
        <f>'17.18 prices'!B88</f>
        <v>Service</v>
      </c>
      <c r="C88" s="58" t="str">
        <f>'17.18 prices'!C88</f>
        <v>Service Description / Scope</v>
      </c>
      <c r="D88" s="279" t="str">
        <f>'17.18 prices'!D88</f>
        <v>Current Prices 2017/18</v>
      </c>
      <c r="E88" s="279" t="str">
        <f>'17.18 prices'!E88</f>
        <v>GST Inclusive</v>
      </c>
      <c r="F88" s="256" t="str">
        <f>'17.18 prices'!F88</f>
        <v>Appointment Time Hours</v>
      </c>
      <c r="G88" s="256" t="str">
        <f>'17.18 prices'!G88</f>
        <v>Normal/Over</v>
      </c>
      <c r="H88" s="256" t="str">
        <f>'17.18 prices'!H88</f>
        <v>Crew</v>
      </c>
      <c r="I88" s="256" t="s">
        <v>201</v>
      </c>
      <c r="J88" s="256" t="s">
        <v>202</v>
      </c>
      <c r="K88" s="256" t="s">
        <v>203</v>
      </c>
      <c r="L88" s="256" t="s">
        <v>204</v>
      </c>
      <c r="M88" s="256" t="s">
        <v>205</v>
      </c>
      <c r="N88" s="256" t="s">
        <v>206</v>
      </c>
      <c r="O88" s="256" t="s">
        <v>207</v>
      </c>
      <c r="P88" s="256" t="s">
        <v>208</v>
      </c>
      <c r="Q88" s="256" t="s">
        <v>209</v>
      </c>
      <c r="R88" s="55"/>
      <c r="S88" s="55"/>
      <c r="T88"/>
      <c r="U88"/>
      <c r="V88"/>
      <c r="W88"/>
      <c r="X88"/>
      <c r="Y88"/>
      <c r="Z88"/>
      <c r="AA88"/>
      <c r="AB88"/>
      <c r="AC88"/>
      <c r="AD88"/>
      <c r="AE88"/>
      <c r="AF88"/>
      <c r="AG88"/>
      <c r="AH88"/>
      <c r="AI88"/>
      <c r="AJ88"/>
      <c r="AK88"/>
      <c r="AL88"/>
    </row>
    <row r="89" spans="1:38" ht="68.25" customHeight="1" thickBot="1" x14ac:dyDescent="0.4">
      <c r="A89" s="73">
        <f>'17.18 prices'!A89</f>
        <v>580</v>
      </c>
      <c r="B89" s="64" t="str">
        <f>'17.18 prices'!B89</f>
        <v>Subdivision Electricity Distribution Network Reticulation - Multi Unit Blocks</v>
      </c>
      <c r="C89" s="65" t="str">
        <f>'17.18 prices'!C89</f>
        <v>Connection of multi-unit residential blocks to the LV reticulation network</v>
      </c>
      <c r="D89" s="243">
        <f>'17.18 prices'!D89</f>
        <v>0</v>
      </c>
      <c r="E89" s="70">
        <f>'17.18 prices'!E89</f>
        <v>0</v>
      </c>
      <c r="F89" s="134">
        <f>'17.18 prices'!F89</f>
        <v>0</v>
      </c>
      <c r="G89" s="134">
        <f>'17.18 prices'!G89</f>
        <v>0</v>
      </c>
      <c r="H89" s="134">
        <f>'17.18 prices'!H89</f>
        <v>0</v>
      </c>
      <c r="I89" s="134"/>
      <c r="J89" s="134"/>
      <c r="K89" s="134"/>
      <c r="L89" s="134"/>
      <c r="M89" s="261"/>
      <c r="N89" s="261"/>
      <c r="O89" s="261"/>
      <c r="P89" s="135"/>
      <c r="Q89" s="261"/>
      <c r="R89" s="55"/>
      <c r="S89" s="55"/>
    </row>
    <row r="90" spans="1:38" ht="66.75" customHeight="1" thickBot="1" x14ac:dyDescent="0.4">
      <c r="A90" s="73">
        <f>'17.18 prices'!A90</f>
        <v>581</v>
      </c>
      <c r="B90" s="65" t="str">
        <f>'17.18 prices'!B90</f>
        <v>Subdivision Electricity Distribution Network Reticulation - Category 1 Blocks &lt;= 650 M2</v>
      </c>
      <c r="C90" s="65" t="str">
        <f>'17.18 prices'!C90</f>
        <v>Connection of residential blocks less than or equal to 650 square meters, to the LV reticulation network</v>
      </c>
      <c r="D90" s="243">
        <f>'17.18 prices'!D90</f>
        <v>1700.39</v>
      </c>
      <c r="E90" s="70">
        <f>'17.18 prices'!E90</f>
        <v>1870.4290000000003</v>
      </c>
      <c r="F90" s="135">
        <f>'17.18 prices'!F90</f>
        <v>0</v>
      </c>
      <c r="G90" s="135">
        <f>'17.18 prices'!G90</f>
        <v>0</v>
      </c>
      <c r="H90" s="135">
        <f>'17.18 prices'!H90</f>
        <v>0</v>
      </c>
      <c r="I90" s="135"/>
      <c r="J90" s="135"/>
      <c r="K90" s="135"/>
      <c r="L90" s="135"/>
      <c r="M90" s="136"/>
      <c r="N90" s="136"/>
      <c r="O90" s="136"/>
      <c r="P90" s="135"/>
      <c r="Q90" s="262"/>
      <c r="R90" s="55"/>
      <c r="S90" s="55"/>
    </row>
    <row r="91" spans="1:38" ht="75.75" customHeight="1" thickBot="1" x14ac:dyDescent="0.4">
      <c r="A91" s="73">
        <f>'17.18 prices'!A91</f>
        <v>582</v>
      </c>
      <c r="B91" s="64" t="str">
        <f>'17.18 prices'!B91</f>
        <v>Subdivision Electricity Distribution Network Reticulation - Category 1 Blocks 650 - 1100m2 with average linear frontage of 22-25 metres</v>
      </c>
      <c r="C91" s="65" t="str">
        <f>'17.18 prices'!C91</f>
        <v>Connection of residential blocks less than or equal to 1100 square meters but greater than 650 square meters, with average linear frontage of 22-25 meters, to the LV reticulation network</v>
      </c>
      <c r="D91" s="243">
        <f>'17.18 prices'!D91</f>
        <v>2227.7800000000002</v>
      </c>
      <c r="E91" s="70">
        <f>'17.18 prices'!E91</f>
        <v>2450.5580000000004</v>
      </c>
      <c r="F91" s="134">
        <f>'17.18 prices'!F91</f>
        <v>0</v>
      </c>
      <c r="G91" s="134">
        <f>'17.18 prices'!G91</f>
        <v>0</v>
      </c>
      <c r="H91" s="134">
        <f>'17.18 prices'!H91</f>
        <v>0</v>
      </c>
      <c r="I91" s="134"/>
      <c r="J91" s="134"/>
      <c r="K91" s="134"/>
      <c r="L91" s="134"/>
      <c r="M91" s="261"/>
      <c r="N91" s="261"/>
      <c r="O91" s="261"/>
      <c r="P91" s="135"/>
      <c r="Q91" s="261"/>
      <c r="R91" s="55"/>
      <c r="S91" s="55"/>
    </row>
    <row r="92" spans="1:38" ht="100.5" customHeight="1" thickBot="1" x14ac:dyDescent="0.4">
      <c r="A92" s="60" t="str">
        <f>'17.18 prices'!A92</f>
        <v>Upstream augmentation (per kVA of capacity)</v>
      </c>
      <c r="B92" s="58" t="str">
        <f>'17.18 prices'!B92</f>
        <v>Service</v>
      </c>
      <c r="C92" s="58" t="str">
        <f>'17.18 prices'!C92</f>
        <v>Service Description / Scope</v>
      </c>
      <c r="D92" s="279" t="str">
        <f>'17.18 prices'!D92</f>
        <v>Current Prices 2017/18</v>
      </c>
      <c r="E92" s="279" t="str">
        <f>'17.18 prices'!E92</f>
        <v>GST Inclusive</v>
      </c>
      <c r="F92" s="256" t="str">
        <f>'17.18 prices'!F92</f>
        <v>Appointment Time Hours</v>
      </c>
      <c r="G92" s="256" t="str">
        <f>'17.18 prices'!G92</f>
        <v>Normal/Over</v>
      </c>
      <c r="H92" s="256" t="str">
        <f>'17.18 prices'!H92</f>
        <v>Crew</v>
      </c>
      <c r="I92" s="256" t="s">
        <v>201</v>
      </c>
      <c r="J92" s="256" t="s">
        <v>202</v>
      </c>
      <c r="K92" s="256" t="s">
        <v>203</v>
      </c>
      <c r="L92" s="256" t="s">
        <v>204</v>
      </c>
      <c r="M92" s="256" t="s">
        <v>205</v>
      </c>
      <c r="N92" s="256" t="s">
        <v>206</v>
      </c>
      <c r="O92" s="256" t="s">
        <v>207</v>
      </c>
      <c r="P92" s="256" t="s">
        <v>208</v>
      </c>
      <c r="Q92" s="256" t="s">
        <v>209</v>
      </c>
      <c r="R92" s="55"/>
      <c r="S92" s="55"/>
    </row>
    <row r="93" spans="1:38" ht="100.5" customHeight="1" thickBot="1" x14ac:dyDescent="0.4">
      <c r="A93" s="73">
        <f>'17.18 prices'!A93</f>
        <v>585</v>
      </c>
      <c r="B93" s="65" t="str">
        <f>'17.18 prices'!B93</f>
        <v>HV feeder</v>
      </c>
      <c r="C93" s="65" t="str">
        <f>'17.18 prices'!C93</f>
        <v xml:space="preserve">A $/kVA charge for the installation of new HV feeders </v>
      </c>
      <c r="D93" s="243">
        <f>'17.18 prices'!D93</f>
        <v>36.83</v>
      </c>
      <c r="E93" s="70">
        <f>'17.18 prices'!E93</f>
        <v>40.512999999999998</v>
      </c>
      <c r="F93" s="135">
        <f>'17.18 prices'!F93</f>
        <v>0</v>
      </c>
      <c r="G93" s="135">
        <f>'17.18 prices'!G93</f>
        <v>0</v>
      </c>
      <c r="H93" s="135">
        <f>'17.18 prices'!H93</f>
        <v>0</v>
      </c>
      <c r="I93" s="135"/>
      <c r="J93" s="135"/>
      <c r="K93" s="135"/>
      <c r="L93" s="135"/>
      <c r="M93" s="136"/>
      <c r="N93" s="136"/>
      <c r="O93" s="136"/>
      <c r="P93" s="135"/>
      <c r="Q93" s="262"/>
      <c r="R93" s="55"/>
      <c r="S93" s="55"/>
    </row>
    <row r="94" spans="1:38" ht="100.5" customHeight="1" thickBot="1" x14ac:dyDescent="0.4">
      <c r="A94" s="73">
        <f>'17.18 prices'!A94</f>
        <v>586</v>
      </c>
      <c r="B94" s="64" t="str">
        <f>'17.18 prices'!B94</f>
        <v>Distribution substation</v>
      </c>
      <c r="C94" s="65" t="str">
        <f>'17.18 prices'!C94</f>
        <v>A $/kVA charge for the installation of new distribution substations</v>
      </c>
      <c r="D94" s="243">
        <f>'17.18 prices'!D94</f>
        <v>21.33</v>
      </c>
      <c r="E94" s="70">
        <f>'17.18 prices'!E94</f>
        <v>23.463000000000001</v>
      </c>
      <c r="F94" s="134">
        <f>'17.18 prices'!F94</f>
        <v>0</v>
      </c>
      <c r="G94" s="134">
        <f>'17.18 prices'!G94</f>
        <v>0</v>
      </c>
      <c r="H94" s="134">
        <f>'17.18 prices'!H94</f>
        <v>0</v>
      </c>
      <c r="I94" s="134"/>
      <c r="J94" s="134"/>
      <c r="K94" s="134"/>
      <c r="L94" s="134"/>
      <c r="M94" s="261"/>
      <c r="N94" s="261"/>
      <c r="O94" s="261"/>
      <c r="P94" s="135"/>
      <c r="Q94" s="261"/>
      <c r="R94" s="55"/>
      <c r="S94" s="55"/>
    </row>
    <row r="95" spans="1:38" s="42" customFormat="1" ht="28" customHeight="1" thickBot="1" x14ac:dyDescent="0.4">
      <c r="A95" s="60" t="str">
        <f>'17.18 prices'!A95</f>
        <v>Rescheduled Site Visits</v>
      </c>
      <c r="B95" s="58" t="str">
        <f>'17.18 prices'!B95</f>
        <v>Service</v>
      </c>
      <c r="C95" s="58" t="str">
        <f>'17.18 prices'!C95</f>
        <v>Service Description / Scope</v>
      </c>
      <c r="D95" s="279" t="str">
        <f>'17.18 prices'!D95</f>
        <v>Current Prices 2017/18</v>
      </c>
      <c r="E95" s="279" t="str">
        <f>'17.18 prices'!E95</f>
        <v>GST Inclusive</v>
      </c>
      <c r="F95" s="256" t="str">
        <f>'17.18 prices'!F95</f>
        <v>Appointment Time Hours</v>
      </c>
      <c r="G95" s="256" t="str">
        <f>'17.18 prices'!G95</f>
        <v>Normal/Over</v>
      </c>
      <c r="H95" s="256" t="str">
        <f>'17.18 prices'!H95</f>
        <v>Crew</v>
      </c>
      <c r="I95" s="256" t="s">
        <v>201</v>
      </c>
      <c r="J95" s="256" t="s">
        <v>202</v>
      </c>
      <c r="K95" s="256" t="s">
        <v>203</v>
      </c>
      <c r="L95" s="256" t="s">
        <v>204</v>
      </c>
      <c r="M95" s="256" t="s">
        <v>205</v>
      </c>
      <c r="N95" s="256" t="s">
        <v>206</v>
      </c>
      <c r="O95" s="256" t="s">
        <v>207</v>
      </c>
      <c r="P95" s="256" t="s">
        <v>208</v>
      </c>
      <c r="Q95" s="256" t="s">
        <v>209</v>
      </c>
      <c r="R95" s="55"/>
      <c r="S95" s="55"/>
      <c r="T95"/>
      <c r="U95"/>
      <c r="V95"/>
      <c r="W95"/>
      <c r="X95"/>
      <c r="Y95"/>
      <c r="Z95"/>
      <c r="AA95"/>
      <c r="AB95"/>
      <c r="AC95"/>
      <c r="AD95"/>
      <c r="AE95"/>
      <c r="AF95"/>
      <c r="AG95"/>
      <c r="AH95"/>
      <c r="AI95"/>
      <c r="AJ95"/>
      <c r="AK95"/>
      <c r="AL95"/>
    </row>
    <row r="96" spans="1:38" ht="93" customHeight="1" thickBot="1" x14ac:dyDescent="0.4">
      <c r="A96" s="73">
        <f>'17.18 prices'!A96</f>
        <v>590</v>
      </c>
      <c r="B96" s="74" t="str">
        <f>'17.18 prices'!B96</f>
        <v>Rescheduled Site Visit – One Person</v>
      </c>
      <c r="C96" s="65"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6">
        <f>'17.18 prices'!D96</f>
        <v>139.05830152310193</v>
      </c>
      <c r="E96" s="66">
        <f>'17.18 prices'!E96</f>
        <v>152.96413167541215</v>
      </c>
      <c r="F96" s="67">
        <f>'17.18 prices'!F96</f>
        <v>1</v>
      </c>
      <c r="G96" s="68" t="str">
        <f>'17.18 prices'!G96</f>
        <v>Normal</v>
      </c>
      <c r="H96" s="68" t="str">
        <f>'17.18 prices'!H96</f>
        <v>F Crew Meter</v>
      </c>
      <c r="I96" s="70">
        <f>VLOOKUP(H96,Crews, 5,FALSE)</f>
        <v>103.64499887790228</v>
      </c>
      <c r="J96" s="68">
        <f>VLOOKUP(H96,crewsot, 5,FALSE)</f>
        <v>145.10299842906318</v>
      </c>
      <c r="K96" s="70">
        <f>IF(G96="Normal",F96*I96,F96*J96)</f>
        <v>103.64499887790228</v>
      </c>
      <c r="L96" s="70">
        <f>IF(G96="Normal",K96*$B$5,K96/Q5*$B$5)</f>
        <v>38.348649584823846</v>
      </c>
      <c r="M96" s="70"/>
      <c r="N96" s="70"/>
      <c r="O96" s="70"/>
      <c r="P96" s="132">
        <f>IF(G96="Normal",SUM(K96:O96,-L96)*$B$16,SUM((K96/Q75), M96, N96, O96)*$B$16)</f>
        <v>24.874799730696548</v>
      </c>
      <c r="Q96" s="248">
        <f>SUM(K96:P96)</f>
        <v>166.86844819342267</v>
      </c>
      <c r="R96" s="55"/>
      <c r="S96" s="55"/>
    </row>
    <row r="97" spans="1:19" ht="101.25" customHeight="1" thickBot="1" x14ac:dyDescent="0.4">
      <c r="A97" s="73">
        <f>'17.18 prices'!A97</f>
        <v>591</v>
      </c>
      <c r="B97" s="74" t="str">
        <f>'17.18 prices'!B97</f>
        <v>Rescheduled Site Visit – Service Team</v>
      </c>
      <c r="C97" s="65"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0">
        <f>'17.18 prices'!D97</f>
        <v>587.55079629904799</v>
      </c>
      <c r="E97" s="70">
        <f>'17.18 prices'!E97</f>
        <v>646.30587592895279</v>
      </c>
      <c r="F97" s="67">
        <f>'17.18 prices'!F97</f>
        <v>1.5</v>
      </c>
      <c r="G97" s="68" t="str">
        <f>'17.18 prices'!G97</f>
        <v>Normal</v>
      </c>
      <c r="H97" s="68" t="str">
        <f>'17.18 prices'!H97</f>
        <v>G Crew</v>
      </c>
      <c r="I97" s="70">
        <f>VLOOKUP(H97,Crews, 5,FALSE)</f>
        <v>297.27373155454842</v>
      </c>
      <c r="J97" s="68">
        <f>VLOOKUP(H97,crewsot, 5,FALSE)</f>
        <v>416.18322417636773</v>
      </c>
      <c r="K97" s="70">
        <f>IF(G97="Normal",F97*I97,F97*J97)</f>
        <v>445.9105973318226</v>
      </c>
      <c r="L97" s="70">
        <f>IF(G97="Normal",K97*$B$5,K97/Q6*$B$5)</f>
        <v>164.98692101277436</v>
      </c>
      <c r="M97" s="70"/>
      <c r="N97" s="70"/>
      <c r="O97" s="70"/>
      <c r="P97" s="132">
        <f>IF(G97="Normal",SUM(K97:O97,-L97)*$B$16,SUM((K97/Q76), M97, N97, O97)*$B$16)</f>
        <v>107.01854335963742</v>
      </c>
      <c r="Q97" s="248">
        <f>SUM(K97:P97)</f>
        <v>717.91606170423438</v>
      </c>
      <c r="R97" s="55"/>
      <c r="S97" s="55"/>
    </row>
    <row r="98" spans="1:19" ht="26.5" thickBot="1" x14ac:dyDescent="0.4">
      <c r="A98" s="60" t="str">
        <f>'17.18 prices'!A98</f>
        <v>Trenching charges</v>
      </c>
      <c r="B98" s="58" t="str">
        <f>'17.18 prices'!B98</f>
        <v>Service</v>
      </c>
      <c r="C98" s="58" t="str">
        <f>'17.18 prices'!C98</f>
        <v>Service Description / Scope</v>
      </c>
      <c r="D98" s="279" t="str">
        <f>'17.18 prices'!D98</f>
        <v>Current Prices 2017/18</v>
      </c>
      <c r="E98" s="279" t="str">
        <f>'17.18 prices'!E98</f>
        <v>GST Inclusive</v>
      </c>
      <c r="F98" s="256" t="str">
        <f>'17.18 prices'!F98</f>
        <v>Appointment Time Hours</v>
      </c>
      <c r="G98" s="256" t="str">
        <f>'17.18 prices'!G98</f>
        <v>Normal/Over</v>
      </c>
      <c r="H98" s="256" t="str">
        <f>'17.18 prices'!H98</f>
        <v>Crew</v>
      </c>
      <c r="I98" s="256" t="s">
        <v>201</v>
      </c>
      <c r="J98" s="256" t="s">
        <v>202</v>
      </c>
      <c r="K98" s="256" t="s">
        <v>203</v>
      </c>
      <c r="L98" s="256" t="s">
        <v>204</v>
      </c>
      <c r="M98" s="256" t="s">
        <v>205</v>
      </c>
      <c r="N98" s="256" t="s">
        <v>206</v>
      </c>
      <c r="O98" s="256" t="s">
        <v>207</v>
      </c>
      <c r="P98" s="256" t="s">
        <v>208</v>
      </c>
      <c r="Q98" s="256" t="s">
        <v>209</v>
      </c>
      <c r="R98" s="55"/>
      <c r="S98" s="55"/>
    </row>
    <row r="99" spans="1:19" ht="33.75" customHeight="1" thickBot="1" x14ac:dyDescent="0.4">
      <c r="A99" s="80">
        <f>'17.18 prices'!A99</f>
        <v>592</v>
      </c>
      <c r="B99" s="64" t="str">
        <f>'17.18 prices'!B99</f>
        <v xml:space="preserve">Trenching - first 2 meters </v>
      </c>
      <c r="C99" s="81" t="str">
        <f>'17.18 prices'!C99</f>
        <v>First two meters of trenching service</v>
      </c>
      <c r="D99" s="66">
        <f>'17.18 prices'!D99</f>
        <v>533.33189790201993</v>
      </c>
      <c r="E99" s="66">
        <f>'17.18 prices'!E99</f>
        <v>586.66508769222196</v>
      </c>
      <c r="F99" s="68" t="str">
        <f>'17.18 prices'!F99</f>
        <v>na</v>
      </c>
      <c r="G99" s="68" t="str">
        <f>'17.18 prices'!G99</f>
        <v>Normal</v>
      </c>
      <c r="H99" s="68"/>
      <c r="I99" s="283"/>
      <c r="J99" s="258"/>
      <c r="K99" s="68"/>
      <c r="L99" s="284"/>
      <c r="M99" s="244">
        <f>'20.21 prices'!M99*'21.22 prices'!K$15</f>
        <v>473.94528728709361</v>
      </c>
      <c r="N99" s="245"/>
      <c r="O99" s="245"/>
      <c r="P99" s="132">
        <f>IF(G99="Normal",SUM(K99:O99,-L99)*$B$16,SUM((K99/Q78), M99, N99, O99)*$B$16)</f>
        <v>113.74686894890246</v>
      </c>
      <c r="Q99" s="248">
        <f>SUM(K99:P99)</f>
        <v>587.69215623599609</v>
      </c>
      <c r="R99" s="55"/>
      <c r="S99" s="55"/>
    </row>
    <row r="100" spans="1:19" ht="32.25" customHeight="1" thickBot="1" x14ac:dyDescent="0.4">
      <c r="A100" s="82">
        <f>'17.18 prices'!A100</f>
        <v>593</v>
      </c>
      <c r="B100" s="65" t="str">
        <f>'17.18 prices'!B100</f>
        <v>Trenching - subsequent meters</v>
      </c>
      <c r="C100" s="81" t="str">
        <f>'17.18 prices'!C100</f>
        <v>Subsequent two meters of trenching service</v>
      </c>
      <c r="D100" s="70">
        <f>'17.18 prices'!D100</f>
        <v>124.02995872672392</v>
      </c>
      <c r="E100" s="70">
        <f>'17.18 prices'!E100</f>
        <v>136.43295459939631</v>
      </c>
      <c r="F100" s="68" t="str">
        <f>'17.18 prices'!F100</f>
        <v>na</v>
      </c>
      <c r="G100" s="68" t="str">
        <f>'17.18 prices'!G100</f>
        <v>Normal</v>
      </c>
      <c r="H100" s="68"/>
      <c r="I100" s="247"/>
      <c r="J100" s="248"/>
      <c r="K100" s="68"/>
      <c r="L100" s="285"/>
      <c r="M100" s="246">
        <f>'20.21 prices'!M100*'21.22 prices'!K$15</f>
        <v>110.21983425281246</v>
      </c>
      <c r="N100" s="247"/>
      <c r="O100" s="247"/>
      <c r="P100" s="132">
        <f>IF(G100="Normal",SUM(K100:O100,-L100)*$B$16,SUM((K100/Q79), M100, N100, O100)*$B$16)</f>
        <v>26.452760220674989</v>
      </c>
      <c r="Q100" s="248">
        <f>SUM(K100:P100)</f>
        <v>136.67259447348744</v>
      </c>
      <c r="R100" s="55"/>
      <c r="S100" s="55"/>
    </row>
    <row r="101" spans="1:19" ht="26.5" thickBot="1" x14ac:dyDescent="0.4">
      <c r="A101" s="60" t="str">
        <f>'17.18 prices'!A101</f>
        <v>Boring charges</v>
      </c>
      <c r="B101" s="58" t="str">
        <f>'17.18 prices'!B101</f>
        <v>Service</v>
      </c>
      <c r="C101" s="58" t="str">
        <f>'17.18 prices'!C101</f>
        <v>Service Description / Scope</v>
      </c>
      <c r="D101" s="279" t="str">
        <f>'17.18 prices'!D101</f>
        <v>Current Prices 2017/18</v>
      </c>
      <c r="E101" s="279" t="str">
        <f>'17.18 prices'!E101</f>
        <v>GST Inclusive</v>
      </c>
      <c r="F101" s="256" t="str">
        <f>'17.18 prices'!F101</f>
        <v>Appointment Time Hours</v>
      </c>
      <c r="G101" s="256" t="str">
        <f>'17.18 prices'!G101</f>
        <v>Normal/Over</v>
      </c>
      <c r="H101" s="256" t="str">
        <f>'17.18 prices'!H101</f>
        <v>Crew</v>
      </c>
      <c r="I101" s="256" t="s">
        <v>201</v>
      </c>
      <c r="J101" s="256" t="s">
        <v>202</v>
      </c>
      <c r="K101" s="256" t="s">
        <v>203</v>
      </c>
      <c r="L101" s="256" t="s">
        <v>204</v>
      </c>
      <c r="M101" s="256" t="s">
        <v>205</v>
      </c>
      <c r="N101" s="256" t="s">
        <v>206</v>
      </c>
      <c r="O101" s="256" t="s">
        <v>207</v>
      </c>
      <c r="P101" s="256" t="s">
        <v>208</v>
      </c>
      <c r="Q101" s="256" t="s">
        <v>209</v>
      </c>
      <c r="R101" s="55"/>
      <c r="S101" s="55"/>
    </row>
    <row r="102" spans="1:19" ht="30" customHeight="1" thickBot="1" x14ac:dyDescent="0.4">
      <c r="A102" s="80">
        <f>'17.18 prices'!A102</f>
        <v>594</v>
      </c>
      <c r="B102" s="64" t="str">
        <f>'17.18 prices'!B102</f>
        <v>Under footpath</v>
      </c>
      <c r="C102" s="81" t="str">
        <f>'17.18 prices'!C102</f>
        <v>Under footpath boring charge</v>
      </c>
      <c r="D102" s="66">
        <f>'17.18 prices'!D102</f>
        <v>967.44187907406535</v>
      </c>
      <c r="E102" s="66">
        <f>'17.18 prices'!E102</f>
        <v>1064.1860669814719</v>
      </c>
      <c r="F102" s="68" t="str">
        <f>'17.18 prices'!F102</f>
        <v>na</v>
      </c>
      <c r="G102" s="68" t="str">
        <f>'17.18 prices'!G102</f>
        <v>Normal</v>
      </c>
      <c r="H102" s="68"/>
      <c r="I102" s="283"/>
      <c r="J102" s="258"/>
      <c r="K102" s="68"/>
      <c r="L102" s="284"/>
      <c r="M102" s="244">
        <f>'20.21 prices'!M102*'21.22 prices'!K$15</f>
        <v>859.71470717193722</v>
      </c>
      <c r="N102" s="245"/>
      <c r="O102" s="245"/>
      <c r="P102" s="132">
        <f>IF(G102="Normal",SUM(K102:O102,-L102)*$B$16,SUM((K102/Q81), M102, N102, O102)*$B$16)</f>
        <v>206.33152972126493</v>
      </c>
      <c r="Q102" s="248">
        <f>SUM(K102:P102)</f>
        <v>1066.0462368932021</v>
      </c>
      <c r="R102" s="55"/>
      <c r="S102" s="55"/>
    </row>
    <row r="103" spans="1:19" ht="29.25" customHeight="1" thickBot="1" x14ac:dyDescent="0.4">
      <c r="A103" s="82">
        <f>'17.18 prices'!A103</f>
        <v>595</v>
      </c>
      <c r="B103" s="65" t="str">
        <f>'17.18 prices'!B103</f>
        <v>Under driveway</v>
      </c>
      <c r="C103" s="81" t="str">
        <f>'17.18 prices'!C103</f>
        <v>Under driveway boring charge</v>
      </c>
      <c r="D103" s="70">
        <f>'17.18 prices'!D103</f>
        <v>1153.4919427926629</v>
      </c>
      <c r="E103" s="70">
        <f>'17.18 prices'!E103</f>
        <v>1268.8411370719293</v>
      </c>
      <c r="F103" s="68" t="str">
        <f>'17.18 prices'!F103</f>
        <v>na</v>
      </c>
      <c r="G103" s="68" t="str">
        <f>'17.18 prices'!G103</f>
        <v>Normal</v>
      </c>
      <c r="H103" s="68"/>
      <c r="I103" s="247"/>
      <c r="J103" s="248"/>
      <c r="K103" s="68"/>
      <c r="L103" s="285"/>
      <c r="M103" s="246">
        <f>'20.21 prices'!M103*'21.22 prices'!K$15</f>
        <v>1025.0444585511559</v>
      </c>
      <c r="N103" s="247"/>
      <c r="O103" s="247"/>
      <c r="P103" s="247">
        <f>IF(G103="Normal",SUM(K103:O103,-L103)*$B$16,SUM((K103/Q82), M103, N103, O103)*$B$16)</f>
        <v>246.01067005227742</v>
      </c>
      <c r="Q103" s="248">
        <f>SUM(K103:P103)</f>
        <v>1271.0551286034333</v>
      </c>
      <c r="R103" s="55"/>
      <c r="S103" s="55"/>
    </row>
    <row r="104" spans="1:19" x14ac:dyDescent="0.35">
      <c r="A104"/>
      <c r="B104"/>
      <c r="C104"/>
      <c r="D104"/>
      <c r="E104"/>
      <c r="F104"/>
      <c r="G104"/>
      <c r="H104"/>
      <c r="I104" s="251"/>
      <c r="J104" s="251"/>
      <c r="K104" s="251"/>
      <c r="L104" s="251"/>
      <c r="M104" s="251"/>
      <c r="N104" s="251"/>
      <c r="O104" s="251"/>
      <c r="P104" s="251"/>
      <c r="R104" s="55"/>
      <c r="S104" s="55"/>
    </row>
    <row r="105" spans="1:19" x14ac:dyDescent="0.35">
      <c r="A105"/>
      <c r="B105"/>
      <c r="C105"/>
      <c r="D105" s="83"/>
      <c r="E105"/>
      <c r="F105"/>
      <c r="G105"/>
      <c r="H105"/>
      <c r="I105" s="251"/>
      <c r="J105" s="251"/>
      <c r="K105" s="251"/>
      <c r="L105" s="251"/>
      <c r="M105" s="251"/>
      <c r="N105" s="251"/>
      <c r="O105" s="251"/>
      <c r="P105" s="251"/>
      <c r="Q105" s="251"/>
      <c r="R105"/>
      <c r="S105"/>
    </row>
    <row r="106" spans="1:19" x14ac:dyDescent="0.35">
      <c r="A106"/>
      <c r="B106"/>
      <c r="C106"/>
      <c r="D106" s="83"/>
      <c r="E106"/>
      <c r="F106"/>
      <c r="G106"/>
      <c r="H106"/>
      <c r="I106" s="251"/>
      <c r="J106" s="251"/>
      <c r="K106" s="251"/>
      <c r="L106" s="251"/>
      <c r="M106" s="251"/>
      <c r="N106" s="251"/>
      <c r="O106" s="251"/>
      <c r="P106" s="251"/>
    </row>
    <row r="107" spans="1:19" x14ac:dyDescent="0.35">
      <c r="A107"/>
      <c r="B107"/>
      <c r="C107"/>
      <c r="D107"/>
      <c r="E107"/>
      <c r="F107"/>
      <c r="G107"/>
      <c r="H107"/>
      <c r="I107" s="251"/>
      <c r="J107" s="251"/>
      <c r="K107" s="251"/>
      <c r="L107" s="251"/>
      <c r="M107" s="251"/>
      <c r="N107" s="251"/>
      <c r="O107" s="251"/>
      <c r="P107" s="251"/>
    </row>
    <row r="108" spans="1:19" x14ac:dyDescent="0.35">
      <c r="A108"/>
      <c r="B108"/>
      <c r="C108"/>
      <c r="D108" s="83"/>
      <c r="E108"/>
      <c r="F108"/>
      <c r="G108"/>
      <c r="H108"/>
      <c r="I108" s="251"/>
      <c r="J108" s="251"/>
      <c r="K108" s="251"/>
      <c r="L108" s="251"/>
      <c r="M108" s="251"/>
      <c r="N108" s="251"/>
      <c r="O108" s="251"/>
      <c r="P108" s="251"/>
    </row>
    <row r="109" spans="1:19" x14ac:dyDescent="0.35">
      <c r="A109"/>
      <c r="B109"/>
      <c r="C109"/>
      <c r="D109"/>
      <c r="E109"/>
      <c r="F109"/>
      <c r="G109"/>
      <c r="H109"/>
      <c r="I109" s="251"/>
      <c r="J109" s="251"/>
      <c r="K109" s="251"/>
      <c r="L109" s="251"/>
      <c r="M109" s="251"/>
      <c r="N109" s="251"/>
      <c r="O109" s="251"/>
      <c r="P109" s="251"/>
    </row>
    <row r="110" spans="1:19" x14ac:dyDescent="0.35">
      <c r="A110"/>
      <c r="B110"/>
      <c r="C110"/>
      <c r="D110"/>
      <c r="E110"/>
      <c r="F110"/>
      <c r="G110"/>
      <c r="H110"/>
      <c r="I110" s="251"/>
      <c r="J110" s="251"/>
      <c r="K110" s="251"/>
      <c r="L110" s="251"/>
      <c r="M110" s="251"/>
      <c r="N110" s="251"/>
      <c r="O110" s="251"/>
      <c r="P110" s="251"/>
    </row>
    <row r="111" spans="1:19" x14ac:dyDescent="0.35">
      <c r="A111"/>
      <c r="B111"/>
      <c r="C111"/>
      <c r="D111"/>
      <c r="E111"/>
      <c r="F111"/>
      <c r="G111"/>
      <c r="H111"/>
      <c r="I111" s="251"/>
      <c r="J111" s="251"/>
      <c r="K111" s="251"/>
      <c r="L111" s="251"/>
      <c r="M111" s="251"/>
      <c r="N111" s="251"/>
      <c r="O111" s="251"/>
      <c r="P111" s="251"/>
    </row>
    <row r="112" spans="1:19" x14ac:dyDescent="0.35">
      <c r="A112"/>
      <c r="B112"/>
      <c r="C112"/>
      <c r="D112"/>
      <c r="E112"/>
      <c r="F112"/>
      <c r="G112"/>
      <c r="H112"/>
      <c r="I112" s="251"/>
      <c r="J112" s="251"/>
      <c r="K112" s="251"/>
      <c r="L112" s="251"/>
      <c r="M112" s="251"/>
      <c r="N112" s="251"/>
      <c r="O112" s="251"/>
      <c r="P112" s="251"/>
    </row>
    <row r="113" spans="1:16" x14ac:dyDescent="0.35">
      <c r="A113"/>
      <c r="B113"/>
      <c r="C113"/>
      <c r="D113"/>
      <c r="E113"/>
      <c r="F113"/>
      <c r="G113"/>
      <c r="H113"/>
      <c r="I113" s="251"/>
      <c r="J113" s="251"/>
      <c r="K113" s="251"/>
      <c r="L113" s="251"/>
      <c r="M113" s="251"/>
      <c r="N113" s="251"/>
      <c r="O113" s="251"/>
      <c r="P113" s="251"/>
    </row>
    <row r="114" spans="1:16" x14ac:dyDescent="0.35">
      <c r="A114"/>
      <c r="B114"/>
      <c r="C114"/>
      <c r="D114"/>
      <c r="E114"/>
      <c r="F114"/>
      <c r="G114"/>
      <c r="H114"/>
      <c r="I114" s="251"/>
      <c r="J114" s="251"/>
      <c r="K114" s="251"/>
      <c r="L114" s="251"/>
      <c r="M114" s="251"/>
      <c r="N114" s="251"/>
      <c r="O114" s="251"/>
      <c r="P114" s="251"/>
    </row>
    <row r="115" spans="1:16" x14ac:dyDescent="0.35">
      <c r="A115"/>
      <c r="B115"/>
      <c r="C115"/>
      <c r="D115"/>
      <c r="E115"/>
      <c r="F115"/>
      <c r="G115"/>
      <c r="H115"/>
      <c r="I115" s="251"/>
      <c r="J115" s="251"/>
      <c r="K115" s="251"/>
      <c r="L115" s="251"/>
      <c r="M115" s="251"/>
      <c r="N115" s="251"/>
      <c r="O115" s="251"/>
      <c r="P115" s="251"/>
    </row>
    <row r="116" spans="1:16" x14ac:dyDescent="0.35">
      <c r="A116" s="71"/>
      <c r="B116" s="71"/>
      <c r="C116" s="71"/>
      <c r="D116" s="71"/>
      <c r="E116" s="71"/>
      <c r="F116" s="71"/>
      <c r="G116" s="71"/>
      <c r="H116" s="71"/>
      <c r="I116" s="250"/>
      <c r="J116" s="250"/>
      <c r="K116" s="250"/>
      <c r="L116" s="250"/>
      <c r="M116" s="250"/>
      <c r="N116" s="250"/>
      <c r="O116" s="250"/>
      <c r="P116" s="250"/>
    </row>
    <row r="117" spans="1:16" x14ac:dyDescent="0.35">
      <c r="A117" s="71"/>
      <c r="B117" s="71"/>
      <c r="C117" s="71"/>
      <c r="D117" s="71"/>
      <c r="E117" s="71"/>
      <c r="F117" s="71"/>
      <c r="G117" s="71"/>
      <c r="H117" s="71"/>
      <c r="I117" s="250"/>
      <c r="J117" s="250"/>
      <c r="K117" s="250"/>
      <c r="L117" s="250"/>
      <c r="M117" s="250"/>
      <c r="N117" s="250"/>
      <c r="O117" s="250"/>
      <c r="P117" s="250"/>
    </row>
    <row r="118" spans="1:16" x14ac:dyDescent="0.35">
      <c r="A118" s="71"/>
      <c r="B118" s="71"/>
      <c r="C118" s="71"/>
      <c r="D118" s="71"/>
      <c r="E118" s="71"/>
      <c r="F118" s="71"/>
      <c r="G118" s="71"/>
      <c r="H118" s="71"/>
      <c r="I118" s="250"/>
      <c r="J118" s="250"/>
      <c r="K118" s="250"/>
      <c r="L118" s="250"/>
      <c r="M118" s="250"/>
      <c r="N118" s="250"/>
      <c r="O118" s="250"/>
      <c r="P118" s="250"/>
    </row>
    <row r="119" spans="1:16" x14ac:dyDescent="0.35">
      <c r="A119" s="71"/>
      <c r="B119" s="71"/>
      <c r="C119" s="71"/>
      <c r="D119" s="71"/>
      <c r="E119" s="71"/>
      <c r="F119" s="71"/>
      <c r="G119" s="71"/>
      <c r="H119" s="71"/>
      <c r="I119" s="250"/>
      <c r="J119" s="250"/>
      <c r="K119" s="250"/>
      <c r="L119" s="250"/>
      <c r="M119" s="250"/>
      <c r="N119" s="250"/>
      <c r="O119" s="250"/>
      <c r="P119" s="250"/>
    </row>
    <row r="120" spans="1:16" ht="26.25" customHeight="1" x14ac:dyDescent="0.35">
      <c r="A120" s="71"/>
      <c r="B120" s="71"/>
      <c r="C120" s="71"/>
      <c r="D120" s="71"/>
      <c r="E120" s="71"/>
      <c r="F120" s="71"/>
      <c r="G120" s="71"/>
      <c r="H120" s="71"/>
      <c r="I120" s="250"/>
      <c r="J120" s="250"/>
      <c r="K120" s="250"/>
      <c r="L120" s="250"/>
      <c r="M120" s="250"/>
      <c r="N120" s="250"/>
      <c r="O120" s="250"/>
      <c r="P120" s="250"/>
    </row>
    <row r="121" spans="1:16" x14ac:dyDescent="0.35">
      <c r="A121" s="71"/>
      <c r="B121" s="71"/>
      <c r="C121" s="71"/>
      <c r="D121" s="71"/>
      <c r="E121" s="71"/>
      <c r="F121" s="71"/>
      <c r="G121" s="71"/>
      <c r="H121" s="71"/>
      <c r="I121" s="250"/>
      <c r="J121" s="250"/>
      <c r="K121" s="250"/>
      <c r="L121" s="250"/>
      <c r="M121" s="250"/>
      <c r="N121" s="250"/>
      <c r="O121" s="250"/>
      <c r="P121" s="250"/>
    </row>
    <row r="122" spans="1:16" x14ac:dyDescent="0.35">
      <c r="A122"/>
      <c r="B122"/>
      <c r="C122"/>
      <c r="D122"/>
      <c r="E122"/>
      <c r="F122"/>
      <c r="G122"/>
      <c r="H122"/>
      <c r="I122" s="251"/>
      <c r="J122" s="251"/>
      <c r="K122" s="251"/>
      <c r="L122" s="251"/>
      <c r="M122" s="251"/>
      <c r="N122" s="251"/>
      <c r="O122" s="251"/>
      <c r="P122" s="251"/>
    </row>
    <row r="123" spans="1:16" x14ac:dyDescent="0.35">
      <c r="A123"/>
      <c r="B123"/>
      <c r="C123"/>
      <c r="D123"/>
      <c r="E123"/>
      <c r="F123"/>
      <c r="G123"/>
      <c r="H123"/>
      <c r="I123" s="251"/>
      <c r="J123" s="251"/>
      <c r="K123" s="251"/>
      <c r="L123" s="251"/>
      <c r="M123" s="251"/>
      <c r="N123" s="251"/>
      <c r="O123" s="251"/>
      <c r="P123" s="251"/>
    </row>
    <row r="124" spans="1:16" x14ac:dyDescent="0.35">
      <c r="A124"/>
      <c r="B124"/>
      <c r="C124"/>
      <c r="D124"/>
      <c r="E124"/>
      <c r="F124"/>
      <c r="G124"/>
      <c r="H124"/>
      <c r="I124" s="251"/>
      <c r="J124" s="251"/>
      <c r="K124" s="251"/>
      <c r="L124" s="251"/>
      <c r="M124" s="251"/>
      <c r="N124" s="251"/>
      <c r="O124" s="251"/>
      <c r="P124" s="251"/>
    </row>
  </sheetData>
  <mergeCells count="1">
    <mergeCell ref="I15:J15"/>
  </mergeCells>
  <conditionalFormatting sqref="F4:G4">
    <cfRule type="cellIs" dxfId="285" priority="15" operator="equal">
      <formula>"NO"</formula>
    </cfRule>
    <cfRule type="cellIs" dxfId="284" priority="16" operator="equal">
      <formula>"YES"</formula>
    </cfRule>
  </conditionalFormatting>
  <conditionalFormatting sqref="H4">
    <cfRule type="cellIs" dxfId="283" priority="13" operator="equal">
      <formula>"NO"</formula>
    </cfRule>
    <cfRule type="cellIs" dxfId="282" priority="14" operator="equal">
      <formula>"YES"</formula>
    </cfRule>
  </conditionalFormatting>
  <conditionalFormatting sqref="L4:M4">
    <cfRule type="cellIs" dxfId="281" priority="3" operator="equal">
      <formula>"NO"</formula>
    </cfRule>
    <cfRule type="cellIs" dxfId="280" priority="4" operator="equal">
      <formula>"YES"</formula>
    </cfRule>
  </conditionalFormatting>
  <conditionalFormatting sqref="N4">
    <cfRule type="cellIs" dxfId="279" priority="1" operator="equal">
      <formula>"NO"</formula>
    </cfRule>
    <cfRule type="cellIs" dxfId="278" priority="2" operator="equal">
      <formula>"YES"</formula>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X124"/>
  <sheetViews>
    <sheetView zoomScale="70" zoomScaleNormal="70" workbookViewId="0">
      <selection activeCell="C19" sqref="C19"/>
    </sheetView>
  </sheetViews>
  <sheetFormatPr defaultRowHeight="14.5" x14ac:dyDescent="0.35"/>
  <cols>
    <col min="1" max="1" width="33.7265625" style="42" customWidth="1"/>
    <col min="2" max="2" width="26.7265625" style="42" customWidth="1"/>
    <col min="3" max="3" width="73.54296875" style="42" customWidth="1"/>
    <col min="4" max="4" width="18" style="46" customWidth="1"/>
    <col min="5" max="5" width="13.7265625" style="46" customWidth="1"/>
    <col min="6" max="6" width="16.81640625" style="42" customWidth="1"/>
    <col min="7" max="7" width="17.1796875" style="42" customWidth="1"/>
    <col min="8" max="8" width="18.7265625" style="42" customWidth="1"/>
    <col min="9" max="9" width="12.81640625" style="249" customWidth="1"/>
    <col min="10" max="10" width="15.1796875" style="249" customWidth="1"/>
    <col min="11" max="11" width="15.54296875" style="249" customWidth="1"/>
    <col min="12" max="12" width="13.7265625" style="249" customWidth="1"/>
    <col min="13" max="13" width="15.453125" style="249" customWidth="1"/>
    <col min="14" max="14" width="9.453125" style="249" customWidth="1"/>
    <col min="15" max="15" width="11.26953125" style="249" customWidth="1"/>
    <col min="16" max="16" width="14.26953125" style="249" customWidth="1"/>
    <col min="17" max="17" width="16.54296875" style="250" customWidth="1"/>
    <col min="18" max="19" width="16" style="46" customWidth="1"/>
    <col min="20" max="20" width="11.1796875" customWidth="1"/>
    <col min="21" max="21" width="14.7265625" customWidth="1"/>
    <col min="22" max="22" width="16.81640625" customWidth="1"/>
    <col min="25" max="25" width="13.7265625" customWidth="1"/>
    <col min="26" max="26" width="17.26953125" customWidth="1"/>
    <col min="27" max="27" width="13.453125" customWidth="1"/>
    <col min="28" max="28" width="14.81640625" customWidth="1"/>
    <col min="29" max="29" width="17.54296875" customWidth="1"/>
    <col min="34" max="34" width="10.54296875" bestFit="1" customWidth="1"/>
    <col min="41" max="41" width="10.453125" customWidth="1"/>
    <col min="44" max="44" width="10.54296875" customWidth="1"/>
    <col min="49" max="49" width="11.26953125" customWidth="1"/>
    <col min="51" max="51" width="12" customWidth="1"/>
    <col min="53" max="53" width="11.1796875" customWidth="1"/>
    <col min="56" max="57" width="10.1796875" customWidth="1"/>
  </cols>
  <sheetData>
    <row r="1" spans="1:19" ht="35" x14ac:dyDescent="0.7">
      <c r="A1" s="129" t="s">
        <v>489</v>
      </c>
    </row>
    <row r="3" spans="1:19" ht="15" thickBot="1" x14ac:dyDescent="0.4">
      <c r="B3" s="42" t="s">
        <v>315</v>
      </c>
      <c r="D3" s="42" t="str">
        <f>'17.18 prices'!D3</f>
        <v>o/t loading</v>
      </c>
      <c r="E3" s="42" t="s">
        <v>176</v>
      </c>
      <c r="K3" s="249" t="s">
        <v>177</v>
      </c>
      <c r="O3" s="251"/>
      <c r="P3" s="251"/>
      <c r="Q3" s="251"/>
      <c r="R3"/>
      <c r="S3" t="s">
        <v>295</v>
      </c>
    </row>
    <row r="4" spans="1:19" ht="42" customHeight="1" x14ac:dyDescent="0.35">
      <c r="A4" s="43"/>
      <c r="B4" s="44" t="s">
        <v>178</v>
      </c>
      <c r="C4" s="45" t="s">
        <v>44</v>
      </c>
      <c r="E4" s="47"/>
      <c r="F4" s="48" t="s">
        <v>179</v>
      </c>
      <c r="G4" s="48" t="s">
        <v>180</v>
      </c>
      <c r="H4" s="49" t="s">
        <v>181</v>
      </c>
      <c r="I4" s="267" t="s">
        <v>182</v>
      </c>
      <c r="J4" s="251"/>
      <c r="K4" s="264"/>
      <c r="L4" s="265" t="s">
        <v>179</v>
      </c>
      <c r="M4" s="265" t="s">
        <v>180</v>
      </c>
      <c r="N4" s="266" t="s">
        <v>181</v>
      </c>
      <c r="O4" s="267" t="s">
        <v>182</v>
      </c>
      <c r="Q4" s="252" t="s">
        <v>183</v>
      </c>
      <c r="R4"/>
      <c r="S4" s="120">
        <v>0.25</v>
      </c>
    </row>
    <row r="5" spans="1:19" ht="15.75" customHeight="1" x14ac:dyDescent="0.35">
      <c r="A5" s="50" t="s">
        <v>184</v>
      </c>
      <c r="B5" s="211">
        <f>'17.18 prices'!B5</f>
        <v>0.37</v>
      </c>
      <c r="C5" s="212">
        <f>'17.18 prices'!C5</f>
        <v>0.37</v>
      </c>
      <c r="E5" s="50" t="s">
        <v>185</v>
      </c>
      <c r="F5" s="94">
        <v>1</v>
      </c>
      <c r="G5" s="94"/>
      <c r="H5" s="94"/>
      <c r="I5" s="270">
        <f>(F5*$B$14)+(G5*$B$15)+(H5*$B$6)</f>
        <v>107.21520201072768</v>
      </c>
      <c r="J5" s="251"/>
      <c r="K5" s="268" t="s">
        <v>185</v>
      </c>
      <c r="L5" s="271">
        <f t="shared" ref="L5:L10" si="0">F5*(C$14/B$14)</f>
        <v>1.4</v>
      </c>
      <c r="M5" s="271"/>
      <c r="N5" s="271"/>
      <c r="O5" s="270">
        <f t="shared" ref="O5:O12" si="1">(L5*$B$14)+(M5*$B$15)+(N5*$B$6)</f>
        <v>150.10128281501875</v>
      </c>
      <c r="Q5" s="253">
        <f>O5/I5</f>
        <v>1.4</v>
      </c>
      <c r="R5"/>
      <c r="S5" s="121">
        <v>0.5</v>
      </c>
    </row>
    <row r="6" spans="1:19" ht="15.75" customHeight="1" x14ac:dyDescent="0.35">
      <c r="A6" s="50" t="s">
        <v>186</v>
      </c>
      <c r="B6" s="296">
        <f>'Revised labour.plant escalation'!H11</f>
        <v>75.940597659493832</v>
      </c>
      <c r="C6" s="142">
        <f>B6*'17.18 prices'!D6</f>
        <v>106.31683672329136</v>
      </c>
      <c r="D6" s="128">
        <f>C6/B6</f>
        <v>1.4</v>
      </c>
      <c r="E6" s="50" t="s">
        <v>187</v>
      </c>
      <c r="F6" s="94">
        <v>2</v>
      </c>
      <c r="G6" s="94">
        <v>1</v>
      </c>
      <c r="H6" s="94"/>
      <c r="I6" s="270">
        <f t="shared" ref="I6:I12" si="2">(F6*$B$14)+(G6*$B$15)+(H6*$B$6)</f>
        <v>307.51375875502174</v>
      </c>
      <c r="J6" s="251"/>
      <c r="K6" s="268" t="s">
        <v>187</v>
      </c>
      <c r="L6" s="271">
        <f t="shared" si="0"/>
        <v>2.8</v>
      </c>
      <c r="M6" s="271">
        <f>G6*(C$15/B$15)</f>
        <v>1.4</v>
      </c>
      <c r="N6" s="271"/>
      <c r="O6" s="270">
        <f t="shared" si="1"/>
        <v>430.51926225703039</v>
      </c>
      <c r="Q6" s="253">
        <f t="shared" ref="Q6:Q12" si="3">O6/I6</f>
        <v>1.4</v>
      </c>
      <c r="R6"/>
      <c r="S6" s="121">
        <v>0.75</v>
      </c>
    </row>
    <row r="7" spans="1:19" ht="15.75" customHeight="1" x14ac:dyDescent="0.35">
      <c r="A7" s="50" t="s">
        <v>54</v>
      </c>
      <c r="B7" s="139">
        <f>'Revised labour.plant escalation'!H2</f>
        <v>127.96950554895409</v>
      </c>
      <c r="C7" s="142">
        <f>B7*'17.18 prices'!D7</f>
        <v>179.1573077685357</v>
      </c>
      <c r="D7" s="128">
        <f t="shared" ref="D7:D15" si="4">C7/B7</f>
        <v>1.4</v>
      </c>
      <c r="E7" s="50" t="s">
        <v>188</v>
      </c>
      <c r="F7" s="94">
        <v>2</v>
      </c>
      <c r="G7" s="94"/>
      <c r="H7" s="94"/>
      <c r="I7" s="270">
        <f t="shared" si="2"/>
        <v>214.43040402145536</v>
      </c>
      <c r="J7" s="251"/>
      <c r="K7" s="268" t="s">
        <v>188</v>
      </c>
      <c r="L7" s="271">
        <f t="shared" si="0"/>
        <v>2.8</v>
      </c>
      <c r="M7" s="271"/>
      <c r="N7" s="271"/>
      <c r="O7" s="270">
        <f t="shared" si="1"/>
        <v>300.2025656300375</v>
      </c>
      <c r="Q7" s="253">
        <f t="shared" si="3"/>
        <v>1.4</v>
      </c>
      <c r="R7"/>
      <c r="S7" s="121">
        <v>1</v>
      </c>
    </row>
    <row r="8" spans="1:19" ht="29.25" customHeight="1" x14ac:dyDescent="0.35">
      <c r="A8" s="51" t="s">
        <v>189</v>
      </c>
      <c r="B8" s="296">
        <f>'Revised labour.plant escalation'!H3</f>
        <v>147.41739899997896</v>
      </c>
      <c r="C8" s="142">
        <f>B8*'17.18 prices'!D8</f>
        <v>206.38435859997054</v>
      </c>
      <c r="D8" s="128">
        <f t="shared" si="4"/>
        <v>1.4</v>
      </c>
      <c r="E8" s="50" t="s">
        <v>190</v>
      </c>
      <c r="F8" s="94">
        <v>2</v>
      </c>
      <c r="G8" s="94"/>
      <c r="H8" s="94"/>
      <c r="I8" s="270">
        <f t="shared" si="2"/>
        <v>214.43040402145536</v>
      </c>
      <c r="J8" s="251"/>
      <c r="K8" s="268" t="s">
        <v>190</v>
      </c>
      <c r="L8" s="271">
        <f t="shared" si="0"/>
        <v>2.8</v>
      </c>
      <c r="M8" s="271">
        <f>G8*(C$15/B$15)</f>
        <v>0</v>
      </c>
      <c r="N8" s="271"/>
      <c r="O8" s="270">
        <f t="shared" si="1"/>
        <v>300.2025656300375</v>
      </c>
      <c r="Q8" s="253">
        <f t="shared" si="3"/>
        <v>1.4</v>
      </c>
      <c r="R8"/>
      <c r="S8" s="121">
        <v>1.5</v>
      </c>
    </row>
    <row r="9" spans="1:19" ht="15.75" customHeight="1" x14ac:dyDescent="0.35">
      <c r="A9" s="50" t="s">
        <v>56</v>
      </c>
      <c r="B9" s="139">
        <f>'Revised labour.plant escalation'!H4</f>
        <v>115.34523448732311</v>
      </c>
      <c r="C9" s="142">
        <f>B9*'17.18 prices'!D9</f>
        <v>161.48332828225236</v>
      </c>
      <c r="D9" s="128">
        <f t="shared" si="4"/>
        <v>1.4000000000000001</v>
      </c>
      <c r="E9" s="50" t="s">
        <v>191</v>
      </c>
      <c r="F9" s="94">
        <v>1</v>
      </c>
      <c r="G9" s="94"/>
      <c r="H9" s="94"/>
      <c r="I9" s="270">
        <f t="shared" si="2"/>
        <v>107.21520201072768</v>
      </c>
      <c r="J9" s="251"/>
      <c r="K9" s="268" t="s">
        <v>191</v>
      </c>
      <c r="L9" s="271">
        <f t="shared" si="0"/>
        <v>1.4</v>
      </c>
      <c r="M9" s="271"/>
      <c r="N9" s="271"/>
      <c r="O9" s="270">
        <f t="shared" si="1"/>
        <v>150.10128281501875</v>
      </c>
      <c r="Q9" s="253">
        <f t="shared" si="3"/>
        <v>1.4</v>
      </c>
      <c r="R9"/>
      <c r="S9" s="121">
        <v>2</v>
      </c>
    </row>
    <row r="10" spans="1:19" ht="15.75" customHeight="1" x14ac:dyDescent="0.35">
      <c r="A10" s="50" t="s">
        <v>57</v>
      </c>
      <c r="B10" s="139">
        <f>'Revised labour.plant escalation'!H5</f>
        <v>107.21520201072768</v>
      </c>
      <c r="C10" s="142">
        <f>B10*'17.18 prices'!D10</f>
        <v>150.10128281501875</v>
      </c>
      <c r="D10" s="128">
        <f t="shared" si="4"/>
        <v>1.4</v>
      </c>
      <c r="E10" s="50" t="s">
        <v>192</v>
      </c>
      <c r="F10" s="94">
        <v>3</v>
      </c>
      <c r="G10" s="94"/>
      <c r="H10" s="94"/>
      <c r="I10" s="270">
        <f t="shared" si="2"/>
        <v>321.64560603218303</v>
      </c>
      <c r="J10" s="251"/>
      <c r="K10" s="268" t="s">
        <v>192</v>
      </c>
      <c r="L10" s="271">
        <f t="shared" si="0"/>
        <v>4.1999999999999993</v>
      </c>
      <c r="M10" s="271">
        <f>G10*(C$15/B$15)</f>
        <v>0</v>
      </c>
      <c r="N10" s="271"/>
      <c r="O10" s="270">
        <f t="shared" si="1"/>
        <v>450.30384844505619</v>
      </c>
      <c r="Q10" s="253">
        <f t="shared" si="3"/>
        <v>1.4</v>
      </c>
      <c r="R10"/>
      <c r="S10" s="121">
        <v>2.5</v>
      </c>
    </row>
    <row r="11" spans="1:19" ht="15.75" customHeight="1" x14ac:dyDescent="0.35">
      <c r="A11" s="50" t="s">
        <v>59</v>
      </c>
      <c r="B11" s="139">
        <f>'Revised labour.plant escalation'!H6</f>
        <v>107.21520201072768</v>
      </c>
      <c r="C11" s="142">
        <f>B11*'17.18 prices'!D11</f>
        <v>150.10128281501875</v>
      </c>
      <c r="D11" s="128">
        <f t="shared" si="4"/>
        <v>1.4</v>
      </c>
      <c r="E11" s="50" t="s">
        <v>181</v>
      </c>
      <c r="F11" s="94">
        <v>0</v>
      </c>
      <c r="G11" s="94">
        <v>0</v>
      </c>
      <c r="H11" s="94">
        <v>1</v>
      </c>
      <c r="I11" s="270">
        <f t="shared" si="2"/>
        <v>75.940597659493832</v>
      </c>
      <c r="J11" s="251"/>
      <c r="K11" s="268" t="s">
        <v>181</v>
      </c>
      <c r="L11" s="271"/>
      <c r="M11" s="271"/>
      <c r="N11" s="271">
        <f>H11*(C$6/B$6)</f>
        <v>1.4</v>
      </c>
      <c r="O11" s="270">
        <f>(L11*$B$14)+(M11*$B$15)+(N11*$B$6)</f>
        <v>106.31683672329136</v>
      </c>
      <c r="Q11" s="253">
        <f>O11/I11</f>
        <v>1.4</v>
      </c>
      <c r="R11"/>
      <c r="S11" s="121">
        <v>3</v>
      </c>
    </row>
    <row r="12" spans="1:19" ht="15.75" customHeight="1" thickBot="1" x14ac:dyDescent="0.4">
      <c r="A12" s="50" t="s">
        <v>60</v>
      </c>
      <c r="B12" s="139">
        <f>'Revised labour.plant escalation'!H7</f>
        <v>107.21520201072768</v>
      </c>
      <c r="C12" s="142">
        <f>B12*'17.18 prices'!D12</f>
        <v>150.10128281501875</v>
      </c>
      <c r="D12" s="128">
        <f t="shared" si="4"/>
        <v>1.4</v>
      </c>
      <c r="E12" s="52" t="s">
        <v>193</v>
      </c>
      <c r="F12" s="95">
        <v>2</v>
      </c>
      <c r="G12" s="95"/>
      <c r="H12" s="95"/>
      <c r="I12" s="275">
        <f t="shared" si="2"/>
        <v>214.43040402145536</v>
      </c>
      <c r="J12" s="251"/>
      <c r="K12" s="273" t="s">
        <v>193</v>
      </c>
      <c r="L12" s="276">
        <f>F12*(C$14/B$14)</f>
        <v>2.8</v>
      </c>
      <c r="M12" s="276"/>
      <c r="N12" s="276"/>
      <c r="O12" s="275">
        <f t="shared" si="1"/>
        <v>300.2025656300375</v>
      </c>
      <c r="P12" s="251"/>
      <c r="Q12" s="254">
        <f t="shared" si="3"/>
        <v>1.4</v>
      </c>
      <c r="R12"/>
      <c r="S12" s="121">
        <v>3.5</v>
      </c>
    </row>
    <row r="13" spans="1:19" ht="18.75" customHeight="1" x14ac:dyDescent="0.35">
      <c r="A13" s="50" t="s">
        <v>61</v>
      </c>
      <c r="B13" s="139">
        <f>'Revised labour.plant escalation'!H8</f>
        <v>107.21520201072768</v>
      </c>
      <c r="C13" s="142">
        <f>B13*'17.18 prices'!D13</f>
        <v>150.10128281501875</v>
      </c>
      <c r="D13" s="128">
        <f t="shared" si="4"/>
        <v>1.4</v>
      </c>
      <c r="E13" s="46" t="s">
        <v>545</v>
      </c>
      <c r="F13" s="42">
        <v>1</v>
      </c>
      <c r="H13"/>
      <c r="I13" s="300">
        <f>F13*'Revised labour.plant escalation'!H12</f>
        <v>88.463964619922962</v>
      </c>
      <c r="J13" s="251"/>
      <c r="K13" s="251"/>
      <c r="L13" s="251"/>
      <c r="M13" s="251"/>
      <c r="P13" s="251"/>
      <c r="Q13" s="251"/>
      <c r="R13"/>
      <c r="S13" s="121">
        <v>4</v>
      </c>
    </row>
    <row r="14" spans="1:19" ht="15" customHeight="1" thickBot="1" x14ac:dyDescent="0.4">
      <c r="A14" s="50" t="s">
        <v>62</v>
      </c>
      <c r="B14" s="296">
        <f>'Revised labour.plant escalation'!H9</f>
        <v>107.21520201072768</v>
      </c>
      <c r="C14" s="142">
        <f>B14*'17.18 prices'!D14</f>
        <v>150.10128281501875</v>
      </c>
      <c r="D14" s="128">
        <f t="shared" si="4"/>
        <v>1.4</v>
      </c>
      <c r="E14" s="53"/>
      <c r="F14"/>
      <c r="G14"/>
      <c r="H14"/>
      <c r="I14" s="251"/>
      <c r="J14" s="251"/>
      <c r="K14" s="251"/>
      <c r="L14" s="251"/>
      <c r="M14" s="251"/>
      <c r="N14" s="251"/>
      <c r="O14" s="251"/>
      <c r="P14" s="251"/>
      <c r="Q14" s="251"/>
      <c r="R14"/>
      <c r="S14" s="121">
        <v>4.5</v>
      </c>
    </row>
    <row r="15" spans="1:19" ht="15" thickBot="1" x14ac:dyDescent="0.4">
      <c r="A15" s="50" t="s">
        <v>63</v>
      </c>
      <c r="B15" s="139">
        <f>'Revised labour.plant escalation'!H10</f>
        <v>93.083354733566381</v>
      </c>
      <c r="C15" s="142">
        <f>B15*'17.18 prices'!D15</f>
        <v>130.31669662699292</v>
      </c>
      <c r="D15" s="128">
        <f t="shared" si="4"/>
        <v>1.4</v>
      </c>
      <c r="E15" s="53"/>
      <c r="F15"/>
      <c r="G15"/>
      <c r="H15"/>
      <c r="I15" s="521" t="s">
        <v>548</v>
      </c>
      <c r="J15" s="522"/>
      <c r="K15" s="355">
        <v>1.0245</v>
      </c>
      <c r="L15" s="251"/>
      <c r="M15" s="251"/>
      <c r="N15" s="251"/>
      <c r="O15" s="251"/>
      <c r="P15" s="251"/>
      <c r="Q15" s="251"/>
      <c r="R15"/>
      <c r="S15" s="121">
        <v>5</v>
      </c>
    </row>
    <row r="16" spans="1:19" ht="17.25" customHeight="1" thickBot="1" x14ac:dyDescent="0.4">
      <c r="A16" s="52" t="s">
        <v>194</v>
      </c>
      <c r="B16" s="213">
        <f>'17.18 prices'!B16</f>
        <v>0.24</v>
      </c>
      <c r="C16" s="214">
        <f>'17.18 prices'!C16</f>
        <v>0.24</v>
      </c>
      <c r="D16"/>
      <c r="E16"/>
      <c r="F16"/>
      <c r="G16"/>
      <c r="L16" s="278"/>
      <c r="Q16" s="251"/>
      <c r="R16"/>
      <c r="S16" s="121">
        <v>5.5</v>
      </c>
    </row>
    <row r="17" spans="1:40" ht="17.25" customHeight="1" x14ac:dyDescent="0.35">
      <c r="D17"/>
      <c r="E17"/>
      <c r="F17"/>
      <c r="G17"/>
      <c r="Q17" s="251"/>
      <c r="R17"/>
      <c r="S17" s="121">
        <v>6</v>
      </c>
    </row>
    <row r="18" spans="1:40" x14ac:dyDescent="0.35">
      <c r="A18" s="54"/>
      <c r="D18" s="55"/>
      <c r="E18" s="55"/>
      <c r="F18" s="55"/>
      <c r="G18" s="55"/>
      <c r="H18" s="55"/>
      <c r="I18" s="255"/>
      <c r="J18" s="255"/>
      <c r="K18" s="255"/>
      <c r="L18" s="255"/>
      <c r="M18" s="255"/>
      <c r="N18" s="255"/>
      <c r="O18" s="255"/>
      <c r="P18" s="255"/>
      <c r="Q18" s="255"/>
      <c r="R18" s="55"/>
      <c r="S18" s="121">
        <v>6.5</v>
      </c>
      <c r="Y18" s="55"/>
      <c r="AF18" s="56"/>
      <c r="AG18" s="56"/>
      <c r="AH18" s="56"/>
      <c r="AI18" s="56"/>
      <c r="AJ18" s="55"/>
      <c r="AK18" s="55"/>
      <c r="AL18" s="55"/>
      <c r="AM18" s="55"/>
      <c r="AN18" s="55"/>
    </row>
    <row r="19" spans="1:40" ht="23.25" customHeight="1" thickBot="1" x14ac:dyDescent="0.4">
      <c r="D19" s="55"/>
      <c r="E19" s="55"/>
      <c r="F19" s="55"/>
      <c r="G19" s="55"/>
      <c r="H19" s="55"/>
      <c r="I19" s="255"/>
      <c r="J19" s="255"/>
      <c r="K19" s="255"/>
      <c r="L19" s="255"/>
      <c r="M19" s="255"/>
      <c r="N19" s="255"/>
      <c r="O19" s="255"/>
      <c r="P19" s="255"/>
      <c r="Q19" s="255"/>
      <c r="R19" s="55"/>
      <c r="S19" s="121">
        <v>7</v>
      </c>
      <c r="Y19" s="55"/>
      <c r="AF19" s="56"/>
      <c r="AG19" s="56"/>
      <c r="AH19" s="56"/>
      <c r="AI19" s="56"/>
      <c r="AJ19" s="55"/>
      <c r="AK19" s="55"/>
      <c r="AL19" s="55"/>
      <c r="AM19" s="55"/>
      <c r="AN19" s="55"/>
    </row>
    <row r="20" spans="1:40" ht="26.5" thickBot="1" x14ac:dyDescent="0.4">
      <c r="A20" s="57" t="s">
        <v>8</v>
      </c>
      <c r="B20" s="58" t="s">
        <v>133</v>
      </c>
      <c r="C20" s="58" t="s">
        <v>195</v>
      </c>
      <c r="D20" s="59" t="s">
        <v>196</v>
      </c>
      <c r="E20" s="59" t="s">
        <v>197</v>
      </c>
      <c r="F20" s="58" t="s">
        <v>198</v>
      </c>
      <c r="G20" s="58" t="s">
        <v>199</v>
      </c>
      <c r="H20" s="58" t="s">
        <v>200</v>
      </c>
      <c r="I20" s="256" t="s">
        <v>201</v>
      </c>
      <c r="J20" s="256" t="s">
        <v>202</v>
      </c>
      <c r="K20" s="256" t="s">
        <v>203</v>
      </c>
      <c r="L20" s="256" t="s">
        <v>204</v>
      </c>
      <c r="M20" s="256" t="s">
        <v>205</v>
      </c>
      <c r="N20" s="256" t="s">
        <v>206</v>
      </c>
      <c r="O20" s="256" t="s">
        <v>207</v>
      </c>
      <c r="P20" s="256" t="s">
        <v>208</v>
      </c>
      <c r="Q20" s="256" t="s">
        <v>209</v>
      </c>
      <c r="R20" s="55"/>
      <c r="S20" s="121">
        <v>7.5</v>
      </c>
    </row>
    <row r="21" spans="1:40" ht="26.5" thickBot="1" x14ac:dyDescent="0.4">
      <c r="A21" s="60" t="s">
        <v>210</v>
      </c>
      <c r="B21" s="61"/>
      <c r="C21" s="61"/>
      <c r="D21" s="62"/>
      <c r="E21" s="62"/>
      <c r="F21" s="61"/>
      <c r="G21" s="61"/>
      <c r="H21" s="61"/>
      <c r="I21" s="257"/>
      <c r="J21" s="257"/>
      <c r="K21" s="257"/>
      <c r="L21" s="257"/>
      <c r="M21" s="257"/>
      <c r="N21" s="257"/>
      <c r="O21" s="257"/>
      <c r="P21" s="257"/>
      <c r="Q21" s="257"/>
      <c r="R21" s="55"/>
      <c r="S21" s="122">
        <v>8</v>
      </c>
    </row>
    <row r="22" spans="1:40" ht="31.5" customHeight="1" thickBot="1" x14ac:dyDescent="0.4">
      <c r="A22" s="63">
        <f>'17.18 prices'!A22</f>
        <v>501</v>
      </c>
      <c r="B22" s="64" t="str">
        <f>'17.18 prices'!B22</f>
        <v>Re-energise premises – Business Hours</v>
      </c>
      <c r="C22" s="65" t="str">
        <f>'17.18 prices'!C22</f>
        <v>Re-energisation of a premises that is already connected to the network during business hours</v>
      </c>
      <c r="D22" s="66">
        <f>'17.18 prices'!D22</f>
        <v>69.524025133039231</v>
      </c>
      <c r="E22" s="66">
        <f>'17.18 prices'!E22</f>
        <v>76.476427646343154</v>
      </c>
      <c r="F22" s="67">
        <f>'17.18 prices'!F22</f>
        <v>0.5</v>
      </c>
      <c r="G22" s="68" t="str">
        <f>'17.18 prices'!G22</f>
        <v>Normal</v>
      </c>
      <c r="H22" s="68" t="str">
        <f>'17.18 prices'!H22</f>
        <v>F Crew Meter</v>
      </c>
      <c r="I22" s="66">
        <f>VLOOKUP(H22,Crews, 5,FALSE)</f>
        <v>107.21520201072768</v>
      </c>
      <c r="J22" s="66">
        <f>VLOOKUP(H22,crewsot, 5,FALSE)</f>
        <v>150.10128281501875</v>
      </c>
      <c r="K22" s="66">
        <f>IF(G22="Normal",F22*I22,F22*J22)</f>
        <v>53.60760100536384</v>
      </c>
      <c r="L22" s="66">
        <f>IF(G22="Normal",K22*$B$5,K22/Q5*$B$5)</f>
        <v>19.834812371984622</v>
      </c>
      <c r="M22" s="258"/>
      <c r="N22" s="258"/>
      <c r="O22" s="258"/>
      <c r="P22" s="132">
        <f>IF(G22="Normal",SUM(K22:O22,-L22)*$B$16,SUM((K22/Q5), M22, N22, O22)*$B$16)</f>
        <v>12.865824241287319</v>
      </c>
      <c r="Q22" s="258">
        <f>SUM(K22:P22)</f>
        <v>86.308237618635772</v>
      </c>
      <c r="R22" s="55"/>
      <c r="S22" s="55"/>
    </row>
    <row r="23" spans="1:40" ht="29.25" customHeight="1" thickBot="1" x14ac:dyDescent="0.4">
      <c r="A23" s="69">
        <f>'17.18 prices'!A23</f>
        <v>502</v>
      </c>
      <c r="B23" s="65" t="str">
        <f>'17.18 prices'!B23</f>
        <v>Re-energise premises – After Hours</v>
      </c>
      <c r="C23" s="65" t="str">
        <f>'17.18 prices'!C23</f>
        <v>Re-energisation of a premises that is already connected to the network during after-hours periods</v>
      </c>
      <c r="D23" s="70">
        <f>'17.18 prices'!D23</f>
        <v>88.130056630601331</v>
      </c>
      <c r="E23" s="70">
        <f>'17.18 prices'!E23</f>
        <v>96.94306229366147</v>
      </c>
      <c r="F23" s="67">
        <f>'17.18 prices'!F23</f>
        <v>0.5</v>
      </c>
      <c r="G23" s="68" t="str">
        <f>'17.18 prices'!G23</f>
        <v>Overtime</v>
      </c>
      <c r="H23" s="68" t="str">
        <f>'17.18 prices'!H23</f>
        <v>F Crew Meter</v>
      </c>
      <c r="I23" s="70">
        <f>VLOOKUP(H23,Crews, 5,FALSE)</f>
        <v>107.21520201072768</v>
      </c>
      <c r="J23" s="70">
        <f>VLOOKUP(H23,crewsot, 5,FALSE)</f>
        <v>150.10128281501875</v>
      </c>
      <c r="K23" s="70">
        <f>IF(G23="Normal",F23*I23,F23*J23)</f>
        <v>75.050641407509374</v>
      </c>
      <c r="L23" s="70">
        <f>IF(G23="Normal",K23*$B$5,K23/Q5*$B$5)</f>
        <v>19.834812371984622</v>
      </c>
      <c r="M23" s="68"/>
      <c r="N23" s="68"/>
      <c r="O23" s="68"/>
      <c r="P23" s="132">
        <f>IF(G23="Normal",SUM(K23:O23,-L23)*$B$16,SUM((K23/Q6), M23, N23, O23)*$B$16)</f>
        <v>12.865824241287321</v>
      </c>
      <c r="Q23" s="248">
        <f>SUM(K23:P23)</f>
        <v>107.75127802078131</v>
      </c>
      <c r="R23" s="55"/>
      <c r="S23" s="55"/>
    </row>
    <row r="24" spans="1:40" s="42" customFormat="1" ht="28" customHeight="1" thickBot="1" x14ac:dyDescent="0.4">
      <c r="A24" s="60" t="str">
        <f>'17.18 prices'!A24</f>
        <v>Premise De-energisation – Existing Network Connection</v>
      </c>
      <c r="B24" s="58" t="str">
        <f>'17.18 prices'!B24</f>
        <v>Service</v>
      </c>
      <c r="C24" s="58" t="str">
        <f>'17.18 prices'!C24</f>
        <v>Service Description / Scope</v>
      </c>
      <c r="D24" s="279" t="str">
        <f>'17.18 prices'!D24</f>
        <v>Current Prices 2017/18</v>
      </c>
      <c r="E24" s="279" t="str">
        <f>'17.18 prices'!E24</f>
        <v>GST Inclusive</v>
      </c>
      <c r="F24" s="256" t="str">
        <f>'17.18 prices'!F24</f>
        <v>Appointment Time Hours</v>
      </c>
      <c r="G24" s="256" t="str">
        <f>'17.18 prices'!G24</f>
        <v>Normal/Over</v>
      </c>
      <c r="H24" s="256" t="str">
        <f>'17.18 prices'!H24</f>
        <v>Crew</v>
      </c>
      <c r="I24" s="256" t="s">
        <v>201</v>
      </c>
      <c r="J24" s="256" t="s">
        <v>202</v>
      </c>
      <c r="K24" s="256" t="s">
        <v>203</v>
      </c>
      <c r="L24" s="256" t="s">
        <v>204</v>
      </c>
      <c r="M24" s="256" t="s">
        <v>205</v>
      </c>
      <c r="N24" s="256" t="s">
        <v>206</v>
      </c>
      <c r="O24" s="256" t="s">
        <v>207</v>
      </c>
      <c r="P24" s="256" t="s">
        <v>208</v>
      </c>
      <c r="Q24" s="256" t="s">
        <v>209</v>
      </c>
      <c r="R24" s="55"/>
      <c r="S24" s="55"/>
      <c r="U24"/>
      <c r="V24"/>
      <c r="W24"/>
      <c r="X24"/>
      <c r="Y24"/>
      <c r="Z24"/>
      <c r="AA24"/>
      <c r="AB24"/>
      <c r="AC24"/>
      <c r="AD24"/>
      <c r="AE24"/>
      <c r="AF24"/>
      <c r="AG24"/>
      <c r="AH24"/>
      <c r="AI24"/>
      <c r="AJ24"/>
      <c r="AK24"/>
      <c r="AL24"/>
    </row>
    <row r="25" spans="1:40" ht="36" customHeight="1" thickBot="1" x14ac:dyDescent="0.4">
      <c r="A25" s="63">
        <f>'17.18 prices'!A25</f>
        <v>503</v>
      </c>
      <c r="B25" s="64" t="str">
        <f>'17.18 prices'!B25</f>
        <v>De-energise premises – Business Hours</v>
      </c>
      <c r="C25" s="65" t="str">
        <f>'17.18 prices'!C25</f>
        <v>De-energisation of a premises that is already connected to the network during business hours; excluding where the de-energisation is for debt non-payment</v>
      </c>
      <c r="D25" s="66">
        <f>'17.18 prices'!D25</f>
        <v>69.524025133039231</v>
      </c>
      <c r="E25" s="66">
        <f>'17.18 prices'!E25</f>
        <v>76.476427646343154</v>
      </c>
      <c r="F25" s="67">
        <f>'17.18 prices'!F25</f>
        <v>0.5</v>
      </c>
      <c r="G25" s="68" t="str">
        <f>'17.18 prices'!G25</f>
        <v>Normal</v>
      </c>
      <c r="H25" s="68" t="str">
        <f>'17.18 prices'!H25</f>
        <v>F Crew Meter</v>
      </c>
      <c r="I25" s="66">
        <f>VLOOKUP(H25,Crews, 5,FALSE)</f>
        <v>107.21520201072768</v>
      </c>
      <c r="J25" s="66">
        <f>VLOOKUP(H25,crewsot, 5,FALSE)</f>
        <v>150.10128281501875</v>
      </c>
      <c r="K25" s="66">
        <f>IF(G25="Normal",F25*I25,F25*J25)</f>
        <v>53.60760100536384</v>
      </c>
      <c r="L25" s="66">
        <f>IF(G25="Normal",K25*$B$5,K25/Q5*$B$5)</f>
        <v>19.834812371984622</v>
      </c>
      <c r="M25" s="258"/>
      <c r="N25" s="258"/>
      <c r="O25" s="258"/>
      <c r="P25" s="132">
        <f>IF(G25="Normal",SUM(K25:O25,-L25)*$B$16,SUM((K25/Q8), M25, N25, O25)*$B$16)</f>
        <v>12.865824241287319</v>
      </c>
      <c r="Q25" s="258">
        <f>SUM(K25:P25)</f>
        <v>86.308237618635772</v>
      </c>
      <c r="R25" s="55"/>
      <c r="S25" s="55"/>
    </row>
    <row r="26" spans="1:40" ht="39" customHeight="1" thickBot="1" x14ac:dyDescent="0.4">
      <c r="A26" s="69">
        <f>'17.18 prices'!A26</f>
        <v>505</v>
      </c>
      <c r="B26" s="65" t="str">
        <f>'17.18 prices'!B26</f>
        <v xml:space="preserve">De-energise premises for debt non-payment </v>
      </c>
      <c r="C26" s="65" t="str">
        <f>'17.18 prices'!C26</f>
        <v xml:space="preserve">De-energisation of a premises that is already connected to the network where the de-energisation is for debt non-payment – Anytime </v>
      </c>
      <c r="D26" s="70">
        <f>'17.18 prices'!D26</f>
        <v>139.05830152310193</v>
      </c>
      <c r="E26" s="70">
        <f>'17.18 prices'!E26</f>
        <v>152.96413167541215</v>
      </c>
      <c r="F26" s="67">
        <f>'17.18 prices'!F26</f>
        <v>0.5</v>
      </c>
      <c r="G26" s="68" t="str">
        <f>'17.18 prices'!G26</f>
        <v>Normal</v>
      </c>
      <c r="H26" s="68" t="str">
        <f>'17.18 prices'!H26</f>
        <v>Meter crew</v>
      </c>
      <c r="I26" s="70">
        <f>VLOOKUP(H26,Crews, 5,FALSE)</f>
        <v>214.43040402145536</v>
      </c>
      <c r="J26" s="70">
        <f>VLOOKUP(H26,crewsot, 5,FALSE)</f>
        <v>300.2025656300375</v>
      </c>
      <c r="K26" s="70">
        <f>IF(G26="Normal",F26*I26,F26*J26)</f>
        <v>107.21520201072768</v>
      </c>
      <c r="L26" s="70">
        <f>IF(G26="Normal",K26*$B$5,K26/Q5*$B$5)</f>
        <v>39.669624743969244</v>
      </c>
      <c r="M26" s="68"/>
      <c r="N26" s="68"/>
      <c r="O26" s="68"/>
      <c r="P26" s="132">
        <f>IF(G26="Normal",SUM(K26:O26,-L26)*$B$16,SUM((K26/Q9), M26, N26, O26)*$B$16)</f>
        <v>25.731648482574638</v>
      </c>
      <c r="Q26" s="248">
        <f>SUM(K26:P26)</f>
        <v>172.61647523727154</v>
      </c>
      <c r="R26" s="55"/>
      <c r="S26" s="55"/>
    </row>
    <row r="27" spans="1:40" s="42" customFormat="1" ht="28" customHeight="1" thickBot="1" x14ac:dyDescent="0.4">
      <c r="A27" s="60" t="str">
        <f>'17.18 prices'!A27</f>
        <v>Meter Investigations</v>
      </c>
      <c r="B27" s="58" t="str">
        <f>'17.18 prices'!B27</f>
        <v>Service</v>
      </c>
      <c r="C27" s="58" t="str">
        <f>'17.18 prices'!C27</f>
        <v>Service Description / Scope</v>
      </c>
      <c r="D27" s="279" t="str">
        <f>'17.18 prices'!D27</f>
        <v>Current Prices 2017/18</v>
      </c>
      <c r="E27" s="279" t="str">
        <f>'17.18 prices'!E27</f>
        <v>GST Inclusive</v>
      </c>
      <c r="F27" s="256" t="str">
        <f>'17.18 prices'!F27</f>
        <v>Appointment Time Hours</v>
      </c>
      <c r="G27" s="256" t="str">
        <f>'17.18 prices'!G27</f>
        <v>Normal/Over</v>
      </c>
      <c r="H27" s="256" t="str">
        <f>'17.18 prices'!H27</f>
        <v>Crew</v>
      </c>
      <c r="I27" s="256" t="s">
        <v>201</v>
      </c>
      <c r="J27" s="256" t="s">
        <v>202</v>
      </c>
      <c r="K27" s="256" t="s">
        <v>203</v>
      </c>
      <c r="L27" s="256" t="s">
        <v>204</v>
      </c>
      <c r="M27" s="256" t="s">
        <v>205</v>
      </c>
      <c r="N27" s="256" t="s">
        <v>206</v>
      </c>
      <c r="O27" s="256" t="s">
        <v>207</v>
      </c>
      <c r="P27" s="256" t="s">
        <v>208</v>
      </c>
      <c r="Q27" s="256" t="s">
        <v>209</v>
      </c>
      <c r="R27" s="55"/>
      <c r="S27" s="55"/>
      <c r="U27"/>
      <c r="V27"/>
      <c r="W27"/>
      <c r="X27"/>
      <c r="Y27"/>
      <c r="Z27"/>
      <c r="AA27"/>
      <c r="AB27"/>
      <c r="AC27"/>
      <c r="AD27"/>
      <c r="AE27"/>
      <c r="AF27"/>
      <c r="AG27"/>
      <c r="AH27"/>
      <c r="AI27"/>
      <c r="AJ27"/>
      <c r="AK27"/>
      <c r="AL27"/>
    </row>
    <row r="28" spans="1:40" s="42" customFormat="1" ht="39.75" customHeight="1" thickBot="1" x14ac:dyDescent="0.4">
      <c r="A28" s="63">
        <f>'17.18 prices'!A28</f>
        <v>504</v>
      </c>
      <c r="B28" s="64" t="str">
        <f>'17.18 prices'!B28</f>
        <v>Meter Test (Whole Current) – Business Hours</v>
      </c>
      <c r="C28" s="72" t="str">
        <f>'17.18 prices'!C28</f>
        <v>Meter test for whole current Type 5 – 7 meters only during business hours. Fee is refunded if the meter is proven to be faulty</v>
      </c>
      <c r="D28" s="66">
        <f>'17.18 prices'!D28</f>
        <v>278.11660304620386</v>
      </c>
      <c r="E28" s="66">
        <f>'17.18 prices'!E28</f>
        <v>305.9282633508243</v>
      </c>
      <c r="F28" s="67">
        <f>'17.18 prices'!F28</f>
        <v>1</v>
      </c>
      <c r="G28" s="68" t="str">
        <f>'17.18 prices'!G28</f>
        <v>Normal</v>
      </c>
      <c r="H28" s="68" t="str">
        <f>'17.18 prices'!H28</f>
        <v>Meter crew</v>
      </c>
      <c r="I28" s="66">
        <f>VLOOKUP(H28,Crews, 5,FALSE)</f>
        <v>214.43040402145536</v>
      </c>
      <c r="J28" s="66">
        <f>VLOOKUP(H28,crewsot, 5,FALSE)</f>
        <v>300.2025656300375</v>
      </c>
      <c r="K28" s="66">
        <f>IF(G28="Normal",F28*I28,F28*J28)</f>
        <v>214.43040402145536</v>
      </c>
      <c r="L28" s="66">
        <f>IF(G28="Normal",K28*$B$5,K28/Q7*$B$5)</f>
        <v>79.339249487938488</v>
      </c>
      <c r="M28" s="258"/>
      <c r="N28" s="258"/>
      <c r="O28" s="258"/>
      <c r="P28" s="132">
        <f>IF(G28="Normal",SUM(K28:O28,-L28)*$B$16,SUM((K28/Q11), M28, N28, O28)*$B$16)</f>
        <v>51.463296965149276</v>
      </c>
      <c r="Q28" s="258">
        <f>SUM(K28:P28)</f>
        <v>345.23295047454309</v>
      </c>
      <c r="R28" s="55"/>
      <c r="S28" s="55"/>
      <c r="U28"/>
      <c r="V28"/>
      <c r="W28"/>
      <c r="X28"/>
      <c r="Y28"/>
      <c r="Z28"/>
      <c r="AA28"/>
      <c r="AB28"/>
      <c r="AC28"/>
      <c r="AD28"/>
      <c r="AE28"/>
      <c r="AF28"/>
      <c r="AG28"/>
      <c r="AH28"/>
      <c r="AI28"/>
      <c r="AJ28"/>
      <c r="AK28"/>
      <c r="AL28"/>
    </row>
    <row r="29" spans="1:40" s="42" customFormat="1" ht="42.75" customHeight="1" thickBot="1" x14ac:dyDescent="0.4">
      <c r="A29" s="69">
        <f>'17.18 prices'!A29</f>
        <v>510</v>
      </c>
      <c r="B29" s="65" t="str">
        <f>'17.18 prices'!B29</f>
        <v>Meter Test (CT/VT) – Business Hours</v>
      </c>
      <c r="C29" s="65" t="str">
        <f>'17.18 prices'!C29</f>
        <v>Meter test for meters utilising a CT or VT during business hours. Fee is refunded if the meter installation is proven to be faulty</v>
      </c>
      <c r="D29" s="70">
        <f>'17.18 prices'!D29</f>
        <v>322.09449567680514</v>
      </c>
      <c r="E29" s="70">
        <f>'17.18 prices'!E29</f>
        <v>354.3039452444857</v>
      </c>
      <c r="F29" s="67">
        <f>'17.18 prices'!F29</f>
        <v>0.25</v>
      </c>
      <c r="G29" s="68" t="str">
        <f>'17.18 prices'!G29</f>
        <v>Normal</v>
      </c>
      <c r="H29" s="67" t="str">
        <f>'17.18 prices'!H29</f>
        <v>Admin</v>
      </c>
      <c r="I29" s="70">
        <f>VLOOKUP(H29,Crews, 5,FALSE)</f>
        <v>75.940597659493832</v>
      </c>
      <c r="J29" s="70">
        <f>VLOOKUP(H29,crewsot, 5,FALSE)</f>
        <v>106.31683672329136</v>
      </c>
      <c r="K29" s="70">
        <f>IF(G29="Normal",F29*I29,F29*J29)</f>
        <v>18.985149414873458</v>
      </c>
      <c r="L29" s="70">
        <f>IF(G29="Normal",K29*$B$5,K29/Q11*$B$5)</f>
        <v>7.0245052835031796</v>
      </c>
      <c r="M29" s="67">
        <f>'21.22 prices'!M29*'22.23 prices'!K15</f>
        <v>383.9287486528217</v>
      </c>
      <c r="N29" s="68"/>
      <c r="O29" s="68"/>
      <c r="P29" s="132">
        <f>IF(G29="Normal",SUM(K29:O29,-L29)*$B$16,SUM((K29/Q12), M29, N29, O29)*$B$16)</f>
        <v>96.699335536246821</v>
      </c>
      <c r="Q29" s="248">
        <f>SUM(K29:P29)</f>
        <v>506.63773888744515</v>
      </c>
      <c r="R29" s="55"/>
      <c r="S29" s="55"/>
      <c r="U29"/>
      <c r="V29"/>
      <c r="W29"/>
      <c r="X29"/>
      <c r="Y29"/>
      <c r="Z29"/>
      <c r="AA29"/>
      <c r="AB29"/>
      <c r="AC29"/>
      <c r="AD29"/>
      <c r="AE29"/>
      <c r="AF29"/>
      <c r="AG29"/>
      <c r="AH29"/>
      <c r="AI29"/>
      <c r="AJ29"/>
      <c r="AK29"/>
      <c r="AL29"/>
    </row>
    <row r="30" spans="1:40" s="42" customFormat="1" ht="41.25" customHeight="1" thickBot="1" x14ac:dyDescent="0.4">
      <c r="A30" s="60" t="str">
        <f>'17.18 prices'!A30</f>
        <v>Special meters Services</v>
      </c>
      <c r="B30" s="58" t="str">
        <f>'17.18 prices'!B30</f>
        <v>Service</v>
      </c>
      <c r="C30" s="58" t="str">
        <f>'17.18 prices'!C30</f>
        <v>Service Description / Scope</v>
      </c>
      <c r="D30" s="279" t="str">
        <f>'17.18 prices'!D30</f>
        <v>Current Prices 2017/18</v>
      </c>
      <c r="E30" s="279" t="str">
        <f>'17.18 prices'!E30</f>
        <v>GST Inclusive</v>
      </c>
      <c r="F30" s="256" t="str">
        <f>'17.18 prices'!F30</f>
        <v>Appointment Time Hours</v>
      </c>
      <c r="G30" s="256" t="str">
        <f>'17.18 prices'!G30</f>
        <v>Normal/Over</v>
      </c>
      <c r="H30" s="256" t="str">
        <f>'17.18 prices'!H30</f>
        <v>Crew</v>
      </c>
      <c r="I30" s="256" t="s">
        <v>201</v>
      </c>
      <c r="J30" s="256" t="s">
        <v>202</v>
      </c>
      <c r="K30" s="256" t="s">
        <v>203</v>
      </c>
      <c r="L30" s="256" t="s">
        <v>204</v>
      </c>
      <c r="M30" s="256" t="s">
        <v>205</v>
      </c>
      <c r="N30" s="256" t="s">
        <v>206</v>
      </c>
      <c r="O30" s="256" t="s">
        <v>207</v>
      </c>
      <c r="P30" s="256" t="s">
        <v>208</v>
      </c>
      <c r="Q30" s="256" t="s">
        <v>209</v>
      </c>
      <c r="R30" s="55"/>
      <c r="S30" s="55"/>
      <c r="U30"/>
      <c r="V30"/>
      <c r="W30"/>
      <c r="X30"/>
      <c r="Y30"/>
      <c r="Z30"/>
      <c r="AA30"/>
      <c r="AB30"/>
      <c r="AC30"/>
      <c r="AD30"/>
      <c r="AE30"/>
      <c r="AF30"/>
      <c r="AG30"/>
      <c r="AH30"/>
      <c r="AI30"/>
      <c r="AJ30"/>
      <c r="AK30"/>
      <c r="AL30"/>
    </row>
    <row r="31" spans="1:40" s="42" customFormat="1" ht="123" customHeight="1" thickBot="1" x14ac:dyDescent="0.4">
      <c r="A31" s="63">
        <f>'17.18 prices'!A31</f>
        <v>506</v>
      </c>
      <c r="B31" s="64" t="str">
        <f>'17.18 prices'!B31</f>
        <v>Special Meter Read</v>
      </c>
      <c r="C31" s="65"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6">
        <f>'17.18 prices'!D31</f>
        <v>32.158193282563268</v>
      </c>
      <c r="E31" s="66">
        <f>'17.18 prices'!E31</f>
        <v>35.374012610819598</v>
      </c>
      <c r="F31" s="67">
        <f>'17.18 prices'!F31</f>
        <v>0.25</v>
      </c>
      <c r="G31" s="68" t="str">
        <f>'17.18 prices'!G31</f>
        <v>Normal</v>
      </c>
      <c r="H31" s="68" t="s">
        <v>545</v>
      </c>
      <c r="I31" s="66">
        <f>I13</f>
        <v>88.463964619922962</v>
      </c>
      <c r="J31" s="66">
        <f>I13*1.4</f>
        <v>123.84955046789214</v>
      </c>
      <c r="K31" s="66">
        <f>IF(G31="Normal",F31*I31,F31*J31)</f>
        <v>22.11599115498074</v>
      </c>
      <c r="L31" s="66">
        <f>IF(G31="Normal",K31*$B$5,K31/Q3*$B$5)</f>
        <v>8.1829167273428745</v>
      </c>
      <c r="M31" s="281">
        <f>'18.19 prices'!M31*'19.20 prices'!K15</f>
        <v>6.5632031249999985</v>
      </c>
      <c r="N31" s="258"/>
      <c r="O31" s="258"/>
      <c r="P31" s="132">
        <f>IF(G31="Normal",SUM(K31:O31,-L31)*$B$16,SUM((K31/Q14), M31, N31, O31)*$B$16)</f>
        <v>6.8830066271953765</v>
      </c>
      <c r="Q31" s="359">
        <f>K31+L31+P31</f>
        <v>37.18191450951899</v>
      </c>
      <c r="R31" s="55"/>
      <c r="S31" s="55"/>
      <c r="U31"/>
      <c r="V31"/>
      <c r="W31"/>
      <c r="X31"/>
      <c r="Y31"/>
      <c r="Z31"/>
      <c r="AA31"/>
      <c r="AB31"/>
      <c r="AC31"/>
      <c r="AD31"/>
      <c r="AE31"/>
      <c r="AF31"/>
      <c r="AG31"/>
      <c r="AH31"/>
      <c r="AI31"/>
      <c r="AJ31"/>
      <c r="AK31"/>
      <c r="AL31"/>
    </row>
    <row r="32" spans="1:40" s="42" customFormat="1" ht="60.75" customHeight="1" thickBot="1" x14ac:dyDescent="0.4">
      <c r="A32" s="60" t="str">
        <f>'17.18 prices'!A32</f>
        <v>Power of Choice services</v>
      </c>
      <c r="B32" s="58" t="str">
        <f>'17.18 prices'!B32</f>
        <v>Service</v>
      </c>
      <c r="C32" s="58" t="str">
        <f>'17.18 prices'!C32</f>
        <v>Service Description / Scope</v>
      </c>
      <c r="D32" s="279" t="str">
        <f>'17.18 prices'!D32</f>
        <v>Current Prices 2017/18</v>
      </c>
      <c r="E32" s="279" t="str">
        <f>'17.18 prices'!E32</f>
        <v>GST Inclusive</v>
      </c>
      <c r="F32" s="256" t="str">
        <f>'17.18 prices'!F32</f>
        <v>Appointment Time Hours</v>
      </c>
      <c r="G32" s="256" t="str">
        <f>'17.18 prices'!G32</f>
        <v>Normal/Over</v>
      </c>
      <c r="H32" s="256" t="str">
        <f>'17.18 prices'!H32</f>
        <v>Crew</v>
      </c>
      <c r="I32" s="256" t="s">
        <v>201</v>
      </c>
      <c r="J32" s="256" t="s">
        <v>202</v>
      </c>
      <c r="K32" s="256" t="s">
        <v>203</v>
      </c>
      <c r="L32" s="256" t="s">
        <v>204</v>
      </c>
      <c r="M32" s="256" t="s">
        <v>205</v>
      </c>
      <c r="N32" s="256" t="s">
        <v>206</v>
      </c>
      <c r="O32" s="256" t="s">
        <v>207</v>
      </c>
      <c r="P32" s="256" t="s">
        <v>208</v>
      </c>
      <c r="Q32" s="256" t="s">
        <v>209</v>
      </c>
      <c r="R32" s="55"/>
      <c r="S32" s="55"/>
      <c r="U32"/>
      <c r="V32"/>
      <c r="W32"/>
      <c r="X32"/>
      <c r="Y32"/>
      <c r="Z32"/>
      <c r="AA32"/>
      <c r="AB32"/>
      <c r="AC32"/>
      <c r="AD32"/>
      <c r="AE32"/>
      <c r="AF32"/>
      <c r="AG32"/>
      <c r="AH32"/>
      <c r="AI32"/>
      <c r="AJ32"/>
      <c r="AK32"/>
      <c r="AL32"/>
    </row>
    <row r="33" spans="1:38" s="42" customFormat="1" ht="49.5" customHeight="1" thickBot="1" x14ac:dyDescent="0.4">
      <c r="A33" s="73">
        <f>'17.18 prices'!A33</f>
        <v>515</v>
      </c>
      <c r="B33" s="74" t="str">
        <f>'17.18 prices'!B33</f>
        <v>Move, remove, inspect or reconfigure meter</v>
      </c>
      <c r="C33" s="65" t="str">
        <f>'17.18 prices'!C33</f>
        <v>Customer initiated change to an Evoenergy metered site that requires a site visit to move, reseal, reprogram or inspect, but does not require a new meter</v>
      </c>
      <c r="D33" s="137" t="str">
        <f>'17.18 prices'!D33</f>
        <v>na</v>
      </c>
      <c r="E33" s="137" t="str">
        <f>'17.18 prices'!E33</f>
        <v>na</v>
      </c>
      <c r="F33" s="131">
        <f>'17.18 prices'!F33</f>
        <v>1</v>
      </c>
      <c r="G33" s="68" t="str">
        <f>'17.18 prices'!G33</f>
        <v>Normal</v>
      </c>
      <c r="H33" s="131" t="str">
        <f>'17.18 prices'!H33</f>
        <v>F Crew Meter</v>
      </c>
      <c r="I33" s="66">
        <f>VLOOKUP(H33,Crews, 5,FALSE)</f>
        <v>107.21520201072768</v>
      </c>
      <c r="J33" s="66">
        <f>VLOOKUP(H33,crewsot, 5,FALSE)</f>
        <v>150.10128281501875</v>
      </c>
      <c r="K33" s="66">
        <f>IF(G33="Normal",F33*I33,F33*J33)</f>
        <v>107.21520201072768</v>
      </c>
      <c r="L33" s="66">
        <f>IF(G33="Normal",K33*$B$5,K33/Q12*$B$5)</f>
        <v>39.669624743969244</v>
      </c>
      <c r="M33" s="131"/>
      <c r="N33" s="131"/>
      <c r="O33" s="131"/>
      <c r="P33" s="132">
        <f>IF(G33="Normal",SUM(K33:O33,-L33)*$B$16,SUM((K33/Q16), M33, N33, O33)*$B$16)</f>
        <v>25.731648482574638</v>
      </c>
      <c r="Q33" s="70">
        <f>SUM(K33:P33)</f>
        <v>172.61647523727154</v>
      </c>
      <c r="R33" s="55"/>
      <c r="S33" s="55"/>
      <c r="U33"/>
      <c r="V33"/>
      <c r="W33"/>
      <c r="X33"/>
      <c r="Y33"/>
      <c r="Z33"/>
      <c r="AA33"/>
      <c r="AB33"/>
      <c r="AC33"/>
      <c r="AD33"/>
      <c r="AE33"/>
      <c r="AF33"/>
      <c r="AG33"/>
      <c r="AH33"/>
      <c r="AI33"/>
      <c r="AJ33"/>
      <c r="AK33"/>
      <c r="AL33"/>
    </row>
    <row r="34" spans="1:38" s="42" customFormat="1" ht="30" customHeight="1" thickBot="1" x14ac:dyDescent="0.4">
      <c r="A34" s="73">
        <f>'17.18 prices'!A34</f>
        <v>516</v>
      </c>
      <c r="B34" s="74" t="str">
        <f>'17.18 prices'!B34</f>
        <v>Establish supply</v>
      </c>
      <c r="C34" s="65" t="str">
        <f>'17.18 prices'!C34</f>
        <v>Energisation of a premise that is connected to the network for the first time</v>
      </c>
      <c r="D34" s="137" t="str">
        <f>'17.18 prices'!D34</f>
        <v>na</v>
      </c>
      <c r="E34" s="137" t="str">
        <f>'17.18 prices'!E34</f>
        <v>na</v>
      </c>
      <c r="F34" s="131">
        <f>'17.18 prices'!F34</f>
        <v>0.75</v>
      </c>
      <c r="G34" s="68" t="str">
        <f>'17.18 prices'!G34</f>
        <v>Normal</v>
      </c>
      <c r="H34" s="131" t="str">
        <f>'17.18 prices'!H34</f>
        <v>F Crew Meter</v>
      </c>
      <c r="I34" s="70">
        <f>VLOOKUP(H34,Crews, 5,FALSE)</f>
        <v>107.21520201072768</v>
      </c>
      <c r="J34" s="70">
        <f>VLOOKUP(H34,crewsot, 5,FALSE)</f>
        <v>150.10128281501875</v>
      </c>
      <c r="K34" s="70">
        <f>IF(G34="Normal",F34*I34,F34*J34)</f>
        <v>80.411401508045756</v>
      </c>
      <c r="L34" s="70">
        <f>IF(G34="Normal",K34*$B$5,K34/Q13*$B$5)</f>
        <v>29.752218557976928</v>
      </c>
      <c r="M34" s="131"/>
      <c r="N34" s="131"/>
      <c r="O34" s="131"/>
      <c r="P34" s="132">
        <f>IF(G34="Normal",SUM(K34:O34,-L34)*$B$16,SUM((K34/Q17), M34, N34, O34)*$B$16)</f>
        <v>19.298736361930981</v>
      </c>
      <c r="Q34" s="70">
        <f>SUM(K34:P34)</f>
        <v>129.46235642795367</v>
      </c>
      <c r="R34" s="55"/>
      <c r="S34" s="55"/>
      <c r="U34"/>
      <c r="V34"/>
      <c r="W34"/>
      <c r="X34"/>
      <c r="Y34"/>
      <c r="Z34"/>
      <c r="AA34"/>
      <c r="AB34"/>
      <c r="AC34"/>
      <c r="AD34"/>
      <c r="AE34"/>
      <c r="AF34"/>
      <c r="AG34"/>
      <c r="AH34"/>
      <c r="AI34"/>
      <c r="AJ34"/>
      <c r="AK34"/>
      <c r="AL34"/>
    </row>
    <row r="35" spans="1:38" s="42" customFormat="1" ht="48.75" customHeight="1" thickBot="1" x14ac:dyDescent="0.4">
      <c r="A35" s="73">
        <f>'17.18 prices'!A35</f>
        <v>517</v>
      </c>
      <c r="B35" s="74" t="str">
        <f>'17.18 prices'!B35</f>
        <v>Faults investigation (meter malfunction)</v>
      </c>
      <c r="C35" s="65" t="str">
        <f>'17.18 prices'!C35</f>
        <v>Customer call to Evoenergy Faults and Emergencies where a subsequent site visit ascertains a non-Evoenergy meter has failed, cannot be safely bypassed, and customer is/remains off supply</v>
      </c>
      <c r="D35" s="137" t="str">
        <f>'17.18 prices'!D35</f>
        <v>na</v>
      </c>
      <c r="E35" s="137" t="str">
        <f>'17.18 prices'!E35</f>
        <v>na</v>
      </c>
      <c r="F35" s="131">
        <f>'17.18 prices'!F35</f>
        <v>0.75</v>
      </c>
      <c r="G35" s="68" t="str">
        <f>'17.18 prices'!G35</f>
        <v>Normal</v>
      </c>
      <c r="H35" s="131" t="str">
        <f>'17.18 prices'!H35</f>
        <v>F Crew Meter</v>
      </c>
      <c r="I35" s="66">
        <f>VLOOKUP(H35,Crews, 5,FALSE)</f>
        <v>107.21520201072768</v>
      </c>
      <c r="J35" s="66">
        <f>VLOOKUP(H35,crewsot, 5,FALSE)</f>
        <v>150.10128281501875</v>
      </c>
      <c r="K35" s="66">
        <f>IF(G35="Normal",F35*I35,F35*J35)</f>
        <v>80.411401508045756</v>
      </c>
      <c r="L35" s="66">
        <f>IF(G35="Normal",K35*$B$5,K35/Q14*$B$5)</f>
        <v>29.752218557976928</v>
      </c>
      <c r="M35" s="131"/>
      <c r="N35" s="131"/>
      <c r="O35" s="131"/>
      <c r="P35" s="132">
        <f>IF(G35="Normal",SUM(K35:O35,-L35)*$B$16,SUM((K35/Q18), M35, N35, O35)*$B$16)</f>
        <v>19.298736361930981</v>
      </c>
      <c r="Q35" s="70">
        <f>SUM(K35:P35)</f>
        <v>129.46235642795367</v>
      </c>
      <c r="R35" s="55"/>
      <c r="S35" s="55"/>
      <c r="U35"/>
      <c r="V35"/>
      <c r="W35"/>
      <c r="X35"/>
      <c r="Y35"/>
      <c r="Z35"/>
      <c r="AA35"/>
      <c r="AB35"/>
      <c r="AC35"/>
      <c r="AD35"/>
      <c r="AE35"/>
      <c r="AF35"/>
      <c r="AG35"/>
      <c r="AH35"/>
      <c r="AI35"/>
      <c r="AJ35"/>
      <c r="AK35"/>
      <c r="AL35"/>
    </row>
    <row r="36" spans="1:38" s="42" customFormat="1" ht="48" customHeight="1" thickBot="1" x14ac:dyDescent="0.4">
      <c r="A36" s="73">
        <f>'17.18 prices'!A36</f>
        <v>518</v>
      </c>
      <c r="B36" s="74" t="str">
        <f>'17.18 prices'!B36</f>
        <v>Faults investigation (meter bypassed)</v>
      </c>
      <c r="C36" s="65" t="str">
        <f>'17.18 prices'!C36</f>
        <v>Customer call to Evoenergy Faults and Emergencies where a subsequent site visit ascertains a non-Evoenergy meter has failed and has been bypassed so that the customer is back on supply</v>
      </c>
      <c r="D36" s="137" t="str">
        <f>'17.18 prices'!D36</f>
        <v>na</v>
      </c>
      <c r="E36" s="137" t="str">
        <f>'17.18 prices'!E36</f>
        <v>na</v>
      </c>
      <c r="F36" s="131">
        <f>'17.18 prices'!F36</f>
        <v>1</v>
      </c>
      <c r="G36" s="68" t="str">
        <f>'17.18 prices'!G36</f>
        <v>Normal</v>
      </c>
      <c r="H36" s="131" t="str">
        <f>'17.18 prices'!H36</f>
        <v>F Crew Meter</v>
      </c>
      <c r="I36" s="70">
        <f>VLOOKUP(H36,Crews, 5,FALSE)</f>
        <v>107.21520201072768</v>
      </c>
      <c r="J36" s="70">
        <f>VLOOKUP(H36,crewsot, 5,FALSE)</f>
        <v>150.10128281501875</v>
      </c>
      <c r="K36" s="70">
        <f>IF(G36="Normal",F36*I36,F36*J36)</f>
        <v>107.21520201072768</v>
      </c>
      <c r="L36" s="70">
        <f>IF(G36="Normal",K36*$B$5,K36/Q15*$B$5)</f>
        <v>39.669624743969244</v>
      </c>
      <c r="M36" s="131"/>
      <c r="N36" s="131"/>
      <c r="O36" s="131"/>
      <c r="P36" s="132">
        <f>IF(G36="Normal",SUM(K36:O36,-L36)*$B$16,SUM((K36/Q19), M36, N36, O36)*$B$16)</f>
        <v>25.731648482574638</v>
      </c>
      <c r="Q36" s="70">
        <f>SUM(K36:P36)</f>
        <v>172.61647523727154</v>
      </c>
      <c r="R36" s="55"/>
      <c r="S36" s="55"/>
      <c r="U36"/>
      <c r="V36"/>
      <c r="W36"/>
      <c r="X36"/>
      <c r="Y36"/>
      <c r="Z36"/>
      <c r="AA36"/>
      <c r="AB36"/>
      <c r="AC36"/>
      <c r="AD36"/>
      <c r="AE36"/>
      <c r="AF36"/>
      <c r="AG36"/>
      <c r="AH36"/>
      <c r="AI36"/>
      <c r="AJ36"/>
      <c r="AK36"/>
      <c r="AL36"/>
    </row>
    <row r="37" spans="1:38" s="42" customFormat="1" ht="48" customHeight="1" thickBot="1" x14ac:dyDescent="0.4">
      <c r="A37" s="73">
        <f>'17.18 prices'!A37</f>
        <v>519</v>
      </c>
      <c r="B37" s="74" t="str">
        <f>'17.18 prices'!B37</f>
        <v xml:space="preserve">Faults investigation (customer's side of network boundary) </v>
      </c>
      <c r="C37" s="65" t="str">
        <f>'17.18 prices'!C37</f>
        <v>Customer call to Evoenergy Faults and Emergencies where a subsequent site visit ascertains a failure on the customers side of the network</v>
      </c>
      <c r="D37" s="137" t="str">
        <f>'17.18 prices'!D37</f>
        <v>na</v>
      </c>
      <c r="E37" s="137" t="str">
        <f>'17.18 prices'!E37</f>
        <v>na</v>
      </c>
      <c r="F37" s="131">
        <f>'17.18 prices'!F37</f>
        <v>0.5</v>
      </c>
      <c r="G37" s="68" t="str">
        <f>'17.18 prices'!G37</f>
        <v>Normal</v>
      </c>
      <c r="H37" s="131" t="str">
        <f>'17.18 prices'!H37</f>
        <v>F Crew Meter</v>
      </c>
      <c r="I37" s="66">
        <f>VLOOKUP(H37,Crews, 5,FALSE)</f>
        <v>107.21520201072768</v>
      </c>
      <c r="J37" s="66">
        <f>VLOOKUP(H37,crewsot, 5,FALSE)</f>
        <v>150.10128281501875</v>
      </c>
      <c r="K37" s="66">
        <f>IF(G37="Normal",F37*I37,F37*J37)</f>
        <v>53.60760100536384</v>
      </c>
      <c r="L37" s="66">
        <f>IF(G37="Normal",K37*$B$5,K37/Q16*$B$5)</f>
        <v>19.834812371984622</v>
      </c>
      <c r="M37" s="131"/>
      <c r="N37" s="131"/>
      <c r="O37" s="131"/>
      <c r="P37" s="132">
        <f>IF(G37="Normal",SUM(K37:O37,-L37)*$B$16,SUM((K37/Q20), M37, N37, O37)*$B$16)</f>
        <v>12.865824241287319</v>
      </c>
      <c r="Q37" s="70">
        <f>SUM(K37:P37)</f>
        <v>86.308237618635772</v>
      </c>
      <c r="R37" s="55"/>
      <c r="S37" s="55"/>
      <c r="U37"/>
      <c r="V37"/>
      <c r="W37"/>
      <c r="X37"/>
      <c r="Y37"/>
      <c r="Z37"/>
      <c r="AA37"/>
      <c r="AB37"/>
      <c r="AC37"/>
      <c r="AD37"/>
      <c r="AE37"/>
      <c r="AF37"/>
      <c r="AG37"/>
      <c r="AH37"/>
      <c r="AI37"/>
      <c r="AJ37"/>
      <c r="AK37"/>
      <c r="AL37"/>
    </row>
    <row r="38" spans="1:38" ht="26.5" thickBot="1" x14ac:dyDescent="0.4">
      <c r="A38" s="60" t="str">
        <f>'17.18 prices'!A38</f>
        <v>Temporary Network Connections</v>
      </c>
      <c r="B38" s="58" t="str">
        <f>'17.18 prices'!B38</f>
        <v>Service</v>
      </c>
      <c r="C38" s="58" t="str">
        <f>'17.18 prices'!C38</f>
        <v>Service Description / Scope</v>
      </c>
      <c r="D38" s="279" t="str">
        <f>'17.18 prices'!D38</f>
        <v>Current Prices 2017/18</v>
      </c>
      <c r="E38" s="279" t="str">
        <f>'17.18 prices'!E38</f>
        <v>GST Inclusive</v>
      </c>
      <c r="F38" s="256" t="str">
        <f>'17.18 prices'!F38</f>
        <v>Appointment Time Hours</v>
      </c>
      <c r="G38" s="256" t="str">
        <f>'17.18 prices'!G38</f>
        <v>Normal/Over</v>
      </c>
      <c r="H38" s="256" t="str">
        <f>'17.18 prices'!H38</f>
        <v>Crew</v>
      </c>
      <c r="I38" s="256" t="s">
        <v>201</v>
      </c>
      <c r="J38" s="256" t="s">
        <v>202</v>
      </c>
      <c r="K38" s="256" t="s">
        <v>203</v>
      </c>
      <c r="L38" s="256" t="s">
        <v>204</v>
      </c>
      <c r="M38" s="256" t="s">
        <v>205</v>
      </c>
      <c r="N38" s="256" t="s">
        <v>206</v>
      </c>
      <c r="O38" s="256" t="s">
        <v>207</v>
      </c>
      <c r="P38" s="256" t="s">
        <v>208</v>
      </c>
      <c r="Q38" s="256" t="s">
        <v>209</v>
      </c>
      <c r="R38" s="55"/>
      <c r="S38" s="55"/>
    </row>
    <row r="39" spans="1:38" ht="149.25" customHeight="1" thickBot="1" x14ac:dyDescent="0.4">
      <c r="A39" s="73">
        <f>'17.18 prices'!A39</f>
        <v>520</v>
      </c>
      <c r="B39" s="74" t="str">
        <f>'17.18 prices'!B39</f>
        <v>Temporary Builders’ Supply – Overhead (Business Hours)</v>
      </c>
      <c r="C39" s="65"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6">
        <f>'17.18 prices'!D39</f>
        <v>624.92687940654741</v>
      </c>
      <c r="E39" s="66">
        <f>'17.18 prices'!E39</f>
        <v>687.41956734720225</v>
      </c>
      <c r="F39" s="67">
        <f>'17.18 prices'!F39</f>
        <v>1.5</v>
      </c>
      <c r="G39" s="68" t="str">
        <f>'17.18 prices'!G39</f>
        <v>Normal</v>
      </c>
      <c r="H39" s="68" t="str">
        <f>'17.18 prices'!H39</f>
        <v>OH Crew</v>
      </c>
      <c r="I39" s="66">
        <f>VLOOKUP(H39,Crews, 5,FALSE)</f>
        <v>214.43040402145536</v>
      </c>
      <c r="J39" s="66">
        <f>VLOOKUP(H39,crewsot, 5,FALSE)</f>
        <v>300.2025656300375</v>
      </c>
      <c r="K39" s="66">
        <f>IF(G39="Normal",F39*I39,F39*J39)</f>
        <v>321.64560603218303</v>
      </c>
      <c r="L39" s="66">
        <f>IF(G39="Normal",K39*$B$5,K39/Q8*$B$5)</f>
        <v>119.00887423190771</v>
      </c>
      <c r="M39" s="258"/>
      <c r="N39" s="258"/>
      <c r="O39" s="282">
        <f>'21.22 prices'!O39*'22.23 prices'!K$15</f>
        <v>34.037380657876213</v>
      </c>
      <c r="P39" s="132">
        <f>IF(G39="Normal",SUM(K39:O39,-L39)*$B$16,SUM((K39/Q22), M39, N39, O39)*$B$16)</f>
        <v>85.36391680561421</v>
      </c>
      <c r="Q39" s="258">
        <f>SUM(K39:P39)</f>
        <v>560.05577772758113</v>
      </c>
      <c r="R39" s="55"/>
      <c r="S39" s="55"/>
    </row>
    <row r="40" spans="1:38" ht="138" customHeight="1" thickBot="1" x14ac:dyDescent="0.4">
      <c r="A40" s="73">
        <f>'17.18 prices'!A40</f>
        <v>522</v>
      </c>
      <c r="B40" s="74" t="str">
        <f>'17.18 prices'!B40</f>
        <v>Temporary Builders’ Supply – Underground (Business Hours)</v>
      </c>
      <c r="C40" s="65"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0">
        <f>'17.18 prices'!D40</f>
        <v>1364.257787194799</v>
      </c>
      <c r="E40" s="70">
        <f>'17.18 prices'!E40</f>
        <v>1500.6835659142789</v>
      </c>
      <c r="F40" s="67">
        <f>'17.18 prices'!F40</f>
        <v>2</v>
      </c>
      <c r="G40" s="68" t="str">
        <f>'17.18 prices'!G40</f>
        <v>Normal</v>
      </c>
      <c r="H40" s="68" t="str">
        <f>'17.18 prices'!H40</f>
        <v>UG Crew</v>
      </c>
      <c r="I40" s="70">
        <f>VLOOKUP(H40,Crews, 5,FALSE)</f>
        <v>321.64560603218303</v>
      </c>
      <c r="J40" s="70">
        <f>VLOOKUP(H40,crewsot, 5,FALSE)</f>
        <v>450.30384844505619</v>
      </c>
      <c r="K40" s="70">
        <f>IF(G40="Normal",F40*I40,F40*J40)</f>
        <v>643.29121206436605</v>
      </c>
      <c r="L40" s="70">
        <f>IF(G40="Normal",K40*$B$5,K40/Q10*$B$5)</f>
        <v>238.01774846381542</v>
      </c>
      <c r="M40" s="68"/>
      <c r="N40" s="68"/>
      <c r="O40" s="282">
        <f>'21.22 prices'!O40*'22.23 prices'!K$15</f>
        <v>34.037380657876213</v>
      </c>
      <c r="P40" s="132">
        <f>IF(G40="Normal",SUM(K40:O40,-L40)*$B$16,SUM((K40/Q23), M40, N40, O40)*$B$16)</f>
        <v>162.55886225333816</v>
      </c>
      <c r="Q40" s="248">
        <f>SUM(K40:P40)</f>
        <v>1077.905203439396</v>
      </c>
      <c r="R40" s="55"/>
      <c r="S40" s="55"/>
    </row>
    <row r="41" spans="1:38" ht="26.5" thickBot="1" x14ac:dyDescent="0.4">
      <c r="A41" s="60" t="str">
        <f>'17.18 prices'!A41</f>
        <v>New Network Connections</v>
      </c>
      <c r="B41" s="58" t="str">
        <f>'17.18 prices'!B41</f>
        <v>Service</v>
      </c>
      <c r="C41" s="58" t="str">
        <f>'17.18 prices'!C41</f>
        <v>Service Description / Scope</v>
      </c>
      <c r="D41" s="279" t="str">
        <f>'17.18 prices'!D41</f>
        <v>Current Prices 2017/18</v>
      </c>
      <c r="E41" s="279" t="str">
        <f>'17.18 prices'!E41</f>
        <v>GST Inclusive</v>
      </c>
      <c r="F41" s="256" t="str">
        <f>'17.18 prices'!F41</f>
        <v>Appointment Time Hours</v>
      </c>
      <c r="G41" s="256" t="str">
        <f>'17.18 prices'!G41</f>
        <v>Normal/Over</v>
      </c>
      <c r="H41" s="256" t="str">
        <f>'17.18 prices'!H41</f>
        <v>Crew</v>
      </c>
      <c r="I41" s="256" t="s">
        <v>201</v>
      </c>
      <c r="J41" s="256" t="s">
        <v>202</v>
      </c>
      <c r="K41" s="256" t="s">
        <v>203</v>
      </c>
      <c r="L41" s="256" t="s">
        <v>204</v>
      </c>
      <c r="M41" s="256" t="s">
        <v>205</v>
      </c>
      <c r="N41" s="256" t="s">
        <v>206</v>
      </c>
      <c r="O41" s="256" t="s">
        <v>207</v>
      </c>
      <c r="P41" s="256" t="s">
        <v>208</v>
      </c>
      <c r="Q41" s="256" t="s">
        <v>209</v>
      </c>
      <c r="R41" s="55"/>
      <c r="S41" s="55"/>
    </row>
    <row r="42" spans="1:38" ht="171" customHeight="1" thickBot="1" x14ac:dyDescent="0.4">
      <c r="A42" s="73">
        <f>'17.18 prices'!A42</f>
        <v>523</v>
      </c>
      <c r="B42" s="74" t="str">
        <f>'17.18 prices'!B42</f>
        <v>New Underground Service Connection – Greenfield</v>
      </c>
      <c r="C42" s="65"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6">
        <f>'17.18 prices'!D42</f>
        <v>0</v>
      </c>
      <c r="E42" s="66">
        <f>'17.18 prices'!E42</f>
        <v>0</v>
      </c>
      <c r="F42" s="67">
        <f>'17.18 prices'!F42</f>
        <v>1.5</v>
      </c>
      <c r="G42" s="68" t="str">
        <f>'17.18 prices'!G42</f>
        <v>Normal</v>
      </c>
      <c r="H42" s="68" t="str">
        <f>'17.18 prices'!H42</f>
        <v>G Crew</v>
      </c>
      <c r="I42" s="66">
        <f>VLOOKUP(H42,Crews, 5,FALSE)</f>
        <v>307.51375875502174</v>
      </c>
      <c r="J42" s="66">
        <f>VLOOKUP(H42,crewsot, 5,FALSE)</f>
        <v>430.51926225703039</v>
      </c>
      <c r="K42" s="66">
        <f>IF(G42="Normal",F42*I42,F42*J42)</f>
        <v>461.27063813253261</v>
      </c>
      <c r="L42" s="66">
        <f>IF(G42="Normal",K42*$B$5,K42/Q6*$B$5)</f>
        <v>170.67013610903706</v>
      </c>
      <c r="M42" s="258"/>
      <c r="N42" s="258"/>
      <c r="O42" s="258"/>
      <c r="P42" s="132">
        <f>IF(G42="Normal",SUM(K42:O42,-L42)*$B$16,SUM((K42/Q25), M42, N42, O42)*$B$16)</f>
        <v>110.70495315180783</v>
      </c>
      <c r="Q42" s="380">
        <v>0</v>
      </c>
      <c r="R42" s="55"/>
      <c r="S42" s="55"/>
    </row>
    <row r="43" spans="1:38" ht="137.25" customHeight="1" thickBot="1" x14ac:dyDescent="0.4">
      <c r="A43" s="73">
        <f>'17.18 prices'!A43</f>
        <v>526</v>
      </c>
      <c r="B43" s="74" t="str">
        <f>'17.18 prices'!B43</f>
        <v>New Overhead Service Connection – Brownfield (Business Hours)</v>
      </c>
      <c r="C43" s="65"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0">
        <f>'17.18 prices'!D43</f>
        <v>820.77714483956345</v>
      </c>
      <c r="E43" s="70">
        <f>'17.18 prices'!E43</f>
        <v>902.85485932351992</v>
      </c>
      <c r="F43" s="67">
        <f>'17.18 prices'!F43</f>
        <v>2</v>
      </c>
      <c r="G43" s="68" t="str">
        <f>'17.18 prices'!G43</f>
        <v>Normal</v>
      </c>
      <c r="H43" s="68" t="str">
        <f>'17.18 prices'!H43</f>
        <v>OH Crew</v>
      </c>
      <c r="I43" s="70">
        <f>VLOOKUP(H43,Crews, 5,FALSE)</f>
        <v>214.43040402145536</v>
      </c>
      <c r="J43" s="70">
        <f>VLOOKUP(H43,crewsot, 5,FALSE)</f>
        <v>300.2025656300375</v>
      </c>
      <c r="K43" s="70">
        <f>IF(G43="Normal",F43*I43,F43*J43)</f>
        <v>428.86080804291072</v>
      </c>
      <c r="L43" s="70">
        <f>IF(G43="Normal",K43*$B$5,K43/Q8*$B$5)</f>
        <v>158.67849897587698</v>
      </c>
      <c r="M43" s="68"/>
      <c r="N43" s="68"/>
      <c r="O43" s="282">
        <f>'21.22 prices'!O43*'22.23 prices'!K$15</f>
        <v>34.037380657876213</v>
      </c>
      <c r="P43" s="132">
        <f>IF(G43="Normal",SUM(K43:O43,-L43)*$B$16,SUM((K43/Q26), M43, N43, O43)*$B$16)</f>
        <v>111.09556528818884</v>
      </c>
      <c r="Q43" s="377">
        <f>'21.22 prices'!Q43*'22.23 prices'!K15</f>
        <v>801.43471065030928</v>
      </c>
      <c r="R43" s="55"/>
      <c r="S43" s="55"/>
    </row>
    <row r="44" spans="1:38" ht="215.25" customHeight="1" thickBot="1" x14ac:dyDescent="0.4">
      <c r="A44" s="73">
        <f>'17.18 prices'!A44</f>
        <v>527</v>
      </c>
      <c r="B44" s="74" t="str">
        <f>'17.18 prices'!B44</f>
        <v>New Underground Service Connection – Brownfield from Front</v>
      </c>
      <c r="C44" s="65"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6">
        <f>'17.18 prices'!D44</f>
        <v>1364.257787194799</v>
      </c>
      <c r="E44" s="66">
        <f>'17.18 prices'!E44</f>
        <v>1500.6835659142789</v>
      </c>
      <c r="F44" s="67">
        <f>'17.18 prices'!F44</f>
        <v>2.5</v>
      </c>
      <c r="G44" s="68" t="str">
        <f>'17.18 prices'!G44</f>
        <v>Normal</v>
      </c>
      <c r="H44" s="68" t="str">
        <f>'17.18 prices'!H44</f>
        <v>UG Crew</v>
      </c>
      <c r="I44" s="66">
        <f>VLOOKUP(H44,Crews, 5,FALSE)</f>
        <v>321.64560603218303</v>
      </c>
      <c r="J44" s="66">
        <f>VLOOKUP(H44,crewsot, 5,FALSE)</f>
        <v>450.30384844505619</v>
      </c>
      <c r="K44" s="66">
        <f>IF(G44="Normal",F44*I44,F44*J44)</f>
        <v>804.11401508045753</v>
      </c>
      <c r="L44" s="66">
        <f>IF(G44="Normal",K44*$B$5,K44/Q10*$B$5)</f>
        <v>297.52218557976926</v>
      </c>
      <c r="M44" s="258"/>
      <c r="N44" s="258"/>
      <c r="O44" s="282">
        <f>'21.22 prices'!O44*'22.23 prices'!K$15</f>
        <v>34.037380657876213</v>
      </c>
      <c r="P44" s="132">
        <f>IF(G44="Normal",SUM(K44:O44,-L44)*$B$16,SUM((K44/Q27), M44, N44, O44)*$B$16)</f>
        <v>201.15633497720006</v>
      </c>
      <c r="Q44" s="258">
        <f>SUM(K44:P44)</f>
        <v>1336.8299162953028</v>
      </c>
      <c r="R44" s="55"/>
      <c r="S44" s="55"/>
    </row>
    <row r="45" spans="1:38" ht="211.5" customHeight="1" thickBot="1" x14ac:dyDescent="0.4">
      <c r="A45" s="73">
        <f>'17.18 prices'!A45</f>
        <v>528</v>
      </c>
      <c r="B45" s="74" t="str">
        <f>'17.18 prices'!B45</f>
        <v>New Underground Service Connection – Brownfield from Rear</v>
      </c>
      <c r="C45" s="65"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0">
        <f>'17.18 prices'!D45</f>
        <v>1364.257787194799</v>
      </c>
      <c r="E45" s="70">
        <f>'17.18 prices'!E45</f>
        <v>1500.6835659142789</v>
      </c>
      <c r="F45" s="67">
        <f>'17.18 prices'!F45</f>
        <v>2.5</v>
      </c>
      <c r="G45" s="68" t="str">
        <f>'17.18 prices'!G45</f>
        <v>Normal</v>
      </c>
      <c r="H45" s="68" t="str">
        <f>'17.18 prices'!H45</f>
        <v>UG Crew</v>
      </c>
      <c r="I45" s="70">
        <f>VLOOKUP(H45,Crews, 5,FALSE)</f>
        <v>321.64560603218303</v>
      </c>
      <c r="J45" s="70">
        <f>VLOOKUP(H45,crewsot, 5,FALSE)</f>
        <v>450.30384844505619</v>
      </c>
      <c r="K45" s="70">
        <f>IF(G45="Normal",F45*I45,F45*J45)</f>
        <v>804.11401508045753</v>
      </c>
      <c r="L45" s="70">
        <f>IF(G45="Normal",K45*$B$5,K45/Q10*$B$5)</f>
        <v>297.52218557976926</v>
      </c>
      <c r="M45" s="68"/>
      <c r="N45" s="68"/>
      <c r="O45" s="282">
        <f>'21.22 prices'!O45*'22.23 prices'!K$15</f>
        <v>34.037380657876213</v>
      </c>
      <c r="P45" s="132">
        <f>IF(G45="Normal",SUM(K45:O45,-L45)*$B$16,SUM((K45/Q28), M45, N45, O45)*$B$16)</f>
        <v>201.15633497720006</v>
      </c>
      <c r="Q45" s="248">
        <f>SUM(K45:P45)</f>
        <v>1336.8299162953028</v>
      </c>
      <c r="R45" s="55"/>
      <c r="S45" s="55"/>
    </row>
    <row r="46" spans="1:38" ht="37.5" customHeight="1" thickBot="1" x14ac:dyDescent="0.4">
      <c r="A46" s="60" t="str">
        <f>'17.18 prices'!A46</f>
        <v>Network Connection Alterations and Additions</v>
      </c>
      <c r="B46" s="58" t="str">
        <f>'17.18 prices'!B46</f>
        <v>Service</v>
      </c>
      <c r="C46" s="58" t="str">
        <f>'17.18 prices'!C46</f>
        <v>Service Description / Scope</v>
      </c>
      <c r="D46" s="279" t="str">
        <f>'17.18 prices'!D46</f>
        <v>Current Prices 2017/18</v>
      </c>
      <c r="E46" s="279" t="str">
        <f>'17.18 prices'!E46</f>
        <v>GST Inclusive</v>
      </c>
      <c r="F46" s="256" t="str">
        <f>'17.18 prices'!F46</f>
        <v>Appointment Time Hours</v>
      </c>
      <c r="G46" s="256" t="str">
        <f>'17.18 prices'!G46</f>
        <v>Normal/Over</v>
      </c>
      <c r="H46" s="256" t="str">
        <f>'17.18 prices'!H46</f>
        <v>Crew</v>
      </c>
      <c r="I46" s="256" t="s">
        <v>201</v>
      </c>
      <c r="J46" s="256" t="s">
        <v>202</v>
      </c>
      <c r="K46" s="256" t="s">
        <v>203</v>
      </c>
      <c r="L46" s="256" t="s">
        <v>204</v>
      </c>
      <c r="M46" s="256" t="s">
        <v>205</v>
      </c>
      <c r="N46" s="256" t="s">
        <v>206</v>
      </c>
      <c r="O46" s="256" t="s">
        <v>207</v>
      </c>
      <c r="P46" s="256" t="s">
        <v>208</v>
      </c>
      <c r="Q46" s="256" t="s">
        <v>209</v>
      </c>
      <c r="R46" s="55"/>
      <c r="S46" s="55"/>
    </row>
    <row r="47" spans="1:38" ht="152.25" customHeight="1" thickBot="1" x14ac:dyDescent="0.4">
      <c r="A47" s="73">
        <f>'17.18 prices'!A47</f>
        <v>541</v>
      </c>
      <c r="B47" s="74" t="str">
        <f>'17.18 prices'!B47</f>
        <v>Overhead Service Relocation – Single Visit (Business Hours)</v>
      </c>
      <c r="C47" s="65"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6">
        <f>'17.18 prices'!D47</f>
        <v>783.39081047504067</v>
      </c>
      <c r="E47" s="66">
        <f>'17.18 prices'!E47</f>
        <v>861.72989152254479</v>
      </c>
      <c r="F47" s="67">
        <f>'17.18 prices'!F47</f>
        <v>2</v>
      </c>
      <c r="G47" s="68" t="str">
        <f>'17.18 prices'!G47</f>
        <v>Normal</v>
      </c>
      <c r="H47" s="68" t="str">
        <f>'17.18 prices'!H47</f>
        <v>OH Crew</v>
      </c>
      <c r="I47" s="66">
        <f t="shared" ref="I47:I54" si="5">VLOOKUP(H47,Crews, 5,FALSE)</f>
        <v>214.43040402145536</v>
      </c>
      <c r="J47" s="66">
        <f t="shared" ref="J47:J54" si="6">VLOOKUP(H47,crewsot, 5,FALSE)</f>
        <v>300.2025656300375</v>
      </c>
      <c r="K47" s="66">
        <f t="shared" ref="K47:K54" si="7">IF(G47="Normal",F47*I47,F47*J47)</f>
        <v>428.86080804291072</v>
      </c>
      <c r="L47" s="66">
        <f>IF(G47="Normal",K47*$B$5,K47/Q8*$B$5)</f>
        <v>158.67849897587698</v>
      </c>
      <c r="M47" s="258"/>
      <c r="N47" s="66"/>
      <c r="O47" s="66"/>
      <c r="P47" s="132">
        <f t="shared" ref="P47:P55" si="8">IF(G47="Normal",SUM(K47:O47,-L47)*$B$16,SUM((K47/Q30), M47, N47, O47)*$B$16)</f>
        <v>102.92659393029855</v>
      </c>
      <c r="Q47" s="258">
        <f t="shared" ref="Q47:Q54" si="9">SUM(K47:P47)</f>
        <v>690.46590094908618</v>
      </c>
      <c r="R47" s="55"/>
      <c r="S47" s="55"/>
    </row>
    <row r="48" spans="1:38" ht="135" customHeight="1" thickBot="1" x14ac:dyDescent="0.4">
      <c r="A48" s="73">
        <f>'17.18 prices'!A48</f>
        <v>542</v>
      </c>
      <c r="B48" s="74" t="str">
        <f>'17.18 prices'!B48</f>
        <v>Overhead Service Relocation – Two Visits (Business Hours)</v>
      </c>
      <c r="C48" s="65"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0">
        <f>'17.18 prices'!D48</f>
        <v>1566.7713696930575</v>
      </c>
      <c r="E48" s="70">
        <f>'17.18 prices'!E48</f>
        <v>1723.4485066623633</v>
      </c>
      <c r="F48" s="67">
        <f>'17.18 prices'!F48</f>
        <v>4</v>
      </c>
      <c r="G48" s="68" t="str">
        <f>'17.18 prices'!G48</f>
        <v>Normal</v>
      </c>
      <c r="H48" s="68" t="str">
        <f>'17.18 prices'!H48</f>
        <v>OH Crew</v>
      </c>
      <c r="I48" s="70">
        <f t="shared" si="5"/>
        <v>214.43040402145536</v>
      </c>
      <c r="J48" s="70">
        <f t="shared" si="6"/>
        <v>300.2025656300375</v>
      </c>
      <c r="K48" s="70">
        <f t="shared" si="7"/>
        <v>857.72161608582144</v>
      </c>
      <c r="L48" s="70">
        <f>IF(G48="Normal",K48*$B$5,K48/Q8*$B$5)</f>
        <v>317.35699795175395</v>
      </c>
      <c r="M48" s="68"/>
      <c r="N48" s="70"/>
      <c r="O48" s="70"/>
      <c r="P48" s="132">
        <f t="shared" si="8"/>
        <v>205.8531878605971</v>
      </c>
      <c r="Q48" s="248">
        <f t="shared" si="9"/>
        <v>1380.9318018981724</v>
      </c>
      <c r="R48" s="55"/>
      <c r="S48" s="55"/>
    </row>
    <row r="49" spans="1:50" ht="83.25" customHeight="1" thickBot="1" x14ac:dyDescent="0.4">
      <c r="A49" s="73">
        <f>'17.18 prices'!A49</f>
        <v>543</v>
      </c>
      <c r="B49" s="74" t="str">
        <f>'17.18 prices'!B49</f>
        <v>Overhead Service Upgrade – Service Cable Replacement Not Required</v>
      </c>
      <c r="C49" s="65"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6">
        <f>'17.18 prices'!D49</f>
        <v>783.39081047504067</v>
      </c>
      <c r="E49" s="66">
        <f>'17.18 prices'!E49</f>
        <v>861.72989152254479</v>
      </c>
      <c r="F49" s="67">
        <f>'17.18 prices'!F49</f>
        <v>2</v>
      </c>
      <c r="G49" s="68" t="str">
        <f>'17.18 prices'!G49</f>
        <v>Normal</v>
      </c>
      <c r="H49" s="68" t="str">
        <f>'17.18 prices'!H49</f>
        <v>OH Crew</v>
      </c>
      <c r="I49" s="66">
        <f t="shared" si="5"/>
        <v>214.43040402145536</v>
      </c>
      <c r="J49" s="66">
        <f t="shared" si="6"/>
        <v>300.2025656300375</v>
      </c>
      <c r="K49" s="66">
        <f t="shared" si="7"/>
        <v>428.86080804291072</v>
      </c>
      <c r="L49" s="70">
        <f>IF(G49="Normal",K49*$B$5,K49/Q8*$B$5)</f>
        <v>158.67849897587698</v>
      </c>
      <c r="M49" s="258"/>
      <c r="N49" s="258"/>
      <c r="O49" s="258"/>
      <c r="P49" s="132">
        <f t="shared" si="8"/>
        <v>102.92659393029855</v>
      </c>
      <c r="Q49" s="258">
        <f t="shared" si="9"/>
        <v>690.46590094908618</v>
      </c>
      <c r="R49" s="55"/>
      <c r="S49" s="55"/>
    </row>
    <row r="50" spans="1:50" ht="96" customHeight="1" thickBot="1" x14ac:dyDescent="0.4">
      <c r="A50" s="73">
        <f>'17.18 prices'!A50</f>
        <v>544</v>
      </c>
      <c r="B50" s="74" t="str">
        <f>'17.18 prices'!B50</f>
        <v>Overhead Service Upgrade – Service Cable Replacement Required</v>
      </c>
      <c r="C50" s="65"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0">
        <f>'17.18 prices'!D50</f>
        <v>820.77714483956345</v>
      </c>
      <c r="E50" s="70">
        <f>'17.18 prices'!E50</f>
        <v>902.85485932351992</v>
      </c>
      <c r="F50" s="67">
        <f>'17.18 prices'!F50</f>
        <v>2</v>
      </c>
      <c r="G50" s="68" t="str">
        <f>'17.18 prices'!G50</f>
        <v>Normal</v>
      </c>
      <c r="H50" s="68" t="str">
        <f>'17.18 prices'!H50</f>
        <v>OH Crew</v>
      </c>
      <c r="I50" s="70">
        <f t="shared" si="5"/>
        <v>214.43040402145536</v>
      </c>
      <c r="J50" s="70">
        <f t="shared" si="6"/>
        <v>300.2025656300375</v>
      </c>
      <c r="K50" s="70">
        <f t="shared" si="7"/>
        <v>428.86080804291072</v>
      </c>
      <c r="L50" s="70">
        <f>IF(G50="Normal",K50*$B$5,K50/Q8*$B$5)</f>
        <v>158.67849897587698</v>
      </c>
      <c r="M50" s="68"/>
      <c r="N50" s="68"/>
      <c r="O50" s="282">
        <f>'21.22 prices'!O50*'22.23 prices'!K$15</f>
        <v>34.037380657876213</v>
      </c>
      <c r="P50" s="132">
        <f t="shared" si="8"/>
        <v>111.09556528818884</v>
      </c>
      <c r="Q50" s="248">
        <f t="shared" si="9"/>
        <v>732.67225296485265</v>
      </c>
      <c r="R50" s="55"/>
      <c r="S50" s="55"/>
    </row>
    <row r="51" spans="1:50" ht="84" customHeight="1" thickBot="1" x14ac:dyDescent="0.4">
      <c r="A51" s="73">
        <f>'17.18 prices'!A51</f>
        <v>545</v>
      </c>
      <c r="B51" s="74" t="str">
        <f>'17.18 prices'!B51</f>
        <v>Underground Service Upgrade – Service Cable Replacement Not Required</v>
      </c>
      <c r="C51" s="65"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0">
        <f>'17.18 prices'!D51</f>
        <v>1326.8817040872993</v>
      </c>
      <c r="E51" s="70">
        <f>'17.18 prices'!E51</f>
        <v>1459.5698744960293</v>
      </c>
      <c r="F51" s="67">
        <f>'17.18 prices'!F51</f>
        <v>1.5</v>
      </c>
      <c r="G51" s="68" t="str">
        <f>'17.18 prices'!G51</f>
        <v>Normal</v>
      </c>
      <c r="H51" s="68" t="str">
        <f>'17.18 prices'!H51</f>
        <v>Two fitter crew</v>
      </c>
      <c r="I51" s="70">
        <f>VLOOKUP(H51,Two_fitter_crew, 5,FALSE)</f>
        <v>214.43040402145536</v>
      </c>
      <c r="J51" s="70">
        <f>VLOOKUP(H51,Two_fitter_crewot, 5,FALSE)</f>
        <v>300.2025656300375</v>
      </c>
      <c r="K51" s="70">
        <f t="shared" si="7"/>
        <v>321.64560603218303</v>
      </c>
      <c r="L51" s="70">
        <f>IF(G51="Normal",K51*$B$5,K51/Q12*$B$5)</f>
        <v>119.00887423190771</v>
      </c>
      <c r="M51" s="68"/>
      <c r="N51" s="68"/>
      <c r="O51" s="245"/>
      <c r="P51" s="132">
        <f t="shared" si="8"/>
        <v>77.194945447723924</v>
      </c>
      <c r="Q51" s="248">
        <f t="shared" si="9"/>
        <v>517.84942571181466</v>
      </c>
      <c r="R51" s="55"/>
      <c r="S51" s="55"/>
    </row>
    <row r="52" spans="1:50" s="78" customFormat="1" ht="144" customHeight="1" thickBot="1" x14ac:dyDescent="0.4">
      <c r="A52" s="73">
        <f>'17.18 prices'!A52</f>
        <v>546</v>
      </c>
      <c r="B52" s="75" t="str">
        <f>'17.18 prices'!B52</f>
        <v xml:space="preserve">Underground Service Upgrade – Service Cable Replacement Required </v>
      </c>
      <c r="C52" s="72"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6">
        <f>'17.18 prices'!D52</f>
        <v>1364.257787194799</v>
      </c>
      <c r="E52" s="76">
        <f>'17.18 prices'!E52</f>
        <v>1500.6835659142789</v>
      </c>
      <c r="F52" s="67">
        <f>'17.18 prices'!F52</f>
        <v>2.5</v>
      </c>
      <c r="G52" s="77" t="str">
        <f>'17.18 prices'!G52</f>
        <v>Normal</v>
      </c>
      <c r="H52" s="77" t="str">
        <f>'17.18 prices'!H52</f>
        <v>UG Crew</v>
      </c>
      <c r="I52" s="76">
        <f>VLOOKUP(H52,Crews, 5,FALSE)</f>
        <v>321.64560603218303</v>
      </c>
      <c r="J52" s="76">
        <f t="shared" si="6"/>
        <v>450.30384844505619</v>
      </c>
      <c r="K52" s="76">
        <f t="shared" si="7"/>
        <v>804.11401508045753</v>
      </c>
      <c r="L52" s="70">
        <f>IF(G52="Normal",K52*$B$5,K52/Q10*$B$5)</f>
        <v>297.52218557976926</v>
      </c>
      <c r="M52" s="77"/>
      <c r="N52" s="77"/>
      <c r="O52" s="282">
        <f>'21.22 prices'!O52*'22.23 prices'!K$15</f>
        <v>34.037380657876213</v>
      </c>
      <c r="P52" s="132">
        <f t="shared" si="8"/>
        <v>201.15633497720006</v>
      </c>
      <c r="Q52" s="259">
        <f t="shared" si="9"/>
        <v>1336.8299162953028</v>
      </c>
      <c r="R52" s="55"/>
      <c r="S52" s="55"/>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4">
      <c r="A53" s="73">
        <f>'17.18 prices'!A53</f>
        <v>547</v>
      </c>
      <c r="B53" s="74" t="str">
        <f>'17.18 prices'!B53</f>
        <v>Underground Service Relocation – Single Visit (Business Hours)</v>
      </c>
      <c r="C53" s="65"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6">
        <f>'17.18 prices'!D53</f>
        <v>1364.257787194799</v>
      </c>
      <c r="E53" s="66">
        <f>'17.18 prices'!E53</f>
        <v>1500.6835659142789</v>
      </c>
      <c r="F53" s="67">
        <f>'17.18 prices'!F53</f>
        <v>2.5</v>
      </c>
      <c r="G53" s="68" t="str">
        <f>'17.18 prices'!G53</f>
        <v>Normal</v>
      </c>
      <c r="H53" s="68" t="str">
        <f>'17.18 prices'!H53</f>
        <v>UG Crew</v>
      </c>
      <c r="I53" s="66">
        <f t="shared" si="5"/>
        <v>321.64560603218303</v>
      </c>
      <c r="J53" s="66">
        <f t="shared" si="6"/>
        <v>450.30384844505619</v>
      </c>
      <c r="K53" s="66">
        <f t="shared" si="7"/>
        <v>804.11401508045753</v>
      </c>
      <c r="L53" s="70">
        <f>IF(G53="Normal",K53*$B$5,K53/Q10*$B$5)</f>
        <v>297.52218557976926</v>
      </c>
      <c r="M53" s="258"/>
      <c r="N53" s="258"/>
      <c r="O53" s="282">
        <f>'21.22 prices'!O53*'22.23 prices'!K$15</f>
        <v>34.037380657876213</v>
      </c>
      <c r="P53" s="132">
        <f t="shared" si="8"/>
        <v>201.15633497720006</v>
      </c>
      <c r="Q53" s="258">
        <f t="shared" si="9"/>
        <v>1336.8299162953028</v>
      </c>
      <c r="R53" s="55"/>
      <c r="S53" s="55"/>
    </row>
    <row r="54" spans="1:50" ht="150" customHeight="1" thickBot="1" x14ac:dyDescent="0.4">
      <c r="A54" s="73">
        <f>'17.18 prices'!A54</f>
        <v>548</v>
      </c>
      <c r="B54" s="74" t="str">
        <f>'17.18 prices'!B54</f>
        <v>Install surface mounted point of entry (POE) box</v>
      </c>
      <c r="C54" s="65"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0">
        <f>'17.18 prices'!D54</f>
        <v>630.93411602228923</v>
      </c>
      <c r="E54" s="70">
        <f>'17.18 prices'!E54</f>
        <v>694.02752762451826</v>
      </c>
      <c r="F54" s="67">
        <f>'17.18 prices'!F54</f>
        <v>1</v>
      </c>
      <c r="G54" s="68" t="str">
        <f>'17.18 prices'!G54</f>
        <v>Normal</v>
      </c>
      <c r="H54" s="68" t="str">
        <f>'17.18 prices'!H54</f>
        <v>UG Crew</v>
      </c>
      <c r="I54" s="70">
        <f t="shared" si="5"/>
        <v>321.64560603218303</v>
      </c>
      <c r="J54" s="70">
        <f t="shared" si="6"/>
        <v>450.30384844505619</v>
      </c>
      <c r="K54" s="70">
        <f t="shared" si="7"/>
        <v>321.64560603218303</v>
      </c>
      <c r="L54" s="70">
        <f>IF(G54="Normal",K54*$B$5,K54/Q10*$B$5)</f>
        <v>119.00887423190771</v>
      </c>
      <c r="M54" s="68"/>
      <c r="N54" s="68"/>
      <c r="O54" s="282">
        <f>'21.22 prices'!O54*'22.23 prices'!K$15</f>
        <v>91.205661849083555</v>
      </c>
      <c r="P54" s="132">
        <f t="shared" si="8"/>
        <v>99.084304291503983</v>
      </c>
      <c r="Q54" s="248">
        <f t="shared" si="9"/>
        <v>630.94444640467827</v>
      </c>
      <c r="R54" s="55"/>
      <c r="S54" s="55"/>
    </row>
    <row r="55" spans="1:50" ht="67.5" customHeight="1" thickBot="1" x14ac:dyDescent="0.4">
      <c r="A55" s="73">
        <f>'17.18 prices'!A55</f>
        <v>549</v>
      </c>
      <c r="B55" s="118" t="str">
        <f>'17.18 prices'!B55</f>
        <v>Overhead Service Temporary 
Disconnect Reconnect same day (Business Hours)</v>
      </c>
      <c r="C55" s="81" t="str">
        <f>'17.18 prices'!C55</f>
        <v>A temporary disconnect and reconnect of an existing overhead service connection to a residential dwelling.</v>
      </c>
      <c r="D55" s="138" t="str">
        <f>'17.18 prices'!D55</f>
        <v>n/a</v>
      </c>
      <c r="E55" s="138" t="str">
        <f>'17.18 prices'!E55</f>
        <v>n/a</v>
      </c>
      <c r="F55" s="67">
        <f>'17.18 prices'!F55</f>
        <v>3</v>
      </c>
      <c r="G55" s="67" t="str">
        <f>'17.18 prices'!G55</f>
        <v>Normal</v>
      </c>
      <c r="H55" s="67" t="str">
        <f>'17.18 prices'!H55</f>
        <v>OH Crew</v>
      </c>
      <c r="I55" s="119">
        <f>VLOOKUP(H55,Crews, 5,FALSE)</f>
        <v>214.43040402145536</v>
      </c>
      <c r="J55" s="119">
        <f>VLOOKUP(H55,crewsot, 5,FALSE)</f>
        <v>300.2025656300375</v>
      </c>
      <c r="K55" s="119">
        <f>IF(G55="Normal",F55*I55,F55*J55)</f>
        <v>643.29121206436605</v>
      </c>
      <c r="L55" s="119">
        <f>IF(G55="Normal",K55*$B$5,K55/Q8*$B$5)</f>
        <v>238.01774846381542</v>
      </c>
      <c r="M55" s="67"/>
      <c r="N55" s="119"/>
      <c r="O55" s="119"/>
      <c r="P55" s="132">
        <f t="shared" si="8"/>
        <v>154.38989089544785</v>
      </c>
      <c r="Q55" s="260">
        <f>SUM(K55:P55)</f>
        <v>1035.6988514236293</v>
      </c>
      <c r="R55" s="55"/>
      <c r="S55" s="55"/>
    </row>
    <row r="56" spans="1:50" ht="39" customHeight="1" thickBot="1" x14ac:dyDescent="0.4">
      <c r="A56" s="60" t="str">
        <f>'17.18 prices'!A56</f>
        <v>Temporary De-energisation</v>
      </c>
      <c r="B56" s="58" t="str">
        <f>'17.18 prices'!B56</f>
        <v>Service</v>
      </c>
      <c r="C56" s="58" t="str">
        <f>'17.18 prices'!C56</f>
        <v>Service Description / Scope</v>
      </c>
      <c r="D56" s="279" t="str">
        <f>'17.18 prices'!D56</f>
        <v>Current Prices 2017/18</v>
      </c>
      <c r="E56" s="279" t="str">
        <f>'17.18 prices'!E56</f>
        <v>GST Inclusive</v>
      </c>
      <c r="F56" s="256" t="str">
        <f>'17.18 prices'!F56</f>
        <v>Appointment Time Hours</v>
      </c>
      <c r="G56" s="256" t="str">
        <f>'17.18 prices'!G56</f>
        <v>Normal/Over</v>
      </c>
      <c r="H56" s="256" t="str">
        <f>'17.18 prices'!H56</f>
        <v>Crew</v>
      </c>
      <c r="I56" s="256" t="s">
        <v>201</v>
      </c>
      <c r="J56" s="256" t="s">
        <v>202</v>
      </c>
      <c r="K56" s="256" t="s">
        <v>203</v>
      </c>
      <c r="L56" s="256" t="s">
        <v>204</v>
      </c>
      <c r="M56" s="256" t="s">
        <v>205</v>
      </c>
      <c r="N56" s="256" t="s">
        <v>206</v>
      </c>
      <c r="O56" s="256" t="s">
        <v>207</v>
      </c>
      <c r="P56" s="256" t="s">
        <v>208</v>
      </c>
      <c r="Q56" s="256" t="s">
        <v>209</v>
      </c>
      <c r="R56" s="55"/>
      <c r="S56" s="55"/>
    </row>
    <row r="57" spans="1:50" ht="75.75" customHeight="1" thickBot="1" x14ac:dyDescent="0.4">
      <c r="A57" s="73">
        <f>'17.18 prices'!A57</f>
        <v>560</v>
      </c>
      <c r="B57" s="74" t="str">
        <f>'17.18 prices'!B57</f>
        <v>Temporary de-energisation – LV (Business Hours)</v>
      </c>
      <c r="C57" s="65"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6">
        <f>'17.18 prices'!D57</f>
        <v>417.17490456930574</v>
      </c>
      <c r="E57" s="66">
        <f>'17.18 prices'!E57</f>
        <v>458.89239502623633</v>
      </c>
      <c r="F57" s="67">
        <f>'17.18 prices'!F57</f>
        <v>4</v>
      </c>
      <c r="G57" s="68" t="str">
        <f>'17.18 prices'!G57</f>
        <v>Normal</v>
      </c>
      <c r="H57" s="68" t="str">
        <f>'17.18 prices'!H57</f>
        <v>Switcher</v>
      </c>
      <c r="I57" s="66">
        <f>VLOOKUP(H57,Crews, 5,FALSE)</f>
        <v>107.21520201072768</v>
      </c>
      <c r="J57" s="66">
        <f>VLOOKUP(H57,crewsot, 5,FALSE)</f>
        <v>150.10128281501875</v>
      </c>
      <c r="K57" s="66">
        <f>IF(G57="Normal",F57*I57,F57*J57)</f>
        <v>428.86080804291072</v>
      </c>
      <c r="L57" s="70">
        <f>IF(G57="Normal",K57*$B$5,K57/Q9*$B$5)</f>
        <v>158.67849897587698</v>
      </c>
      <c r="M57" s="258"/>
      <c r="N57" s="258"/>
      <c r="O57" s="258"/>
      <c r="P57" s="132">
        <f>IF(G57="Normal",SUM(K57:O57,-L57)*$B$16,SUM((K57/Q40), M57, N57, O57)*$B$16)</f>
        <v>102.92659393029855</v>
      </c>
      <c r="Q57" s="258">
        <f>SUM(K57:P57)</f>
        <v>690.46590094908618</v>
      </c>
      <c r="R57" s="55"/>
      <c r="S57" s="55"/>
    </row>
    <row r="58" spans="1:50" ht="83.25" customHeight="1" thickBot="1" x14ac:dyDescent="0.4">
      <c r="A58" s="73">
        <f>'17.18 prices'!A58</f>
        <v>561</v>
      </c>
      <c r="B58" s="74" t="str">
        <f>'17.18 prices'!B58</f>
        <v>Temporary de-energisation – HV (Business Hours)</v>
      </c>
      <c r="C58" s="65"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0">
        <f>'17.18 prices'!D58</f>
        <v>417.17490456930574</v>
      </c>
      <c r="E58" s="70">
        <f>'17.18 prices'!E58</f>
        <v>458.89239502623633</v>
      </c>
      <c r="F58" s="67">
        <f>'17.18 prices'!F58</f>
        <v>4</v>
      </c>
      <c r="G58" s="68" t="str">
        <f>'17.18 prices'!G58</f>
        <v>Normal</v>
      </c>
      <c r="H58" s="68" t="str">
        <f>'17.18 prices'!H58</f>
        <v>Switcher</v>
      </c>
      <c r="I58" s="70">
        <f>VLOOKUP(H58,Crews, 5,FALSE)</f>
        <v>107.21520201072768</v>
      </c>
      <c r="J58" s="70">
        <f>VLOOKUP(H58,crewsot, 5,FALSE)</f>
        <v>150.10128281501875</v>
      </c>
      <c r="K58" s="70">
        <f>IF(G58="Normal",F58*I58,F58*J58)</f>
        <v>428.86080804291072</v>
      </c>
      <c r="L58" s="70">
        <f>IF(G58="Normal",K58*$B$5,K58/Q9*$B$5)</f>
        <v>158.67849897587698</v>
      </c>
      <c r="M58" s="68"/>
      <c r="N58" s="68"/>
      <c r="O58" s="68"/>
      <c r="P58" s="132">
        <f>IF(G58="Normal",SUM(K58:O58,-L58)*$B$16,SUM((K58/Q41), M58, N58, O58)*$B$16)</f>
        <v>102.92659393029855</v>
      </c>
      <c r="Q58" s="248">
        <f>SUM(K58:P58)</f>
        <v>690.46590094908618</v>
      </c>
      <c r="R58" s="55"/>
      <c r="S58" s="55"/>
    </row>
    <row r="59" spans="1:50" ht="38.25" customHeight="1" thickBot="1" x14ac:dyDescent="0.4">
      <c r="A59" s="60" t="str">
        <f>'17.18 prices'!A59</f>
        <v>Supply Abolishment / Removal</v>
      </c>
      <c r="B59" s="58" t="str">
        <f>'17.18 prices'!B59</f>
        <v>Service</v>
      </c>
      <c r="C59" s="58" t="str">
        <f>'17.18 prices'!C59</f>
        <v>Service Description / Scope</v>
      </c>
      <c r="D59" s="279" t="str">
        <f>'17.18 prices'!D59</f>
        <v>Current Prices 2017/18</v>
      </c>
      <c r="E59" s="279" t="str">
        <f>'17.18 prices'!E59</f>
        <v>GST Inclusive</v>
      </c>
      <c r="F59" s="256" t="str">
        <f>'17.18 prices'!F59</f>
        <v>Appointment Time Hours</v>
      </c>
      <c r="G59" s="256" t="str">
        <f>'17.18 prices'!G59</f>
        <v>Normal/Over</v>
      </c>
      <c r="H59" s="256" t="str">
        <f>'17.18 prices'!H59</f>
        <v>Crew</v>
      </c>
      <c r="I59" s="256" t="s">
        <v>201</v>
      </c>
      <c r="J59" s="256" t="s">
        <v>202</v>
      </c>
      <c r="K59" s="256" t="s">
        <v>203</v>
      </c>
      <c r="L59" s="256" t="s">
        <v>204</v>
      </c>
      <c r="M59" s="256" t="s">
        <v>205</v>
      </c>
      <c r="N59" s="256" t="s">
        <v>206</v>
      </c>
      <c r="O59" s="256" t="s">
        <v>207</v>
      </c>
      <c r="P59" s="256" t="s">
        <v>208</v>
      </c>
      <c r="Q59" s="256" t="s">
        <v>209</v>
      </c>
      <c r="R59" s="55"/>
      <c r="S59" s="55"/>
    </row>
    <row r="60" spans="1:50" ht="132" customHeight="1" thickBot="1" x14ac:dyDescent="0.4">
      <c r="A60" s="73">
        <f>'17.18 prices'!A60</f>
        <v>562</v>
      </c>
      <c r="B60" s="74" t="str">
        <f>'17.18 prices'!B60</f>
        <v>Supply Abolishment / Removal – Overhead (Business Hours)</v>
      </c>
      <c r="C60" s="65"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6">
        <f>'17.18 prices'!D60</f>
        <v>587.55079629904799</v>
      </c>
      <c r="E60" s="66">
        <f>'17.18 prices'!E60</f>
        <v>646.30587592895279</v>
      </c>
      <c r="F60" s="67">
        <f>'17.18 prices'!F60</f>
        <v>1.5</v>
      </c>
      <c r="G60" s="68" t="str">
        <f>'17.18 prices'!G60</f>
        <v>Normal</v>
      </c>
      <c r="H60" s="68" t="str">
        <f>'17.18 prices'!H60</f>
        <v>OH Crew</v>
      </c>
      <c r="I60" s="66">
        <f>VLOOKUP(H60,Crews, 5,FALSE)</f>
        <v>214.43040402145536</v>
      </c>
      <c r="J60" s="66">
        <f>VLOOKUP(H60,crewsot, 5,FALSE)</f>
        <v>300.2025656300375</v>
      </c>
      <c r="K60" s="66">
        <f>IF(G60="Normal",F60*I60,F60*J60)</f>
        <v>321.64560603218303</v>
      </c>
      <c r="L60" s="70">
        <f>IF(G60="Normal",K60*$B$5,K60/Q8*$B$5)</f>
        <v>119.00887423190771</v>
      </c>
      <c r="M60" s="258"/>
      <c r="N60" s="258"/>
      <c r="O60" s="258"/>
      <c r="P60" s="132">
        <f>IF(G60="Normal",SUM(K60:O60,-L60)*$B$16,SUM((K60/Q43), M60, N60, O60)*$B$16)</f>
        <v>77.194945447723924</v>
      </c>
      <c r="Q60" s="258">
        <f>SUM(K60:P60)</f>
        <v>517.84942571181466</v>
      </c>
      <c r="R60" s="55"/>
      <c r="S60" s="55"/>
    </row>
    <row r="61" spans="1:50" ht="139.5" customHeight="1" thickBot="1" x14ac:dyDescent="0.4">
      <c r="A61" s="73">
        <f>'17.18 prices'!A61</f>
        <v>563</v>
      </c>
      <c r="B61" s="74" t="str">
        <f>'17.18 prices'!B61</f>
        <v>Supply Abolishment / Removal - Underground (Business Hours)</v>
      </c>
      <c r="C61" s="65"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0">
        <f>'17.18 prices'!D61</f>
        <v>1061.5074135212444</v>
      </c>
      <c r="E61" s="70">
        <f>'17.18 prices'!E61</f>
        <v>1167.6581548733689</v>
      </c>
      <c r="F61" s="67">
        <f>'17.18 prices'!F61</f>
        <v>2.5</v>
      </c>
      <c r="G61" s="68" t="str">
        <f>'17.18 prices'!G61</f>
        <v>Normal</v>
      </c>
      <c r="H61" s="68" t="str">
        <f>'17.18 prices'!H61</f>
        <v>UG Crew</v>
      </c>
      <c r="I61" s="70">
        <f>VLOOKUP(H61,Crews, 5,FALSE)</f>
        <v>321.64560603218303</v>
      </c>
      <c r="J61" s="70">
        <f>VLOOKUP(H61,crewsot, 5,FALSE)</f>
        <v>450.30384844505619</v>
      </c>
      <c r="K61" s="70">
        <f>IF(G61="Normal",F61*I61,F61*J61)</f>
        <v>804.11401508045753</v>
      </c>
      <c r="L61" s="70">
        <f>IF(G61="Normal",K61*$B$5,K61/Q10*$B$5)</f>
        <v>297.52218557976926</v>
      </c>
      <c r="M61" s="68"/>
      <c r="N61" s="68"/>
      <c r="O61" s="68"/>
      <c r="P61" s="132">
        <f>IF(G61="Normal",SUM(K61:O61,-L61)*$B$16,SUM((K61/Q44), M61, N61, O61)*$B$16)</f>
        <v>192.98736361930978</v>
      </c>
      <c r="Q61" s="248">
        <f>SUM(K61:P61)</f>
        <v>1294.6235642795364</v>
      </c>
      <c r="R61" s="55"/>
      <c r="S61" s="55"/>
    </row>
    <row r="62" spans="1:50" ht="48" customHeight="1" thickBot="1" x14ac:dyDescent="0.4">
      <c r="A62" s="60" t="str">
        <f>'17.18 prices'!A62</f>
        <v>Miscellaneous Customer Initiated Services</v>
      </c>
      <c r="B62" s="58" t="str">
        <f>'17.18 prices'!B62</f>
        <v>Service</v>
      </c>
      <c r="C62" s="58" t="str">
        <f>'17.18 prices'!C62</f>
        <v>Service Description / Scope</v>
      </c>
      <c r="D62" s="279" t="str">
        <f>'17.18 prices'!D62</f>
        <v>Current Prices 2017/18</v>
      </c>
      <c r="E62" s="279" t="str">
        <f>'17.18 prices'!E62</f>
        <v>GST Inclusive</v>
      </c>
      <c r="F62" s="256" t="str">
        <f>'17.18 prices'!F62</f>
        <v>Appointment Time Hours</v>
      </c>
      <c r="G62" s="256" t="str">
        <f>'17.18 prices'!G62</f>
        <v>Normal/Over</v>
      </c>
      <c r="H62" s="256" t="str">
        <f>'17.18 prices'!H62</f>
        <v>Crew</v>
      </c>
      <c r="I62" s="256" t="s">
        <v>201</v>
      </c>
      <c r="J62" s="256" t="s">
        <v>202</v>
      </c>
      <c r="K62" s="256" t="s">
        <v>203</v>
      </c>
      <c r="L62" s="256" t="s">
        <v>204</v>
      </c>
      <c r="M62" s="256" t="s">
        <v>205</v>
      </c>
      <c r="N62" s="256" t="s">
        <v>206</v>
      </c>
      <c r="O62" s="256" t="s">
        <v>207</v>
      </c>
      <c r="P62" s="256" t="s">
        <v>208</v>
      </c>
      <c r="Q62" s="256" t="s">
        <v>209</v>
      </c>
      <c r="R62" s="55"/>
      <c r="S62" s="55"/>
    </row>
    <row r="63" spans="1:50" ht="86.25" customHeight="1" thickBot="1" x14ac:dyDescent="0.4">
      <c r="A63" s="73">
        <f>'17.18 prices'!A63</f>
        <v>564</v>
      </c>
      <c r="B63" s="74" t="str">
        <f>'17.18 prices'!B63</f>
        <v>Install &amp; Remove Tiger Tails – Establishment (Business Hours)</v>
      </c>
      <c r="C63" s="65" t="str">
        <f>'17.18 prices'!C63</f>
        <v>Installation and removal of “Tiger Tail” covers on overhead lines including service lines, LV &amp; HV during business hours – Establishment fee per site Use in conjunction with Item 565 to determine total service charge</v>
      </c>
      <c r="D63" s="66">
        <f>'17.18 prices'!D63</f>
        <v>1379.7371853002089</v>
      </c>
      <c r="E63" s="66">
        <f>'17.18 prices'!E63</f>
        <v>1517.7109038302299</v>
      </c>
      <c r="F63" s="68">
        <f>'17.18 prices'!F63</f>
        <v>3</v>
      </c>
      <c r="G63" s="68" t="str">
        <f>'17.18 prices'!G63</f>
        <v>Normal</v>
      </c>
      <c r="H63" s="68" t="str">
        <f>'17.18 prices'!H63</f>
        <v>OH Crew</v>
      </c>
      <c r="I63" s="66">
        <f>VLOOKUP(H63,Crews, 5,FALSE)</f>
        <v>214.43040402145536</v>
      </c>
      <c r="J63" s="66">
        <f>VLOOKUP(H63,crewsot, 5,FALSE)</f>
        <v>300.2025656300375</v>
      </c>
      <c r="K63" s="66">
        <f>IF(G63="Normal",F63*I63,F63*J63)</f>
        <v>643.29121206436605</v>
      </c>
      <c r="L63" s="70">
        <f>IF(G63="Normal",K63*$B$5,K63/Q8*$B$5)</f>
        <v>238.01774846381542</v>
      </c>
      <c r="M63" s="258"/>
      <c r="N63" s="282">
        <f>'21.22 prices'!N63*'22.23 prices'!K15</f>
        <v>203.25639634561148</v>
      </c>
      <c r="O63" s="258"/>
      <c r="P63" s="132">
        <f>IF(G63="Normal",SUM(K63:O63,-L63)*$B$16,SUM((K63/Q46), M63, N63, O63)*$B$16)</f>
        <v>203.17142601839461</v>
      </c>
      <c r="Q63" s="258">
        <f>SUM(K63:P63)</f>
        <v>1287.7367828921876</v>
      </c>
      <c r="R63" s="55"/>
      <c r="S63" s="55"/>
    </row>
    <row r="64" spans="1:50" ht="87" customHeight="1" thickBot="1" x14ac:dyDescent="0.4">
      <c r="A64" s="73">
        <f>'17.18 prices'!A64</f>
        <v>565</v>
      </c>
      <c r="B64" s="74" t="str">
        <f>'17.18 prices'!B64</f>
        <v>Install &amp; Remove Tiger Tails - Per Span (Business Hours)</v>
      </c>
      <c r="C64" s="65" t="str">
        <f>'17.18 prices'!C64</f>
        <v>Installation and removal of “Tiger Tail” covers on overhead lines including service lines, LV &amp; HV during business hours – Length based fee Use in conjunction with Item 564 to determine total service charge</v>
      </c>
      <c r="D64" s="70">
        <f>'17.18 prices'!D64</f>
        <v>694.57391962386805</v>
      </c>
      <c r="E64" s="70">
        <f>'17.18 prices'!E64</f>
        <v>764.0313115862549</v>
      </c>
      <c r="F64" s="68">
        <f>'17.18 prices'!F64</f>
        <v>3</v>
      </c>
      <c r="G64" s="68" t="str">
        <f>'17.18 prices'!G64</f>
        <v>Normal</v>
      </c>
      <c r="H64" s="68" t="str">
        <f>'17.18 prices'!H64</f>
        <v>OH Crew</v>
      </c>
      <c r="I64" s="70">
        <f>VLOOKUP(H64,Crews, 5,FALSE)</f>
        <v>214.43040402145536</v>
      </c>
      <c r="J64" s="70">
        <f>VLOOKUP(H64,crewsot, 5,FALSE)</f>
        <v>300.2025656300375</v>
      </c>
      <c r="K64" s="70">
        <f>IF(G64="Normal",F64*I64,F64*J64)</f>
        <v>643.29121206436605</v>
      </c>
      <c r="L64" s="70">
        <f>IF(G64="Normal",K64*$B$5,K64/Q8*$B$5)</f>
        <v>238.01774846381542</v>
      </c>
      <c r="M64" s="68"/>
      <c r="N64" s="68"/>
      <c r="O64" s="282">
        <f>'21.22 prices'!O64*'22.23 prices'!K$15</f>
        <v>752.80146794670929</v>
      </c>
      <c r="P64" s="132">
        <f>IF(G64="Normal",SUM(K64:O64,-L64)*$B$16,SUM((K64/Q47), M64, N64, O64)*$B$16)</f>
        <v>335.06224320265807</v>
      </c>
      <c r="Q64" s="248">
        <f>SUM(K64:P64)</f>
        <v>1969.1726716775488</v>
      </c>
      <c r="R64" s="55"/>
      <c r="S64" s="55"/>
    </row>
    <row r="65" spans="1:38" ht="87" customHeight="1" thickBot="1" x14ac:dyDescent="0.4">
      <c r="A65" s="73">
        <f>'17.18 prices'!A65</f>
        <v>566</v>
      </c>
      <c r="B65" s="74" t="str">
        <f>'17.18 prices'!B65</f>
        <v>Install &amp; Remove Warning Flags – Installation (Business Hours)</v>
      </c>
      <c r="C65" s="65" t="str">
        <f>'17.18 prices'!C65</f>
        <v>Installation and removal of Warning Flags on overhead lines including service lines, LV &amp; HV during business hours – Establishment fee per site Use in conjunction with Item 567 to determine total service charge</v>
      </c>
      <c r="D65" s="66">
        <f>'17.18 prices'!D65</f>
        <v>1175.081090084049</v>
      </c>
      <c r="E65" s="66">
        <f>'17.18 prices'!E65</f>
        <v>1292.589199092454</v>
      </c>
      <c r="F65" s="68">
        <f>'17.18 prices'!F65</f>
        <v>3</v>
      </c>
      <c r="G65" s="68" t="str">
        <f>'17.18 prices'!G65</f>
        <v>Normal</v>
      </c>
      <c r="H65" s="68" t="str">
        <f>'17.18 prices'!H65</f>
        <v>OH Crew</v>
      </c>
      <c r="I65" s="66">
        <f>VLOOKUP(H65,Crews, 5,FALSE)</f>
        <v>214.43040402145536</v>
      </c>
      <c r="J65" s="66">
        <f>VLOOKUP(H65,crewsot, 5,FALSE)</f>
        <v>300.2025656300375</v>
      </c>
      <c r="K65" s="66">
        <f>IF(G65="Normal",F65*I65,F65*J65)</f>
        <v>643.29121206436605</v>
      </c>
      <c r="L65" s="70">
        <f>IF(G65="Normal",K65*$B$5,K65/Q8*$B$5)</f>
        <v>238.01774846381542</v>
      </c>
      <c r="M65" s="258"/>
      <c r="N65" s="281">
        <f>'21.22 prices'!N65*'22.23 prices'!K15</f>
        <v>203.25639634561148</v>
      </c>
      <c r="O65" s="245"/>
      <c r="P65" s="132">
        <f>IF(G65="Normal",SUM(K65:O65,-L65)*$B$16,SUM((K65/Q48), M65, N65, O65)*$B$16)</f>
        <v>203.17142601839461</v>
      </c>
      <c r="Q65" s="258">
        <f>SUM(K65:P65)</f>
        <v>1287.7367828921876</v>
      </c>
      <c r="R65" s="55"/>
      <c r="S65" s="55"/>
    </row>
    <row r="66" spans="1:38" ht="82.5" customHeight="1" thickBot="1" x14ac:dyDescent="0.4">
      <c r="A66" s="73">
        <f>'17.18 prices'!A66</f>
        <v>567</v>
      </c>
      <c r="B66" s="74" t="str">
        <f>'17.18 prices'!B66</f>
        <v>Install &amp; Remove Tiger Tails - Per Span (Business Hours)</v>
      </c>
      <c r="C66" s="65" t="str">
        <f>'17.18 prices'!C66</f>
        <v>Installation and removal of Warning Flags on overhead lines including service lines, LV &amp; HV – Lengths based fee Use in conjunction with Item 566 to determine total service charge</v>
      </c>
      <c r="D66" s="70">
        <f>'17.18 prices'!D66</f>
        <v>595.34175163687019</v>
      </c>
      <c r="E66" s="70">
        <f>'17.18 prices'!E66</f>
        <v>654.87592680055729</v>
      </c>
      <c r="F66" s="68">
        <f>'17.18 prices'!F66</f>
        <v>3</v>
      </c>
      <c r="G66" s="68" t="str">
        <f>'17.18 prices'!G66</f>
        <v>Normal</v>
      </c>
      <c r="H66" s="68" t="str">
        <f>'17.18 prices'!H66</f>
        <v>OH Crew</v>
      </c>
      <c r="I66" s="70">
        <f>VLOOKUP(H66,Crews, 5,FALSE)</f>
        <v>214.43040402145536</v>
      </c>
      <c r="J66" s="70">
        <f>VLOOKUP(H66,crewsot, 5,FALSE)</f>
        <v>300.2025656300375</v>
      </c>
      <c r="K66" s="70">
        <f>IF(G66="Normal",F66*I66,F66*J66)</f>
        <v>643.29121206436605</v>
      </c>
      <c r="L66" s="70">
        <f>IF(G66="Normal",K66*$B$5,K66/Q8*$B$5)</f>
        <v>238.01774846381542</v>
      </c>
      <c r="M66" s="68"/>
      <c r="N66" s="68"/>
      <c r="O66" s="282">
        <f>'21.22 prices'!O66*'22.23 prices'!K$15</f>
        <v>542.01705692163057</v>
      </c>
      <c r="P66" s="132">
        <f>IF(G66="Normal",SUM(K66:O66,-L66)*$B$16,SUM((K66/Q49), M66, N66, O66)*$B$16)</f>
        <v>284.47398455663915</v>
      </c>
      <c r="Q66" s="248">
        <f>SUM(K66:P66)</f>
        <v>1707.8000020064512</v>
      </c>
      <c r="R66" s="55"/>
      <c r="S66" s="55"/>
    </row>
    <row r="67" spans="1:38" ht="48" customHeight="1" thickBot="1" x14ac:dyDescent="0.4">
      <c r="A67" s="60" t="str">
        <f>'17.18 prices'!A67</f>
        <v>Operational &amp; Maintenance Fees - Export Only Embedded Generation Installations up to 5MW</v>
      </c>
      <c r="B67" s="58" t="str">
        <f>'17.18 prices'!B67</f>
        <v>Service</v>
      </c>
      <c r="C67" s="58" t="str">
        <f>'17.18 prices'!C67</f>
        <v>Service Description / Scope</v>
      </c>
      <c r="D67" s="279" t="str">
        <f>'17.18 prices'!D67</f>
        <v>Current Prices 2017/18</v>
      </c>
      <c r="E67" s="279" t="str">
        <f>'17.18 prices'!E67</f>
        <v>GST Inclusive</v>
      </c>
      <c r="F67" s="256" t="str">
        <f>'17.18 prices'!F67</f>
        <v>Appointment Time Hours</v>
      </c>
      <c r="G67" s="256" t="str">
        <f>'17.18 prices'!G67</f>
        <v>Normal/Over</v>
      </c>
      <c r="H67" s="256" t="str">
        <f>'17.18 prices'!H67</f>
        <v>Crew</v>
      </c>
      <c r="I67" s="256" t="s">
        <v>201</v>
      </c>
      <c r="J67" s="256" t="s">
        <v>202</v>
      </c>
      <c r="K67" s="256" t="s">
        <v>203</v>
      </c>
      <c r="L67" s="256" t="s">
        <v>204</v>
      </c>
      <c r="M67" s="256" t="s">
        <v>205</v>
      </c>
      <c r="N67" s="256" t="s">
        <v>206</v>
      </c>
      <c r="O67" s="256" t="s">
        <v>207</v>
      </c>
      <c r="P67" s="256" t="s">
        <v>208</v>
      </c>
      <c r="Q67" s="256" t="s">
        <v>209</v>
      </c>
      <c r="R67" s="55"/>
      <c r="S67" s="55"/>
    </row>
    <row r="68" spans="1:38" ht="61.5" customHeight="1" thickBot="1" x14ac:dyDescent="0.4">
      <c r="A68" s="63">
        <f>'17.18 prices'!A68</f>
        <v>568</v>
      </c>
      <c r="B68" s="237" t="str">
        <f>'17.18 prices'!B68</f>
        <v>Embedded Generation OPEX Fees - Connection Assets</v>
      </c>
      <c r="C68" s="238" t="str">
        <f>'17.18 prices'!C68</f>
        <v>Annual operational and maintenance charges for the dedicated connections assets of Export Only Embedded Generation</v>
      </c>
      <c r="D68" s="243" t="str">
        <f>'17.18 prices'!D68</f>
        <v>2% of value of connection assets per annum</v>
      </c>
      <c r="E68" s="135">
        <f>'17.18 prices'!E68</f>
        <v>0</v>
      </c>
      <c r="F68" s="134">
        <f>'17.18 prices'!F68</f>
        <v>0</v>
      </c>
      <c r="G68" s="134">
        <f>'17.18 prices'!G68</f>
        <v>0</v>
      </c>
      <c r="H68" s="134">
        <f>'17.18 prices'!H68</f>
        <v>0</v>
      </c>
      <c r="I68" s="134"/>
      <c r="J68" s="134"/>
      <c r="K68" s="134"/>
      <c r="L68" s="134"/>
      <c r="M68" s="261"/>
      <c r="N68" s="261"/>
      <c r="O68" s="261"/>
      <c r="P68" s="135"/>
      <c r="Q68" s="261"/>
      <c r="R68" s="55"/>
      <c r="S68" s="55"/>
    </row>
    <row r="69" spans="1:38" ht="93.75" customHeight="1" thickBot="1" x14ac:dyDescent="0.4">
      <c r="A69" s="69">
        <f>'17.18 prices'!A69</f>
        <v>569</v>
      </c>
      <c r="B69" s="238" t="str">
        <f>'17.18 prices'!B69</f>
        <v>Embedded Generation OPEX Fees - Shared Network Asset</v>
      </c>
      <c r="C69" s="238" t="str">
        <f>'17.18 prices'!C69</f>
        <v>Annual operational and maintenance charges for the shared network assets associated with Export Only Embedded Generation</v>
      </c>
      <c r="D69" s="243" t="str">
        <f>'17.18 prices'!D69</f>
        <v>2% of value of shared assets allocated to the generator per annum (if applicable)</v>
      </c>
      <c r="E69" s="135">
        <f>'17.18 prices'!E69</f>
        <v>0</v>
      </c>
      <c r="F69" s="135">
        <f>'17.18 prices'!F69</f>
        <v>0</v>
      </c>
      <c r="G69" s="135">
        <f>'17.18 prices'!G69</f>
        <v>0</v>
      </c>
      <c r="H69" s="135">
        <f>'17.18 prices'!H69</f>
        <v>0</v>
      </c>
      <c r="I69" s="135"/>
      <c r="J69" s="135"/>
      <c r="K69" s="135"/>
      <c r="L69" s="135"/>
      <c r="M69" s="136"/>
      <c r="N69" s="136"/>
      <c r="O69" s="136"/>
      <c r="P69" s="135"/>
      <c r="Q69" s="262"/>
      <c r="R69" s="55"/>
      <c r="S69" s="55"/>
    </row>
    <row r="70" spans="1:38" ht="53.25" customHeight="1" thickBot="1" x14ac:dyDescent="0.4">
      <c r="A70" s="60" t="str">
        <f>'17.18 prices'!A70</f>
        <v>Connection Enquiry Processing - Embedded Generation Installations*</v>
      </c>
      <c r="B70" s="58" t="str">
        <f>'17.18 prices'!B70</f>
        <v>Service</v>
      </c>
      <c r="C70" s="58" t="str">
        <f>'17.18 prices'!C70</f>
        <v>Service Description / Scope</v>
      </c>
      <c r="D70" s="279" t="str">
        <f>'17.18 prices'!D70</f>
        <v>Current Prices 2017/18</v>
      </c>
      <c r="E70" s="279" t="str">
        <f>'17.18 prices'!E70</f>
        <v>GST Inclusive</v>
      </c>
      <c r="F70" s="256" t="str">
        <f>'17.18 prices'!F70</f>
        <v>Appointment Time Hours</v>
      </c>
      <c r="G70" s="256" t="str">
        <f>'17.18 prices'!G70</f>
        <v>Normal/Over</v>
      </c>
      <c r="H70" s="256" t="str">
        <f>'17.18 prices'!H70</f>
        <v>Crew</v>
      </c>
      <c r="I70" s="256" t="s">
        <v>201</v>
      </c>
      <c r="J70" s="256" t="s">
        <v>202</v>
      </c>
      <c r="K70" s="256" t="s">
        <v>203</v>
      </c>
      <c r="L70" s="256" t="s">
        <v>204</v>
      </c>
      <c r="M70" s="256" t="s">
        <v>205</v>
      </c>
      <c r="N70" s="256" t="s">
        <v>206</v>
      </c>
      <c r="O70" s="256" t="s">
        <v>207</v>
      </c>
      <c r="P70" s="256" t="s">
        <v>208</v>
      </c>
      <c r="Q70" s="256" t="s">
        <v>209</v>
      </c>
      <c r="R70" s="55"/>
      <c r="S70" s="55"/>
    </row>
    <row r="71" spans="1:38" ht="75.75" customHeight="1" thickBot="1" x14ac:dyDescent="0.4">
      <c r="A71" s="73">
        <f>'17.18 prices'!A71</f>
        <v>570</v>
      </c>
      <c r="B71" s="239" t="str">
        <f>'17.18 prices'!B71</f>
        <v>Embedded Generation Connection Enquiry – Class 1 (Commercial)</v>
      </c>
      <c r="C71" s="238" t="str">
        <f>'17.18 prices'!C71</f>
        <v>Receipt, registration, processing and responding to a connection enquiry for Class 1 (Commercial) Embedded Generation</v>
      </c>
      <c r="D71" s="240">
        <f>'17.18 prices'!D71</f>
        <v>0</v>
      </c>
      <c r="E71" s="240">
        <f>'17.18 prices'!E71</f>
        <v>0</v>
      </c>
      <c r="F71" s="241">
        <f>'17.18 prices'!F71</f>
        <v>2</v>
      </c>
      <c r="G71" s="70" t="str">
        <f>'17.18 prices'!G71</f>
        <v>Normal</v>
      </c>
      <c r="H71" s="67" t="str">
        <f>'17.18 prices'!H71</f>
        <v>Management
 ( Senior Project Engineer - SPE)</v>
      </c>
      <c r="I71" s="70">
        <f t="shared" ref="I71:I83" si="10">$B$8</f>
        <v>147.41739899997896</v>
      </c>
      <c r="J71" s="79">
        <f t="shared" ref="J71:J76" si="11">$C$8</f>
        <v>206.38435859997054</v>
      </c>
      <c r="K71" s="70">
        <f t="shared" ref="K71:K76" si="12">IF(G71="Normal",F71*I71,F71*J71)</f>
        <v>294.83479799995791</v>
      </c>
      <c r="L71" s="70">
        <f>IF(G71="Normal",K71*$B$5,K71/Q13*$B$5)</f>
        <v>109.08887525998443</v>
      </c>
      <c r="M71" s="258"/>
      <c r="N71" s="258"/>
      <c r="O71" s="258"/>
      <c r="P71" s="132">
        <f t="shared" ref="P71:P76" si="13">IF(G71="Normal",SUM(K71:O71,-L71)*$B$16,SUM((K71/Q54), M71, N71, O71)*$B$16)</f>
        <v>70.760351519989896</v>
      </c>
      <c r="Q71" s="258">
        <f t="shared" ref="Q71:Q76" si="14">SUM(K71:P71)</f>
        <v>474.68402477993226</v>
      </c>
      <c r="R71" s="55"/>
      <c r="S71" s="55"/>
    </row>
    <row r="72" spans="1:38" ht="78.75" customHeight="1" thickBot="1" x14ac:dyDescent="0.4">
      <c r="A72" s="73">
        <f>'17.18 prices'!A72</f>
        <v>596</v>
      </c>
      <c r="B72" s="239" t="str">
        <f>'17.18 prices'!B72</f>
        <v>Embedded Generation Connection Enquiry – Class 2</v>
      </c>
      <c r="C72" s="238" t="str">
        <f>'17.18 prices'!C72</f>
        <v xml:space="preserve">Receipt, registration, processing and responding to a connection enquiry with Preliminary Network Advice for Class 2 Embedded Generation </v>
      </c>
      <c r="D72" s="242">
        <f>'17.18 prices'!D72</f>
        <v>571.20000000000005</v>
      </c>
      <c r="E72" s="242">
        <f>'17.18 prices'!E72</f>
        <v>628.32000000000005</v>
      </c>
      <c r="F72" s="241">
        <f>'17.18 prices'!F72</f>
        <v>2.5</v>
      </c>
      <c r="G72" s="68" t="str">
        <f>'17.18 prices'!G72</f>
        <v>Normal</v>
      </c>
      <c r="H72" s="67" t="str">
        <f>'17.18 prices'!H72</f>
        <v>Management
 ( Senior Project Engineer - SPE)</v>
      </c>
      <c r="I72" s="70">
        <f t="shared" si="10"/>
        <v>147.41739899997896</v>
      </c>
      <c r="J72" s="79">
        <f t="shared" si="11"/>
        <v>206.38435859997054</v>
      </c>
      <c r="K72" s="70">
        <f t="shared" si="12"/>
        <v>368.54349749994742</v>
      </c>
      <c r="L72" s="70">
        <f>IF(G72="Normal",K72*$B$5,K72/Q14*$B$5)</f>
        <v>136.36109407498054</v>
      </c>
      <c r="M72" s="68"/>
      <c r="N72" s="68"/>
      <c r="O72" s="68"/>
      <c r="P72" s="132">
        <f t="shared" si="13"/>
        <v>88.450439399987374</v>
      </c>
      <c r="Q72" s="248">
        <f t="shared" si="14"/>
        <v>593.35503097491528</v>
      </c>
      <c r="R72" s="55"/>
      <c r="S72" s="55"/>
    </row>
    <row r="73" spans="1:38" ht="75" customHeight="1" thickBot="1" x14ac:dyDescent="0.4">
      <c r="A73" s="73">
        <f>'17.18 prices'!A73</f>
        <v>597</v>
      </c>
      <c r="B73" s="239" t="str">
        <f>'17.18 prices'!B73</f>
        <v xml:space="preserve">Embedded Generation Connection Enquiry – Class 3 </v>
      </c>
      <c r="C73" s="238" t="str">
        <f>'17.18 prices'!C73</f>
        <v xml:space="preserve">Receipt, registration, processing and responding to a connection enquiry with Preliminary Network Advice for Class 3 Embedded Generation </v>
      </c>
      <c r="D73" s="242">
        <f>'17.18 prices'!D73</f>
        <v>571.20000000000005</v>
      </c>
      <c r="E73" s="242">
        <f>'17.18 prices'!E73</f>
        <v>628.32000000000005</v>
      </c>
      <c r="F73" s="241">
        <f>'17.18 prices'!F73</f>
        <v>3</v>
      </c>
      <c r="G73" s="68" t="str">
        <f>'17.18 prices'!G73</f>
        <v>Normal</v>
      </c>
      <c r="H73" s="67" t="str">
        <f>'17.18 prices'!H73</f>
        <v>Management
 ( Senior Project Engineer - SPE)</v>
      </c>
      <c r="I73" s="70">
        <f t="shared" si="10"/>
        <v>147.41739899997896</v>
      </c>
      <c r="J73" s="79">
        <f t="shared" si="11"/>
        <v>206.38435859997054</v>
      </c>
      <c r="K73" s="70">
        <f t="shared" si="12"/>
        <v>442.25219699993687</v>
      </c>
      <c r="L73" s="70">
        <f>IF(G73="Normal",K73*$B$5,K73/Q15*$B$5)</f>
        <v>163.63331288997665</v>
      </c>
      <c r="M73" s="68"/>
      <c r="N73" s="68"/>
      <c r="O73" s="68"/>
      <c r="P73" s="132">
        <f t="shared" si="13"/>
        <v>106.14052727998484</v>
      </c>
      <c r="Q73" s="248">
        <f t="shared" si="14"/>
        <v>712.02603716989825</v>
      </c>
      <c r="R73" s="55"/>
      <c r="S73" s="55"/>
    </row>
    <row r="74" spans="1:38" ht="78" customHeight="1" thickBot="1" x14ac:dyDescent="0.4">
      <c r="A74" s="73">
        <f>'17.18 prices'!A74</f>
        <v>598</v>
      </c>
      <c r="B74" s="239" t="str">
        <f>'17.18 prices'!B74</f>
        <v xml:space="preserve">Embedded Generation Connection Enquiry – Class 4 </v>
      </c>
      <c r="C74" s="238" t="str">
        <f>'17.18 prices'!C74</f>
        <v xml:space="preserve">Receipt, registration, processing and responding to a connection enquiry with Preliminary Network Advice for Class 4 Embedded Generation </v>
      </c>
      <c r="D74" s="242">
        <f>'17.18 prices'!D74</f>
        <v>571.20000000000005</v>
      </c>
      <c r="E74" s="242">
        <f>'17.18 prices'!E74</f>
        <v>628.32000000000005</v>
      </c>
      <c r="F74" s="241">
        <f>'17.18 prices'!F74</f>
        <v>3.5</v>
      </c>
      <c r="G74" s="68" t="str">
        <f>'17.18 prices'!G74</f>
        <v>Normal</v>
      </c>
      <c r="H74" s="67" t="str">
        <f>'17.18 prices'!H74</f>
        <v>Management
 ( Senior Project Engineer - SPE)</v>
      </c>
      <c r="I74" s="70">
        <f t="shared" si="10"/>
        <v>147.41739899997896</v>
      </c>
      <c r="J74" s="79">
        <f t="shared" si="11"/>
        <v>206.38435859997054</v>
      </c>
      <c r="K74" s="70">
        <f t="shared" si="12"/>
        <v>515.96089649992632</v>
      </c>
      <c r="L74" s="70">
        <f>IF(G74="Normal",K74*$B$5,K74/Q16*$B$5)</f>
        <v>190.90553170497273</v>
      </c>
      <c r="M74" s="68"/>
      <c r="N74" s="68"/>
      <c r="O74" s="68"/>
      <c r="P74" s="132">
        <f t="shared" si="13"/>
        <v>123.83061515998232</v>
      </c>
      <c r="Q74" s="248">
        <f t="shared" si="14"/>
        <v>830.69704336488144</v>
      </c>
      <c r="R74" s="55"/>
      <c r="S74" s="55"/>
    </row>
    <row r="75" spans="1:38" ht="75" customHeight="1" thickBot="1" x14ac:dyDescent="0.4">
      <c r="A75" s="73">
        <f>'17.18 prices'!A75</f>
        <v>599</v>
      </c>
      <c r="B75" s="239" t="str">
        <f>'17.18 prices'!B75</f>
        <v xml:space="preserve">Embedded Generation Connection Enquiry – Class 5 </v>
      </c>
      <c r="C75" s="238" t="str">
        <f>'17.18 prices'!C75</f>
        <v xml:space="preserve">Receipt, registration, processing and responding to a connection enquiry with Preliminary Network Advice for Class 5 Embedded Generation </v>
      </c>
      <c r="D75" s="242">
        <f>'17.18 prices'!D75</f>
        <v>571.20000000000005</v>
      </c>
      <c r="E75" s="242">
        <f>'17.18 prices'!E75</f>
        <v>628.32000000000005</v>
      </c>
      <c r="F75" s="241">
        <f>'17.18 prices'!F75</f>
        <v>4</v>
      </c>
      <c r="G75" s="68" t="str">
        <f>'17.18 prices'!G75</f>
        <v>Normal</v>
      </c>
      <c r="H75" s="67" t="str">
        <f>'17.18 prices'!H75</f>
        <v>Management
 ( Senior Project Engineer - SPE)</v>
      </c>
      <c r="I75" s="70">
        <f t="shared" si="10"/>
        <v>147.41739899997896</v>
      </c>
      <c r="J75" s="79">
        <f t="shared" si="11"/>
        <v>206.38435859997054</v>
      </c>
      <c r="K75" s="70">
        <f t="shared" si="12"/>
        <v>589.66959599991583</v>
      </c>
      <c r="L75" s="70">
        <f>IF(G75="Normal",K75*$B$5,K75/Q17*$B$5)</f>
        <v>218.17775051996887</v>
      </c>
      <c r="M75" s="68"/>
      <c r="N75" s="68"/>
      <c r="O75" s="68"/>
      <c r="P75" s="132">
        <f t="shared" si="13"/>
        <v>141.52070303997979</v>
      </c>
      <c r="Q75" s="248">
        <f t="shared" si="14"/>
        <v>949.36804955986452</v>
      </c>
      <c r="R75" s="55"/>
      <c r="S75" s="55"/>
    </row>
    <row r="76" spans="1:38" ht="64.5" customHeight="1" thickBot="1" x14ac:dyDescent="0.4">
      <c r="A76" s="73">
        <f>'17.18 prices'!A76</f>
        <v>600</v>
      </c>
      <c r="B76" s="239" t="str">
        <f>'17.18 prices'!B76</f>
        <v>Embedded Generation Connection Enquiry – Class 6</v>
      </c>
      <c r="C76" s="238" t="str">
        <f>'17.18 prices'!C76</f>
        <v xml:space="preserve">Receipt, registration, processing and responding to a connection enquiry with Preliminary Network Advice for Class 6 Embedded Generation </v>
      </c>
      <c r="D76" s="242">
        <f>'17.18 prices'!D76</f>
        <v>1142.4100000000001</v>
      </c>
      <c r="E76" s="242">
        <f>'17.18 prices'!E76</f>
        <v>1256.6400000000001</v>
      </c>
      <c r="F76" s="241">
        <f>'17.18 prices'!F76</f>
        <v>4.5</v>
      </c>
      <c r="G76" s="68" t="str">
        <f>'17.18 prices'!G76</f>
        <v>Normal</v>
      </c>
      <c r="H76" s="67" t="str">
        <f>'17.18 prices'!H76</f>
        <v>Management
 ( Senior Project Engineer - SPE)</v>
      </c>
      <c r="I76" s="70">
        <f t="shared" si="10"/>
        <v>147.41739899997896</v>
      </c>
      <c r="J76" s="79">
        <f t="shared" si="11"/>
        <v>206.38435859997054</v>
      </c>
      <c r="K76" s="70">
        <f t="shared" si="12"/>
        <v>663.37829549990533</v>
      </c>
      <c r="L76" s="70">
        <f>IF(G76="Normal",K76*$B$5,K76/Q15*$B$5)</f>
        <v>245.44996933496498</v>
      </c>
      <c r="M76" s="68"/>
      <c r="N76" s="68"/>
      <c r="O76" s="68"/>
      <c r="P76" s="132">
        <f t="shared" si="13"/>
        <v>159.21079091997728</v>
      </c>
      <c r="Q76" s="248">
        <f t="shared" si="14"/>
        <v>1068.0390557548476</v>
      </c>
      <c r="R76" s="55"/>
      <c r="S76" s="55"/>
    </row>
    <row r="77" spans="1:38" s="42" customFormat="1" ht="63" customHeight="1" thickBot="1" x14ac:dyDescent="0.4">
      <c r="A77" s="60" t="str">
        <f>'17.18 prices'!A77</f>
        <v xml:space="preserve">Network Design &amp; Investigation / Analysis Services - Embedded Generation Installations† </v>
      </c>
      <c r="B77" s="58" t="str">
        <f>'17.18 prices'!B77</f>
        <v>Service</v>
      </c>
      <c r="C77" s="58" t="str">
        <f>'17.18 prices'!C77</f>
        <v>Service Description / Scope</v>
      </c>
      <c r="D77" s="279" t="str">
        <f>'17.18 prices'!D77</f>
        <v>Current Prices 2017/18</v>
      </c>
      <c r="E77" s="279" t="str">
        <f>'17.18 prices'!E77</f>
        <v>GST Inclusive</v>
      </c>
      <c r="F77" s="256" t="str">
        <f>'17.18 prices'!F77</f>
        <v>Appointment Time Hours</v>
      </c>
      <c r="G77" s="256" t="str">
        <f>'17.18 prices'!G77</f>
        <v>Normal/Over</v>
      </c>
      <c r="H77" s="256" t="str">
        <f>'17.18 prices'!H77</f>
        <v>Crew</v>
      </c>
      <c r="I77" s="256" t="s">
        <v>201</v>
      </c>
      <c r="J77" s="256" t="s">
        <v>202</v>
      </c>
      <c r="K77" s="256" t="s">
        <v>203</v>
      </c>
      <c r="L77" s="256" t="s">
        <v>204</v>
      </c>
      <c r="M77" s="256" t="s">
        <v>205</v>
      </c>
      <c r="N77" s="256" t="s">
        <v>206</v>
      </c>
      <c r="O77" s="256" t="s">
        <v>207</v>
      </c>
      <c r="P77" s="256" t="s">
        <v>208</v>
      </c>
      <c r="Q77" s="256" t="s">
        <v>209</v>
      </c>
      <c r="R77" s="55"/>
      <c r="S77" s="55"/>
      <c r="T77"/>
      <c r="U77"/>
      <c r="V77"/>
      <c r="W77"/>
      <c r="X77"/>
      <c r="Y77"/>
      <c r="Z77"/>
      <c r="AA77"/>
      <c r="AB77"/>
      <c r="AC77"/>
      <c r="AD77"/>
      <c r="AE77"/>
      <c r="AF77"/>
      <c r="AG77"/>
      <c r="AH77"/>
      <c r="AI77"/>
      <c r="AJ77"/>
      <c r="AK77"/>
      <c r="AL77"/>
    </row>
    <row r="78" spans="1:38" ht="60.75" customHeight="1" thickBot="1" x14ac:dyDescent="0.4">
      <c r="A78" s="73">
        <f>'17.18 prices'!A78</f>
        <v>574</v>
      </c>
      <c r="B78" s="239" t="str">
        <f>'17.18 prices'!B78</f>
        <v>Embedded Generation Network Technical Study - Class 1  (Commercial)</v>
      </c>
      <c r="C78" s="238" t="str">
        <f>'17.18 prices'!C78</f>
        <v xml:space="preserve">Technical assessment of Network Capability for connecting Class 1 (Commercial) Export Embedded Generation </v>
      </c>
      <c r="D78" s="240">
        <f>'17.18 prices'!D78</f>
        <v>0</v>
      </c>
      <c r="E78" s="240">
        <f>'17.18 prices'!E78</f>
        <v>0</v>
      </c>
      <c r="F78" s="241">
        <f>'17.18 prices'!F78</f>
        <v>8</v>
      </c>
      <c r="G78" s="68" t="str">
        <f>'17.18 prices'!G78</f>
        <v>Normal</v>
      </c>
      <c r="H78" s="67" t="str">
        <f>'17.18 prices'!H78</f>
        <v>Management
 ( Senior Project Engineer - SPE)</v>
      </c>
      <c r="I78" s="70">
        <f t="shared" si="10"/>
        <v>147.41739899997896</v>
      </c>
      <c r="J78" s="70">
        <f t="shared" ref="J78:J83" si="15">$C$8</f>
        <v>206.38435859997054</v>
      </c>
      <c r="K78" s="68">
        <f t="shared" ref="K78:K83" si="16">IF(G78="Normal",F78*I78,F78*J78)</f>
        <v>1179.3391919998317</v>
      </c>
      <c r="L78" s="70">
        <f t="shared" ref="L78:L83" si="17">IF(G78="Normal",K78*$B$5,K78/Q22*$B$5)</f>
        <v>436.35550103993774</v>
      </c>
      <c r="M78" s="68"/>
      <c r="N78" s="68"/>
      <c r="O78" s="68"/>
      <c r="P78" s="132">
        <f t="shared" ref="P78:P83" si="18">IF(G78="Normal",SUM(K78:O78,-L78)*$B$16,SUM((K78/Q61), M78, N78, O78)*$B$16)</f>
        <v>283.04140607995959</v>
      </c>
      <c r="Q78" s="248">
        <f t="shared" ref="Q78:Q83" si="19">SUM(K78:P78)</f>
        <v>1898.736099119729</v>
      </c>
      <c r="R78" s="55"/>
      <c r="S78" s="55"/>
    </row>
    <row r="79" spans="1:38" ht="59.25" customHeight="1" thickBot="1" x14ac:dyDescent="0.4">
      <c r="A79" s="73">
        <f>'17.18 prices'!A79</f>
        <v>575</v>
      </c>
      <c r="B79" s="239" t="str">
        <f>'17.18 prices'!B79</f>
        <v>Embedded Generation Network Technical Study - Class 2</v>
      </c>
      <c r="C79" s="238" t="str">
        <f>'17.18 prices'!C79</f>
        <v xml:space="preserve">Technical assessment of Network Capability for connecting Class 2 Export Embedded Generation </v>
      </c>
      <c r="D79" s="242">
        <f>'17.18 prices'!D79</f>
        <v>3808.0446977580677</v>
      </c>
      <c r="E79" s="242">
        <f>'17.18 prices'!E79</f>
        <v>4188.8491675338746</v>
      </c>
      <c r="F79" s="241">
        <f>'17.18 prices'!F79</f>
        <v>16</v>
      </c>
      <c r="G79" s="68" t="str">
        <f>'17.18 prices'!G79</f>
        <v>Normal</v>
      </c>
      <c r="H79" s="67" t="str">
        <f>'17.18 prices'!H79</f>
        <v>Management
 ( Senior Project Engineer - SPE)</v>
      </c>
      <c r="I79" s="70">
        <f t="shared" si="10"/>
        <v>147.41739899997896</v>
      </c>
      <c r="J79" s="70">
        <f t="shared" si="15"/>
        <v>206.38435859997054</v>
      </c>
      <c r="K79" s="68">
        <f t="shared" si="16"/>
        <v>2358.6783839996633</v>
      </c>
      <c r="L79" s="70">
        <f t="shared" si="17"/>
        <v>872.71100207987547</v>
      </c>
      <c r="M79" s="68"/>
      <c r="N79" s="68"/>
      <c r="O79" s="68"/>
      <c r="P79" s="132">
        <f t="shared" si="18"/>
        <v>566.08281215991917</v>
      </c>
      <c r="Q79" s="248">
        <f t="shared" si="19"/>
        <v>3797.4721982394581</v>
      </c>
      <c r="R79" s="55"/>
      <c r="S79" s="55"/>
    </row>
    <row r="80" spans="1:38" ht="53.25" customHeight="1" thickBot="1" x14ac:dyDescent="0.4">
      <c r="A80" s="73">
        <f>'17.18 prices'!A80</f>
        <v>576</v>
      </c>
      <c r="B80" s="239" t="str">
        <f>'17.18 prices'!B80</f>
        <v>Embedded Generation Network Technical Study - Class 3</v>
      </c>
      <c r="C80" s="238" t="str">
        <f>'17.18 prices'!C80</f>
        <v xml:space="preserve">Technical assessment of Network Capability for connecting Class 3 Export Embedded Generation </v>
      </c>
      <c r="D80" s="240">
        <f>'17.18 prices'!D80</f>
        <v>5712.0516697515668</v>
      </c>
      <c r="E80" s="240">
        <f>'17.18 prices'!E80</f>
        <v>6283.256836726724</v>
      </c>
      <c r="F80" s="241">
        <f>'17.18 prices'!F80</f>
        <v>32</v>
      </c>
      <c r="G80" s="68" t="str">
        <f>'17.18 prices'!G80</f>
        <v>Normal</v>
      </c>
      <c r="H80" s="67" t="str">
        <f>'17.18 prices'!H80</f>
        <v>Management
 ( Senior Project Engineer - SPE)</v>
      </c>
      <c r="I80" s="70">
        <f t="shared" si="10"/>
        <v>147.41739899997896</v>
      </c>
      <c r="J80" s="70">
        <f t="shared" si="15"/>
        <v>206.38435859997054</v>
      </c>
      <c r="K80" s="70">
        <f t="shared" si="16"/>
        <v>4717.3567679993266</v>
      </c>
      <c r="L80" s="70">
        <f t="shared" si="17"/>
        <v>1745.4220041597509</v>
      </c>
      <c r="M80" s="68"/>
      <c r="N80" s="68"/>
      <c r="O80" s="68"/>
      <c r="P80" s="132">
        <f t="shared" si="18"/>
        <v>1132.1656243198383</v>
      </c>
      <c r="Q80" s="248">
        <f t="shared" si="19"/>
        <v>7594.9443964789161</v>
      </c>
      <c r="R80" s="55"/>
      <c r="S80" s="55"/>
    </row>
    <row r="81" spans="1:38" ht="51" customHeight="1" thickBot="1" x14ac:dyDescent="0.4">
      <c r="A81" s="73">
        <f>'17.18 prices'!A81</f>
        <v>577</v>
      </c>
      <c r="B81" s="239" t="str">
        <f>'17.18 prices'!B81</f>
        <v>Embedded Generation Network Technical Study - Class 4</v>
      </c>
      <c r="C81" s="238" t="str">
        <f>'17.18 prices'!C81</f>
        <v xml:space="preserve">Technical assessment of Network Capability for connecting Class 4 Export Embedded Generation </v>
      </c>
      <c r="D81" s="242">
        <f>'17.18 prices'!D81</f>
        <v>7616.0791442591117</v>
      </c>
      <c r="E81" s="242">
        <f>'17.18 prices'!E81</f>
        <v>8377.6870586850237</v>
      </c>
      <c r="F81" s="241">
        <f>'17.18 prices'!F81</f>
        <v>48</v>
      </c>
      <c r="G81" s="68" t="str">
        <f>'17.18 prices'!G81</f>
        <v>Normal</v>
      </c>
      <c r="H81" s="67" t="str">
        <f>'17.18 prices'!H81</f>
        <v>Management
 ( Senior Project Engineer - SPE)</v>
      </c>
      <c r="I81" s="70">
        <f t="shared" si="10"/>
        <v>147.41739899997896</v>
      </c>
      <c r="J81" s="70">
        <f t="shared" si="15"/>
        <v>206.38435859997054</v>
      </c>
      <c r="K81" s="66">
        <f t="shared" si="16"/>
        <v>7076.0351519989899</v>
      </c>
      <c r="L81" s="70">
        <f t="shared" si="17"/>
        <v>2618.1330062396264</v>
      </c>
      <c r="M81" s="68"/>
      <c r="N81" s="68"/>
      <c r="O81" s="68"/>
      <c r="P81" s="132">
        <f t="shared" si="18"/>
        <v>1698.2484364797574</v>
      </c>
      <c r="Q81" s="248">
        <f t="shared" si="19"/>
        <v>11392.416594718372</v>
      </c>
      <c r="R81" s="55"/>
      <c r="S81" s="55"/>
    </row>
    <row r="82" spans="1:38" ht="73.5" customHeight="1" thickBot="1" x14ac:dyDescent="0.4">
      <c r="A82" s="73">
        <f>'17.18 prices'!A82</f>
        <v>578</v>
      </c>
      <c r="B82" s="239" t="str">
        <f>'17.18 prices'!B82</f>
        <v>Embedded Generation Network Technical Study - Class 5</v>
      </c>
      <c r="C82" s="238" t="str">
        <f>'17.18 prices'!C82</f>
        <v xml:space="preserve">Technical assessment of Network Capability for connecting Class 5 Export Embedded Generation </v>
      </c>
      <c r="D82" s="240">
        <f>'17.18 prices'!D82</f>
        <v>11424.123842017181</v>
      </c>
      <c r="E82" s="240">
        <f>'17.18 prices'!E82</f>
        <v>12566.536226218901</v>
      </c>
      <c r="F82" s="241">
        <f>'17.18 prices'!F82</f>
        <v>64</v>
      </c>
      <c r="G82" s="68" t="str">
        <f>'17.18 prices'!G82</f>
        <v>Normal</v>
      </c>
      <c r="H82" s="67" t="str">
        <f>'17.18 prices'!H82</f>
        <v>Management
 ( Senior Project Engineer - SPE)</v>
      </c>
      <c r="I82" s="70">
        <f t="shared" si="10"/>
        <v>147.41739899997896</v>
      </c>
      <c r="J82" s="70">
        <f t="shared" si="15"/>
        <v>206.38435859997054</v>
      </c>
      <c r="K82" s="70">
        <f t="shared" si="16"/>
        <v>9434.7135359986532</v>
      </c>
      <c r="L82" s="70">
        <f t="shared" si="17"/>
        <v>3490.8440083195019</v>
      </c>
      <c r="M82" s="68"/>
      <c r="N82" s="68"/>
      <c r="O82" s="68"/>
      <c r="P82" s="132">
        <f t="shared" si="18"/>
        <v>2264.3312486396767</v>
      </c>
      <c r="Q82" s="248">
        <f t="shared" si="19"/>
        <v>15189.888792957832</v>
      </c>
      <c r="R82" s="55"/>
      <c r="S82" s="55"/>
    </row>
    <row r="83" spans="1:38" ht="93" customHeight="1" thickBot="1" x14ac:dyDescent="0.4">
      <c r="A83" s="73">
        <f>'17.18 prices'!A83</f>
        <v>579</v>
      </c>
      <c r="B83" s="239" t="str">
        <f>'17.18 prices'!B83</f>
        <v>Embeddded Generation - Network Technical Study - Class 6</v>
      </c>
      <c r="C83" s="238" t="str">
        <f>'17.18 prices'!C83</f>
        <v>Technical assessment of Network Capability for connecting Class 6 Embedded Generation where Evoenergy provides the requisite network data and the Embedded Generator  undertakes the Network Technical Study.</v>
      </c>
      <c r="D83" s="242">
        <f>'17.18 prices'!D83</f>
        <v>14280.144551264451</v>
      </c>
      <c r="E83" s="242">
        <f>'17.18 prices'!E83</f>
        <v>15708.159006390897</v>
      </c>
      <c r="F83" s="241">
        <f>'17.18 prices'!F83</f>
        <v>80</v>
      </c>
      <c r="G83" s="68" t="str">
        <f>'17.18 prices'!G83</f>
        <v>Normal</v>
      </c>
      <c r="H83" s="67" t="str">
        <f>'17.18 prices'!H83</f>
        <v>Management
 ( Senior Project Engineer - SPE)</v>
      </c>
      <c r="I83" s="70">
        <f t="shared" si="10"/>
        <v>147.41739899997896</v>
      </c>
      <c r="J83" s="70">
        <f t="shared" si="15"/>
        <v>206.38435859997054</v>
      </c>
      <c r="K83" s="70">
        <f t="shared" si="16"/>
        <v>11793.391919998317</v>
      </c>
      <c r="L83" s="70">
        <f t="shared" si="17"/>
        <v>4363.5550103993774</v>
      </c>
      <c r="M83" s="68"/>
      <c r="N83" s="68"/>
      <c r="O83" s="68"/>
      <c r="P83" s="132">
        <f t="shared" si="18"/>
        <v>2830.414060799596</v>
      </c>
      <c r="Q83" s="248">
        <f t="shared" si="19"/>
        <v>18987.360991197289</v>
      </c>
      <c r="R83" s="55"/>
      <c r="S83" s="55"/>
    </row>
    <row r="84" spans="1:38" ht="93" customHeight="1" thickBot="1" x14ac:dyDescent="0.4">
      <c r="A84" s="60" t="str">
        <f>'17.18 prices'!A84</f>
        <v xml:space="preserve">Contract Administration, Commissioning and Testing - Embedded Generation Installations up to 5MW </v>
      </c>
      <c r="B84" s="58" t="str">
        <f>'17.18 prices'!B84</f>
        <v>Service</v>
      </c>
      <c r="C84" s="58" t="str">
        <f>'17.18 prices'!C84</f>
        <v>Service Description / Scope</v>
      </c>
      <c r="D84" s="279" t="str">
        <f>'17.18 prices'!D84</f>
        <v>Current Prices 2017/18</v>
      </c>
      <c r="E84" s="279" t="str">
        <f>'17.18 prices'!E84</f>
        <v>GST Inclusive</v>
      </c>
      <c r="F84" s="256" t="str">
        <f>'17.18 prices'!F84</f>
        <v>Appointment Time Hours</v>
      </c>
      <c r="G84" s="256" t="str">
        <f>'17.18 prices'!G84</f>
        <v>Normal/Over</v>
      </c>
      <c r="H84" s="256" t="str">
        <f>'17.18 prices'!H84</f>
        <v>Crew</v>
      </c>
      <c r="I84" s="256" t="s">
        <v>201</v>
      </c>
      <c r="J84" s="256" t="s">
        <v>202</v>
      </c>
      <c r="K84" s="256" t="s">
        <v>203</v>
      </c>
      <c r="L84" s="256" t="s">
        <v>204</v>
      </c>
      <c r="M84" s="256" t="s">
        <v>205</v>
      </c>
      <c r="N84" s="256" t="s">
        <v>206</v>
      </c>
      <c r="O84" s="256" t="s">
        <v>207</v>
      </c>
      <c r="P84" s="256" t="s">
        <v>208</v>
      </c>
      <c r="Q84" s="256" t="s">
        <v>209</v>
      </c>
      <c r="R84" s="55"/>
      <c r="S84" s="55"/>
    </row>
    <row r="85" spans="1:38" ht="93" customHeight="1" thickBot="1" x14ac:dyDescent="0.4">
      <c r="A85" s="73">
        <f>'17.18 prices'!A85</f>
        <v>601</v>
      </c>
      <c r="B85" s="239" t="str">
        <f>'17.18 prices'!B85</f>
        <v xml:space="preserve">Embedded Generation - Connection Contract Establishment - Class 1 (Commercial) to Class 6 </v>
      </c>
      <c r="C85" s="238" t="str">
        <f>'17.18 prices'!C85</f>
        <v>Preparation of Non-Standard Connection Agreement and on site attendance of Evoenergy to witness commissioning of the embedded generation where Evoenergy is not required to make any network alterations or additions.</v>
      </c>
      <c r="D85" s="137" t="str">
        <f>'17.18 prices'!D85</f>
        <v>na</v>
      </c>
      <c r="E85" s="137" t="str">
        <f>'17.18 prices'!E85</f>
        <v>na</v>
      </c>
      <c r="F85" s="241">
        <f>'17.18 prices'!F85</f>
        <v>16</v>
      </c>
      <c r="G85" s="68" t="str">
        <f>'17.18 prices'!G85</f>
        <v>Normal</v>
      </c>
      <c r="H85" s="67" t="str">
        <f>'17.18 prices'!H85</f>
        <v>Management
 ( Senior Project Engineer - SPE)</v>
      </c>
      <c r="I85" s="70">
        <f>$B$8</f>
        <v>147.41739899997896</v>
      </c>
      <c r="J85" s="70">
        <f>$C$8</f>
        <v>206.38435859997054</v>
      </c>
      <c r="K85" s="70">
        <f>IF(G85="Normal",F85*I85,F85*J85)</f>
        <v>2358.6783839996633</v>
      </c>
      <c r="L85" s="70">
        <f>IF(G85="Normal",K85*$B$5,K85/Q29*$B$5)</f>
        <v>872.71100207987547</v>
      </c>
      <c r="M85" s="68"/>
      <c r="N85" s="68"/>
      <c r="O85" s="68"/>
      <c r="P85" s="132">
        <f>IF(G85="Normal",SUM(K85:O85,-L85)*$B$16,SUM((K85/Q68), M85, N85, O85)*$B$16)</f>
        <v>566.08281215991917</v>
      </c>
      <c r="Q85" s="248">
        <f>SUM(K85:P85)</f>
        <v>3797.4721982394581</v>
      </c>
      <c r="R85" s="55"/>
      <c r="S85" s="55"/>
    </row>
    <row r="86" spans="1:38" ht="93" customHeight="1" thickBot="1" x14ac:dyDescent="0.4">
      <c r="A86" s="60" t="str">
        <f>'17.18 prices'!A86</f>
        <v>Provision of Data for Network Technical Study - Embedded Generation Installations over 5MW</v>
      </c>
      <c r="B86" s="58" t="str">
        <f>'17.18 prices'!B86</f>
        <v>Service</v>
      </c>
      <c r="C86" s="58" t="str">
        <f>'17.18 prices'!C86</f>
        <v>Service Description / Scope</v>
      </c>
      <c r="D86" s="279" t="str">
        <f>'17.18 prices'!D86</f>
        <v>Current Prices 2017/18</v>
      </c>
      <c r="E86" s="279" t="str">
        <f>'17.18 prices'!E86</f>
        <v>GST Inclusive</v>
      </c>
      <c r="F86" s="256" t="str">
        <f>'17.18 prices'!F86</f>
        <v>Appointment Time Hours</v>
      </c>
      <c r="G86" s="256" t="str">
        <f>'17.18 prices'!G86</f>
        <v>Normal/Over</v>
      </c>
      <c r="H86" s="256" t="str">
        <f>'17.18 prices'!H86</f>
        <v>Crew</v>
      </c>
      <c r="I86" s="256" t="s">
        <v>201</v>
      </c>
      <c r="J86" s="256" t="s">
        <v>202</v>
      </c>
      <c r="K86" s="256" t="s">
        <v>203</v>
      </c>
      <c r="L86" s="256" t="s">
        <v>204</v>
      </c>
      <c r="M86" s="256" t="s">
        <v>205</v>
      </c>
      <c r="N86" s="256" t="s">
        <v>206</v>
      </c>
      <c r="O86" s="256" t="s">
        <v>207</v>
      </c>
      <c r="P86" s="256" t="s">
        <v>208</v>
      </c>
      <c r="Q86" s="256" t="s">
        <v>209</v>
      </c>
      <c r="R86" s="55"/>
      <c r="S86" s="55"/>
    </row>
    <row r="87" spans="1:38" ht="93" customHeight="1" thickBot="1" x14ac:dyDescent="0.4">
      <c r="A87" s="73">
        <f>'17.18 prices'!A87</f>
        <v>602</v>
      </c>
      <c r="B87" s="239" t="str">
        <f>'17.18 prices'!B87</f>
        <v>Embedded Generator Network Technical Study  - Embedded Generation over 5MW</v>
      </c>
      <c r="C87" s="238" t="str">
        <f>'17.18 prices'!C87</f>
        <v>The provision of network data for and an analysis of the results of the Embedded Generator Network Technical Study.</v>
      </c>
      <c r="D87" s="119">
        <f>'17.18 prices'!D87</f>
        <v>11424.12</v>
      </c>
      <c r="E87" s="119">
        <f>'17.18 prices'!E87</f>
        <v>12566.54</v>
      </c>
      <c r="F87" s="241">
        <f>'17.18 prices'!F87</f>
        <v>80</v>
      </c>
      <c r="G87" s="68" t="str">
        <f>'17.18 prices'!G87</f>
        <v>Normal</v>
      </c>
      <c r="H87" s="67" t="str">
        <f>'17.18 prices'!H87</f>
        <v>Management
 ( Senior Project Engineer - SPE)</v>
      </c>
      <c r="I87" s="70">
        <f>$B$8</f>
        <v>147.41739899997896</v>
      </c>
      <c r="J87" s="70">
        <f>$C$8</f>
        <v>206.38435859997054</v>
      </c>
      <c r="K87" s="70">
        <f>IF(G87="Normal",F87*I87,F87*J87)</f>
        <v>11793.391919998317</v>
      </c>
      <c r="L87" s="70">
        <f>IF(G87="Normal",K87*$B$5,K87/Q31*$B$5)</f>
        <v>4363.5550103993774</v>
      </c>
      <c r="M87" s="68"/>
      <c r="N87" s="68"/>
      <c r="O87" s="68"/>
      <c r="P87" s="132">
        <f>IF(G87="Normal",SUM(K87:O87,-L87)*$B$16,SUM((K87/Q70), M87, N87, O87)*$B$16)</f>
        <v>2830.414060799596</v>
      </c>
      <c r="Q87" s="248">
        <f>SUM(K87:P87)</f>
        <v>18987.360991197289</v>
      </c>
      <c r="R87" s="55"/>
      <c r="S87" s="55"/>
    </row>
    <row r="88" spans="1:38" s="42" customFormat="1" ht="63" customHeight="1" thickBot="1" x14ac:dyDescent="0.4">
      <c r="A88" s="60" t="str">
        <f>'17.18 prices'!A88</f>
        <v>Residential Estate Subdivision Services (per block)</v>
      </c>
      <c r="B88" s="58" t="str">
        <f>'17.18 prices'!B88</f>
        <v>Service</v>
      </c>
      <c r="C88" s="58" t="str">
        <f>'17.18 prices'!C88</f>
        <v>Service Description / Scope</v>
      </c>
      <c r="D88" s="279" t="str">
        <f>'17.18 prices'!D88</f>
        <v>Current Prices 2017/18</v>
      </c>
      <c r="E88" s="279" t="str">
        <f>'17.18 prices'!E88</f>
        <v>GST Inclusive</v>
      </c>
      <c r="F88" s="256" t="str">
        <f>'17.18 prices'!F88</f>
        <v>Appointment Time Hours</v>
      </c>
      <c r="G88" s="256" t="str">
        <f>'17.18 prices'!G88</f>
        <v>Normal/Over</v>
      </c>
      <c r="H88" s="256" t="str">
        <f>'17.18 prices'!H88</f>
        <v>Crew</v>
      </c>
      <c r="I88" s="256" t="s">
        <v>201</v>
      </c>
      <c r="J88" s="256" t="s">
        <v>202</v>
      </c>
      <c r="K88" s="256" t="s">
        <v>203</v>
      </c>
      <c r="L88" s="256" t="s">
        <v>204</v>
      </c>
      <c r="M88" s="256" t="s">
        <v>205</v>
      </c>
      <c r="N88" s="256" t="s">
        <v>206</v>
      </c>
      <c r="O88" s="256" t="s">
        <v>207</v>
      </c>
      <c r="P88" s="256" t="s">
        <v>208</v>
      </c>
      <c r="Q88" s="256" t="s">
        <v>209</v>
      </c>
      <c r="R88" s="55"/>
      <c r="S88" s="55"/>
      <c r="T88"/>
      <c r="U88"/>
      <c r="V88"/>
      <c r="W88"/>
      <c r="X88"/>
      <c r="Y88"/>
      <c r="Z88"/>
      <c r="AA88"/>
      <c r="AB88"/>
      <c r="AC88"/>
      <c r="AD88"/>
      <c r="AE88"/>
      <c r="AF88"/>
      <c r="AG88"/>
      <c r="AH88"/>
      <c r="AI88"/>
      <c r="AJ88"/>
      <c r="AK88"/>
      <c r="AL88"/>
    </row>
    <row r="89" spans="1:38" ht="68.25" customHeight="1" thickBot="1" x14ac:dyDescent="0.4">
      <c r="A89" s="73">
        <f>'17.18 prices'!A89</f>
        <v>580</v>
      </c>
      <c r="B89" s="64" t="str">
        <f>'17.18 prices'!B89</f>
        <v>Subdivision Electricity Distribution Network Reticulation - Multi Unit Blocks</v>
      </c>
      <c r="C89" s="65" t="str">
        <f>'17.18 prices'!C89</f>
        <v>Connection of multi-unit residential blocks to the LV reticulation network</v>
      </c>
      <c r="D89" s="243">
        <f>'17.18 prices'!D89</f>
        <v>0</v>
      </c>
      <c r="E89" s="70">
        <f>'17.18 prices'!E89</f>
        <v>0</v>
      </c>
      <c r="F89" s="134">
        <f>'17.18 prices'!F89</f>
        <v>0</v>
      </c>
      <c r="G89" s="134">
        <f>'17.18 prices'!G89</f>
        <v>0</v>
      </c>
      <c r="H89" s="134">
        <f>'17.18 prices'!H89</f>
        <v>0</v>
      </c>
      <c r="I89" s="134"/>
      <c r="J89" s="134"/>
      <c r="K89" s="134"/>
      <c r="L89" s="134"/>
      <c r="M89" s="261"/>
      <c r="N89" s="261"/>
      <c r="O89" s="261"/>
      <c r="P89" s="135"/>
      <c r="Q89" s="261"/>
      <c r="R89" s="55"/>
      <c r="S89" s="55"/>
    </row>
    <row r="90" spans="1:38" ht="66.75" customHeight="1" thickBot="1" x14ac:dyDescent="0.4">
      <c r="A90" s="73">
        <f>'17.18 prices'!A90</f>
        <v>581</v>
      </c>
      <c r="B90" s="65" t="str">
        <f>'17.18 prices'!B90</f>
        <v>Subdivision Electricity Distribution Network Reticulation - Category 1 Blocks &lt;= 650 M2</v>
      </c>
      <c r="C90" s="65" t="str">
        <f>'17.18 prices'!C90</f>
        <v>Connection of residential blocks less than or equal to 650 square meters, to the LV reticulation network</v>
      </c>
      <c r="D90" s="243">
        <f>'17.18 prices'!D90</f>
        <v>1700.39</v>
      </c>
      <c r="E90" s="70">
        <f>'17.18 prices'!E90</f>
        <v>1870.4290000000003</v>
      </c>
      <c r="F90" s="135">
        <f>'17.18 prices'!F90</f>
        <v>0</v>
      </c>
      <c r="G90" s="135">
        <f>'17.18 prices'!G90</f>
        <v>0</v>
      </c>
      <c r="H90" s="135">
        <f>'17.18 prices'!H90</f>
        <v>0</v>
      </c>
      <c r="I90" s="135"/>
      <c r="J90" s="135"/>
      <c r="K90" s="135"/>
      <c r="L90" s="135"/>
      <c r="M90" s="136"/>
      <c r="N90" s="136"/>
      <c r="O90" s="136"/>
      <c r="P90" s="135"/>
      <c r="Q90" s="262"/>
      <c r="R90" s="55"/>
      <c r="S90" s="55"/>
    </row>
    <row r="91" spans="1:38" ht="75.75" customHeight="1" thickBot="1" x14ac:dyDescent="0.4">
      <c r="A91" s="73">
        <f>'17.18 prices'!A91</f>
        <v>582</v>
      </c>
      <c r="B91" s="64" t="str">
        <f>'17.18 prices'!B91</f>
        <v>Subdivision Electricity Distribution Network Reticulation - Category 1 Blocks 650 - 1100m2 with average linear frontage of 22-25 metres</v>
      </c>
      <c r="C91" s="65" t="str">
        <f>'17.18 prices'!C91</f>
        <v>Connection of residential blocks less than or equal to 1100 square meters but greater than 650 square meters, with average linear frontage of 22-25 meters, to the LV reticulation network</v>
      </c>
      <c r="D91" s="243">
        <f>'17.18 prices'!D91</f>
        <v>2227.7800000000002</v>
      </c>
      <c r="E91" s="70">
        <f>'17.18 prices'!E91</f>
        <v>2450.5580000000004</v>
      </c>
      <c r="F91" s="134">
        <f>'17.18 prices'!F91</f>
        <v>0</v>
      </c>
      <c r="G91" s="134">
        <f>'17.18 prices'!G91</f>
        <v>0</v>
      </c>
      <c r="H91" s="134">
        <f>'17.18 prices'!H91</f>
        <v>0</v>
      </c>
      <c r="I91" s="134"/>
      <c r="J91" s="134"/>
      <c r="K91" s="134"/>
      <c r="L91" s="134"/>
      <c r="M91" s="261"/>
      <c r="N91" s="261"/>
      <c r="O91" s="261"/>
      <c r="P91" s="135"/>
      <c r="Q91" s="261"/>
      <c r="R91" s="55"/>
      <c r="S91" s="55"/>
    </row>
    <row r="92" spans="1:38" ht="100.5" customHeight="1" thickBot="1" x14ac:dyDescent="0.4">
      <c r="A92" s="60" t="str">
        <f>'17.18 prices'!A92</f>
        <v>Upstream augmentation (per kVA of capacity)</v>
      </c>
      <c r="B92" s="58" t="str">
        <f>'17.18 prices'!B92</f>
        <v>Service</v>
      </c>
      <c r="C92" s="58" t="str">
        <f>'17.18 prices'!C92</f>
        <v>Service Description / Scope</v>
      </c>
      <c r="D92" s="279" t="str">
        <f>'17.18 prices'!D92</f>
        <v>Current Prices 2017/18</v>
      </c>
      <c r="E92" s="279" t="str">
        <f>'17.18 prices'!E92</f>
        <v>GST Inclusive</v>
      </c>
      <c r="F92" s="256" t="str">
        <f>'17.18 prices'!F92</f>
        <v>Appointment Time Hours</v>
      </c>
      <c r="G92" s="256" t="str">
        <f>'17.18 prices'!G92</f>
        <v>Normal/Over</v>
      </c>
      <c r="H92" s="256" t="str">
        <f>'17.18 prices'!H92</f>
        <v>Crew</v>
      </c>
      <c r="I92" s="256" t="s">
        <v>201</v>
      </c>
      <c r="J92" s="256" t="s">
        <v>202</v>
      </c>
      <c r="K92" s="256" t="s">
        <v>203</v>
      </c>
      <c r="L92" s="256" t="s">
        <v>204</v>
      </c>
      <c r="M92" s="256" t="s">
        <v>205</v>
      </c>
      <c r="N92" s="256" t="s">
        <v>206</v>
      </c>
      <c r="O92" s="256" t="s">
        <v>207</v>
      </c>
      <c r="P92" s="256" t="s">
        <v>208</v>
      </c>
      <c r="Q92" s="256" t="s">
        <v>209</v>
      </c>
      <c r="R92" s="55"/>
      <c r="S92" s="55"/>
    </row>
    <row r="93" spans="1:38" ht="100.5" customHeight="1" thickBot="1" x14ac:dyDescent="0.4">
      <c r="A93" s="73">
        <f>'17.18 prices'!A93</f>
        <v>585</v>
      </c>
      <c r="B93" s="65" t="str">
        <f>'17.18 prices'!B93</f>
        <v>HV feeder</v>
      </c>
      <c r="C93" s="65" t="str">
        <f>'17.18 prices'!C93</f>
        <v xml:space="preserve">A $/kVA charge for the installation of new HV feeders </v>
      </c>
      <c r="D93" s="243">
        <f>'17.18 prices'!D93</f>
        <v>36.83</v>
      </c>
      <c r="E93" s="70">
        <f>'17.18 prices'!E93</f>
        <v>40.512999999999998</v>
      </c>
      <c r="F93" s="135">
        <f>'17.18 prices'!F93</f>
        <v>0</v>
      </c>
      <c r="G93" s="135">
        <f>'17.18 prices'!G93</f>
        <v>0</v>
      </c>
      <c r="H93" s="135">
        <f>'17.18 prices'!H93</f>
        <v>0</v>
      </c>
      <c r="I93" s="135"/>
      <c r="J93" s="135"/>
      <c r="K93" s="135"/>
      <c r="L93" s="135"/>
      <c r="M93" s="136"/>
      <c r="N93" s="136"/>
      <c r="O93" s="136"/>
      <c r="P93" s="135"/>
      <c r="Q93" s="262"/>
      <c r="R93" s="55"/>
      <c r="S93" s="55"/>
    </row>
    <row r="94" spans="1:38" ht="100.5" customHeight="1" thickBot="1" x14ac:dyDescent="0.4">
      <c r="A94" s="73">
        <f>'17.18 prices'!A94</f>
        <v>586</v>
      </c>
      <c r="B94" s="64" t="str">
        <f>'17.18 prices'!B94</f>
        <v>Distribution substation</v>
      </c>
      <c r="C94" s="65" t="str">
        <f>'17.18 prices'!C94</f>
        <v>A $/kVA charge for the installation of new distribution substations</v>
      </c>
      <c r="D94" s="243">
        <f>'17.18 prices'!D94</f>
        <v>21.33</v>
      </c>
      <c r="E94" s="70">
        <f>'17.18 prices'!E94</f>
        <v>23.463000000000001</v>
      </c>
      <c r="F94" s="134">
        <f>'17.18 prices'!F94</f>
        <v>0</v>
      </c>
      <c r="G94" s="134">
        <f>'17.18 prices'!G94</f>
        <v>0</v>
      </c>
      <c r="H94" s="134">
        <f>'17.18 prices'!H94</f>
        <v>0</v>
      </c>
      <c r="I94" s="134"/>
      <c r="J94" s="134"/>
      <c r="K94" s="134"/>
      <c r="L94" s="134"/>
      <c r="M94" s="261"/>
      <c r="N94" s="261"/>
      <c r="O94" s="261"/>
      <c r="P94" s="135"/>
      <c r="Q94" s="261"/>
      <c r="R94" s="55"/>
      <c r="S94" s="55"/>
    </row>
    <row r="95" spans="1:38" s="42" customFormat="1" ht="28" customHeight="1" thickBot="1" x14ac:dyDescent="0.4">
      <c r="A95" s="60" t="str">
        <f>'17.18 prices'!A95</f>
        <v>Rescheduled Site Visits</v>
      </c>
      <c r="B95" s="58" t="str">
        <f>'17.18 prices'!B95</f>
        <v>Service</v>
      </c>
      <c r="C95" s="58" t="str">
        <f>'17.18 prices'!C95</f>
        <v>Service Description / Scope</v>
      </c>
      <c r="D95" s="279" t="str">
        <f>'17.18 prices'!D95</f>
        <v>Current Prices 2017/18</v>
      </c>
      <c r="E95" s="279" t="str">
        <f>'17.18 prices'!E95</f>
        <v>GST Inclusive</v>
      </c>
      <c r="F95" s="256" t="str">
        <f>'17.18 prices'!F95</f>
        <v>Appointment Time Hours</v>
      </c>
      <c r="G95" s="256" t="str">
        <f>'17.18 prices'!G95</f>
        <v>Normal/Over</v>
      </c>
      <c r="H95" s="256" t="str">
        <f>'17.18 prices'!H95</f>
        <v>Crew</v>
      </c>
      <c r="I95" s="256" t="s">
        <v>201</v>
      </c>
      <c r="J95" s="256" t="s">
        <v>202</v>
      </c>
      <c r="K95" s="256" t="s">
        <v>203</v>
      </c>
      <c r="L95" s="256" t="s">
        <v>204</v>
      </c>
      <c r="M95" s="256" t="s">
        <v>205</v>
      </c>
      <c r="N95" s="256" t="s">
        <v>206</v>
      </c>
      <c r="O95" s="256" t="s">
        <v>207</v>
      </c>
      <c r="P95" s="256" t="s">
        <v>208</v>
      </c>
      <c r="Q95" s="256" t="s">
        <v>209</v>
      </c>
      <c r="R95" s="55"/>
      <c r="S95" s="55"/>
      <c r="T95"/>
      <c r="U95"/>
      <c r="V95"/>
      <c r="W95"/>
      <c r="X95"/>
      <c r="Y95"/>
      <c r="Z95"/>
      <c r="AA95"/>
      <c r="AB95"/>
      <c r="AC95"/>
      <c r="AD95"/>
      <c r="AE95"/>
      <c r="AF95"/>
      <c r="AG95"/>
      <c r="AH95"/>
      <c r="AI95"/>
      <c r="AJ95"/>
      <c r="AK95"/>
      <c r="AL95"/>
    </row>
    <row r="96" spans="1:38" ht="93" customHeight="1" thickBot="1" x14ac:dyDescent="0.4">
      <c r="A96" s="73">
        <f>'17.18 prices'!A96</f>
        <v>590</v>
      </c>
      <c r="B96" s="74" t="str">
        <f>'17.18 prices'!B96</f>
        <v>Rescheduled Site Visit – One Person</v>
      </c>
      <c r="C96" s="65"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6">
        <f>'17.18 prices'!D96</f>
        <v>139.05830152310193</v>
      </c>
      <c r="E96" s="66">
        <f>'17.18 prices'!E96</f>
        <v>152.96413167541215</v>
      </c>
      <c r="F96" s="67">
        <f>'17.18 prices'!F96</f>
        <v>1</v>
      </c>
      <c r="G96" s="68" t="str">
        <f>'17.18 prices'!G96</f>
        <v>Normal</v>
      </c>
      <c r="H96" s="68" t="str">
        <f>'17.18 prices'!H96</f>
        <v>F Crew Meter</v>
      </c>
      <c r="I96" s="70">
        <f>VLOOKUP(H96,Crews, 5,FALSE)</f>
        <v>107.21520201072768</v>
      </c>
      <c r="J96" s="68">
        <f>VLOOKUP(H96,crewsot, 5,FALSE)</f>
        <v>150.10128281501875</v>
      </c>
      <c r="K96" s="70">
        <f>IF(G96="Normal",F96*I96,F96*J96)</f>
        <v>107.21520201072768</v>
      </c>
      <c r="L96" s="70">
        <f>IF(G96="Normal",K96*$B$5,K96/Q5*$B$5)</f>
        <v>39.669624743969244</v>
      </c>
      <c r="M96" s="70"/>
      <c r="N96" s="70"/>
      <c r="O96" s="70"/>
      <c r="P96" s="132">
        <f>IF(G96="Normal",SUM(K96:O96,-L96)*$B$16,SUM((K96/Q75), M96, N96, O96)*$B$16)</f>
        <v>25.731648482574638</v>
      </c>
      <c r="Q96" s="248">
        <f>SUM(K96:P96)</f>
        <v>172.61647523727154</v>
      </c>
      <c r="R96" s="55"/>
      <c r="S96" s="55"/>
    </row>
    <row r="97" spans="1:19" ht="101.25" customHeight="1" thickBot="1" x14ac:dyDescent="0.4">
      <c r="A97" s="73">
        <f>'17.18 prices'!A97</f>
        <v>591</v>
      </c>
      <c r="B97" s="74" t="str">
        <f>'17.18 prices'!B97</f>
        <v>Rescheduled Site Visit – Service Team</v>
      </c>
      <c r="C97" s="65"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0">
        <f>'17.18 prices'!D97</f>
        <v>587.55079629904799</v>
      </c>
      <c r="E97" s="70">
        <f>'17.18 prices'!E97</f>
        <v>646.30587592895279</v>
      </c>
      <c r="F97" s="67">
        <f>'17.18 prices'!F97</f>
        <v>1.5</v>
      </c>
      <c r="G97" s="68" t="str">
        <f>'17.18 prices'!G97</f>
        <v>Normal</v>
      </c>
      <c r="H97" s="68" t="str">
        <f>'17.18 prices'!H97</f>
        <v>G Crew</v>
      </c>
      <c r="I97" s="70">
        <f>VLOOKUP(H97,Crews, 5,FALSE)</f>
        <v>307.51375875502174</v>
      </c>
      <c r="J97" s="68">
        <f>VLOOKUP(H97,crewsot, 5,FALSE)</f>
        <v>430.51926225703039</v>
      </c>
      <c r="K97" s="70">
        <f>IF(G97="Normal",F97*I97,F97*J97)</f>
        <v>461.27063813253261</v>
      </c>
      <c r="L97" s="70">
        <f>IF(G97="Normal",K97*$B$5,K97/Q6*$B$5)</f>
        <v>170.67013610903706</v>
      </c>
      <c r="M97" s="70"/>
      <c r="N97" s="70"/>
      <c r="O97" s="70"/>
      <c r="P97" s="132">
        <f>IF(G97="Normal",SUM(K97:O97,-L97)*$B$16,SUM((K97/Q76), M97, N97, O97)*$B$16)</f>
        <v>110.70495315180783</v>
      </c>
      <c r="Q97" s="248">
        <f>SUM(K97:P97)</f>
        <v>742.64572739337746</v>
      </c>
      <c r="R97" s="55"/>
      <c r="S97" s="55"/>
    </row>
    <row r="98" spans="1:19" ht="26.5" thickBot="1" x14ac:dyDescent="0.4">
      <c r="A98" s="60" t="str">
        <f>'17.18 prices'!A98</f>
        <v>Trenching charges</v>
      </c>
      <c r="B98" s="58" t="str">
        <f>'17.18 prices'!B98</f>
        <v>Service</v>
      </c>
      <c r="C98" s="58" t="str">
        <f>'17.18 prices'!C98</f>
        <v>Service Description / Scope</v>
      </c>
      <c r="D98" s="279" t="str">
        <f>'17.18 prices'!D98</f>
        <v>Current Prices 2017/18</v>
      </c>
      <c r="E98" s="279" t="str">
        <f>'17.18 prices'!E98</f>
        <v>GST Inclusive</v>
      </c>
      <c r="F98" s="256" t="str">
        <f>'17.18 prices'!F98</f>
        <v>Appointment Time Hours</v>
      </c>
      <c r="G98" s="256" t="str">
        <f>'17.18 prices'!G98</f>
        <v>Normal/Over</v>
      </c>
      <c r="H98" s="256" t="str">
        <f>'17.18 prices'!H98</f>
        <v>Crew</v>
      </c>
      <c r="I98" s="256" t="s">
        <v>201</v>
      </c>
      <c r="J98" s="256" t="s">
        <v>202</v>
      </c>
      <c r="K98" s="256" t="s">
        <v>203</v>
      </c>
      <c r="L98" s="256" t="s">
        <v>204</v>
      </c>
      <c r="M98" s="256" t="s">
        <v>205</v>
      </c>
      <c r="N98" s="256" t="s">
        <v>206</v>
      </c>
      <c r="O98" s="256" t="s">
        <v>207</v>
      </c>
      <c r="P98" s="256" t="s">
        <v>208</v>
      </c>
      <c r="Q98" s="256" t="s">
        <v>209</v>
      </c>
      <c r="R98" s="55"/>
      <c r="S98" s="55"/>
    </row>
    <row r="99" spans="1:19" ht="33.75" customHeight="1" thickBot="1" x14ac:dyDescent="0.4">
      <c r="A99" s="80">
        <f>'17.18 prices'!A99</f>
        <v>592</v>
      </c>
      <c r="B99" s="64" t="str">
        <f>'17.18 prices'!B99</f>
        <v xml:space="preserve">Trenching - first 2 meters </v>
      </c>
      <c r="C99" s="81" t="str">
        <f>'17.18 prices'!C99</f>
        <v>First two meters of trenching service</v>
      </c>
      <c r="D99" s="66">
        <f>'17.18 prices'!D99</f>
        <v>533.33189790201993</v>
      </c>
      <c r="E99" s="66">
        <f>'17.18 prices'!E99</f>
        <v>586.66508769222196</v>
      </c>
      <c r="F99" s="68" t="str">
        <f>'17.18 prices'!F99</f>
        <v>na</v>
      </c>
      <c r="G99" s="68" t="str">
        <f>'17.18 prices'!G99</f>
        <v>Normal</v>
      </c>
      <c r="H99" s="68"/>
      <c r="I99" s="283"/>
      <c r="J99" s="258"/>
      <c r="K99" s="68"/>
      <c r="L99" s="284"/>
      <c r="M99" s="244">
        <f>'21.22 prices'!M99*'22.23 prices'!K$15</f>
        <v>485.55694682562739</v>
      </c>
      <c r="N99" s="245"/>
      <c r="O99" s="245"/>
      <c r="P99" s="132">
        <f>IF(G99="Normal",SUM(K99:O99,-L99)*$B$16,SUM((K99/Q78), M99, N99, O99)*$B$16)</f>
        <v>116.53366723815057</v>
      </c>
      <c r="Q99" s="248">
        <f>SUM(K99:P99)</f>
        <v>602.09061406377793</v>
      </c>
      <c r="R99" s="55"/>
      <c r="S99" s="55"/>
    </row>
    <row r="100" spans="1:19" ht="32.25" customHeight="1" thickBot="1" x14ac:dyDescent="0.4">
      <c r="A100" s="82">
        <f>'17.18 prices'!A100</f>
        <v>593</v>
      </c>
      <c r="B100" s="65" t="str">
        <f>'17.18 prices'!B100</f>
        <v>Trenching - subsequent meters</v>
      </c>
      <c r="C100" s="81" t="str">
        <f>'17.18 prices'!C100</f>
        <v>Subsequent two meters of trenching service</v>
      </c>
      <c r="D100" s="70">
        <f>'17.18 prices'!D100</f>
        <v>124.02995872672392</v>
      </c>
      <c r="E100" s="70">
        <f>'17.18 prices'!E100</f>
        <v>136.43295459939631</v>
      </c>
      <c r="F100" s="68" t="str">
        <f>'17.18 prices'!F100</f>
        <v>na</v>
      </c>
      <c r="G100" s="68" t="str">
        <f>'17.18 prices'!G100</f>
        <v>Normal</v>
      </c>
      <c r="H100" s="68"/>
      <c r="I100" s="247"/>
      <c r="J100" s="248"/>
      <c r="K100" s="68"/>
      <c r="L100" s="285"/>
      <c r="M100" s="246">
        <f>'21.22 prices'!M100*'22.23 prices'!K$15</f>
        <v>112.92022019200637</v>
      </c>
      <c r="N100" s="247"/>
      <c r="O100" s="247"/>
      <c r="P100" s="132">
        <f>IF(G100="Normal",SUM(K100:O100,-L100)*$B$16,SUM((K100/Q79), M100, N100, O100)*$B$16)</f>
        <v>27.100852846081526</v>
      </c>
      <c r="Q100" s="248">
        <f>SUM(K100:P100)</f>
        <v>140.02107303808791</v>
      </c>
      <c r="R100" s="55"/>
      <c r="S100" s="55"/>
    </row>
    <row r="101" spans="1:19" ht="26.5" thickBot="1" x14ac:dyDescent="0.4">
      <c r="A101" s="60" t="str">
        <f>'17.18 prices'!A101</f>
        <v>Boring charges</v>
      </c>
      <c r="B101" s="58" t="str">
        <f>'17.18 prices'!B101</f>
        <v>Service</v>
      </c>
      <c r="C101" s="58" t="str">
        <f>'17.18 prices'!C101</f>
        <v>Service Description / Scope</v>
      </c>
      <c r="D101" s="279" t="str">
        <f>'17.18 prices'!D101</f>
        <v>Current Prices 2017/18</v>
      </c>
      <c r="E101" s="279" t="str">
        <f>'17.18 prices'!E101</f>
        <v>GST Inclusive</v>
      </c>
      <c r="F101" s="256" t="str">
        <f>'17.18 prices'!F101</f>
        <v>Appointment Time Hours</v>
      </c>
      <c r="G101" s="256" t="str">
        <f>'17.18 prices'!G101</f>
        <v>Normal/Over</v>
      </c>
      <c r="H101" s="256" t="str">
        <f>'17.18 prices'!H101</f>
        <v>Crew</v>
      </c>
      <c r="I101" s="256" t="s">
        <v>201</v>
      </c>
      <c r="J101" s="256" t="s">
        <v>202</v>
      </c>
      <c r="K101" s="256" t="s">
        <v>203</v>
      </c>
      <c r="L101" s="256" t="s">
        <v>204</v>
      </c>
      <c r="M101" s="256" t="s">
        <v>205</v>
      </c>
      <c r="N101" s="256" t="s">
        <v>206</v>
      </c>
      <c r="O101" s="256" t="s">
        <v>207</v>
      </c>
      <c r="P101" s="256" t="s">
        <v>208</v>
      </c>
      <c r="Q101" s="256" t="s">
        <v>209</v>
      </c>
      <c r="R101" s="55"/>
      <c r="S101" s="55"/>
    </row>
    <row r="102" spans="1:19" ht="30" customHeight="1" thickBot="1" x14ac:dyDescent="0.4">
      <c r="A102" s="80">
        <f>'17.18 prices'!A102</f>
        <v>594</v>
      </c>
      <c r="B102" s="64" t="str">
        <f>'17.18 prices'!B102</f>
        <v>Under footpath</v>
      </c>
      <c r="C102" s="81" t="str">
        <f>'17.18 prices'!C102</f>
        <v>Under footpath boring charge</v>
      </c>
      <c r="D102" s="66">
        <f>'17.18 prices'!D102</f>
        <v>967.44187907406535</v>
      </c>
      <c r="E102" s="66">
        <f>'17.18 prices'!E102</f>
        <v>1064.1860669814719</v>
      </c>
      <c r="F102" s="68" t="str">
        <f>'17.18 prices'!F102</f>
        <v>na</v>
      </c>
      <c r="G102" s="68" t="str">
        <f>'17.18 prices'!G102</f>
        <v>Normal</v>
      </c>
      <c r="H102" s="68"/>
      <c r="I102" s="283"/>
      <c r="J102" s="258"/>
      <c r="K102" s="68"/>
      <c r="L102" s="284"/>
      <c r="M102" s="244">
        <f>'21.22 prices'!M102*'22.23 prices'!K$15</f>
        <v>880.77771749764963</v>
      </c>
      <c r="N102" s="245"/>
      <c r="O102" s="245"/>
      <c r="P102" s="132">
        <f>IF(G102="Normal",SUM(K102:O102,-L102)*$B$16,SUM((K102/Q81), M102, N102, O102)*$B$16)</f>
        <v>211.3866521994359</v>
      </c>
      <c r="Q102" s="248">
        <f>SUM(K102:P102)</f>
        <v>1092.1643696970855</v>
      </c>
      <c r="R102" s="55"/>
      <c r="S102" s="55"/>
    </row>
    <row r="103" spans="1:19" ht="29.25" customHeight="1" thickBot="1" x14ac:dyDescent="0.4">
      <c r="A103" s="82">
        <f>'17.18 prices'!A103</f>
        <v>595</v>
      </c>
      <c r="B103" s="65" t="str">
        <f>'17.18 prices'!B103</f>
        <v>Under driveway</v>
      </c>
      <c r="C103" s="81" t="str">
        <f>'17.18 prices'!C103</f>
        <v>Under driveway boring charge</v>
      </c>
      <c r="D103" s="70">
        <f>'17.18 prices'!D103</f>
        <v>1153.4919427926629</v>
      </c>
      <c r="E103" s="70">
        <f>'17.18 prices'!E103</f>
        <v>1268.8411370719293</v>
      </c>
      <c r="F103" s="68" t="str">
        <f>'17.18 prices'!F103</f>
        <v>na</v>
      </c>
      <c r="G103" s="68" t="str">
        <f>'17.18 prices'!G103</f>
        <v>Normal</v>
      </c>
      <c r="H103" s="68"/>
      <c r="I103" s="247"/>
      <c r="J103" s="248"/>
      <c r="K103" s="68"/>
      <c r="L103" s="285"/>
      <c r="M103" s="246">
        <f>'21.22 prices'!M103*'22.23 prices'!K$15</f>
        <v>1050.1580477856592</v>
      </c>
      <c r="N103" s="247"/>
      <c r="O103" s="247"/>
      <c r="P103" s="247">
        <f>IF(G103="Normal",SUM(K103:O103,-L103)*$B$16,SUM((K103/Q82), M103, N103, O103)*$B$16)</f>
        <v>252.03793146855818</v>
      </c>
      <c r="Q103" s="248">
        <f>SUM(K103:P103)</f>
        <v>1302.1959792542173</v>
      </c>
      <c r="R103" s="55"/>
      <c r="S103" s="55"/>
    </row>
    <row r="104" spans="1:19" x14ac:dyDescent="0.35">
      <c r="A104"/>
      <c r="B104"/>
      <c r="C104"/>
      <c r="D104"/>
      <c r="E104"/>
      <c r="F104"/>
      <c r="G104"/>
      <c r="H104"/>
      <c r="I104" s="251"/>
      <c r="J104" s="251"/>
      <c r="K104" s="251"/>
      <c r="L104" s="251"/>
      <c r="M104" s="251"/>
      <c r="N104" s="251"/>
      <c r="O104" s="251"/>
      <c r="P104" s="251"/>
      <c r="R104" s="55"/>
      <c r="S104" s="55"/>
    </row>
    <row r="105" spans="1:19" x14ac:dyDescent="0.35">
      <c r="A105"/>
      <c r="B105"/>
      <c r="C105"/>
      <c r="D105" s="83"/>
      <c r="E105"/>
      <c r="F105"/>
      <c r="G105"/>
      <c r="H105"/>
      <c r="I105" s="251"/>
      <c r="J105" s="251"/>
      <c r="K105" s="251"/>
      <c r="L105" s="251"/>
      <c r="M105" s="251"/>
      <c r="N105" s="251"/>
      <c r="O105" s="251"/>
      <c r="P105" s="251"/>
      <c r="Q105" s="251"/>
      <c r="R105"/>
      <c r="S105"/>
    </row>
    <row r="106" spans="1:19" x14ac:dyDescent="0.35">
      <c r="A106"/>
      <c r="B106"/>
      <c r="C106"/>
      <c r="D106" s="83"/>
      <c r="E106"/>
      <c r="F106"/>
      <c r="G106"/>
      <c r="H106"/>
      <c r="I106" s="251"/>
      <c r="J106" s="251"/>
      <c r="K106" s="251"/>
      <c r="L106" s="251"/>
      <c r="M106" s="251"/>
      <c r="N106" s="251"/>
      <c r="O106" s="251"/>
      <c r="P106" s="251"/>
    </row>
    <row r="107" spans="1:19" x14ac:dyDescent="0.35">
      <c r="A107"/>
      <c r="B107"/>
      <c r="C107"/>
      <c r="D107"/>
      <c r="E107"/>
      <c r="F107"/>
      <c r="G107"/>
      <c r="H107"/>
      <c r="I107" s="251"/>
      <c r="J107" s="251"/>
      <c r="K107" s="251"/>
      <c r="L107" s="251"/>
      <c r="M107" s="251"/>
      <c r="N107" s="251"/>
      <c r="O107" s="251"/>
      <c r="P107" s="251"/>
    </row>
    <row r="108" spans="1:19" x14ac:dyDescent="0.35">
      <c r="A108"/>
      <c r="B108"/>
      <c r="C108"/>
      <c r="D108" s="83"/>
      <c r="E108"/>
      <c r="F108"/>
      <c r="G108"/>
      <c r="H108"/>
      <c r="I108" s="251"/>
      <c r="J108" s="251"/>
      <c r="K108" s="251"/>
      <c r="L108" s="251"/>
      <c r="M108" s="251"/>
      <c r="N108" s="251"/>
      <c r="O108" s="251"/>
      <c r="P108" s="251"/>
    </row>
    <row r="109" spans="1:19" x14ac:dyDescent="0.35">
      <c r="A109"/>
      <c r="B109"/>
      <c r="C109"/>
      <c r="D109"/>
      <c r="E109"/>
      <c r="F109"/>
      <c r="G109"/>
      <c r="H109"/>
      <c r="I109" s="251"/>
      <c r="J109" s="251"/>
      <c r="K109" s="251"/>
      <c r="L109" s="251"/>
      <c r="M109" s="251"/>
      <c r="N109" s="251"/>
      <c r="O109" s="251"/>
      <c r="P109" s="251"/>
    </row>
    <row r="110" spans="1:19" x14ac:dyDescent="0.35">
      <c r="A110"/>
      <c r="B110"/>
      <c r="C110"/>
      <c r="D110"/>
      <c r="E110"/>
      <c r="F110"/>
      <c r="G110"/>
      <c r="H110"/>
      <c r="I110" s="251"/>
      <c r="J110" s="251"/>
      <c r="K110" s="251"/>
      <c r="L110" s="251"/>
      <c r="M110" s="251"/>
      <c r="N110" s="251"/>
      <c r="O110" s="251"/>
      <c r="P110" s="251"/>
    </row>
    <row r="111" spans="1:19" x14ac:dyDescent="0.35">
      <c r="A111"/>
      <c r="B111"/>
      <c r="C111"/>
      <c r="D111"/>
      <c r="E111"/>
      <c r="F111"/>
      <c r="G111"/>
      <c r="H111"/>
      <c r="I111" s="251"/>
      <c r="J111" s="251"/>
      <c r="K111" s="251"/>
      <c r="L111" s="251"/>
      <c r="M111" s="251"/>
      <c r="N111" s="251"/>
      <c r="O111" s="251"/>
      <c r="P111" s="251"/>
    </row>
    <row r="112" spans="1:19" x14ac:dyDescent="0.35">
      <c r="A112"/>
      <c r="B112"/>
      <c r="C112"/>
      <c r="D112"/>
      <c r="E112"/>
      <c r="F112"/>
      <c r="G112"/>
      <c r="H112"/>
      <c r="I112" s="251"/>
      <c r="J112" s="251"/>
      <c r="K112" s="251"/>
      <c r="L112" s="251"/>
      <c r="M112" s="251"/>
      <c r="N112" s="251"/>
      <c r="O112" s="251"/>
      <c r="P112" s="251"/>
    </row>
    <row r="113" spans="1:16" x14ac:dyDescent="0.35">
      <c r="A113"/>
      <c r="B113"/>
      <c r="C113"/>
      <c r="D113"/>
      <c r="E113"/>
      <c r="F113"/>
      <c r="G113"/>
      <c r="H113"/>
      <c r="I113" s="251"/>
      <c r="J113" s="251"/>
      <c r="K113" s="251"/>
      <c r="L113" s="251"/>
      <c r="M113" s="251"/>
      <c r="N113" s="251"/>
      <c r="O113" s="251"/>
      <c r="P113" s="251"/>
    </row>
    <row r="114" spans="1:16" x14ac:dyDescent="0.35">
      <c r="A114"/>
      <c r="B114"/>
      <c r="C114"/>
      <c r="D114"/>
      <c r="E114"/>
      <c r="F114"/>
      <c r="G114"/>
      <c r="H114"/>
      <c r="I114" s="251"/>
      <c r="J114" s="251"/>
      <c r="K114" s="251"/>
      <c r="L114" s="251"/>
      <c r="M114" s="251"/>
      <c r="N114" s="251"/>
      <c r="O114" s="251"/>
      <c r="P114" s="251"/>
    </row>
    <row r="115" spans="1:16" x14ac:dyDescent="0.35">
      <c r="A115"/>
      <c r="B115"/>
      <c r="C115"/>
      <c r="D115"/>
      <c r="E115"/>
      <c r="F115"/>
      <c r="G115"/>
      <c r="H115"/>
      <c r="I115" s="251"/>
      <c r="J115" s="251"/>
      <c r="K115" s="251"/>
      <c r="L115" s="251"/>
      <c r="M115" s="251"/>
      <c r="N115" s="251"/>
      <c r="O115" s="251"/>
      <c r="P115" s="251"/>
    </row>
    <row r="116" spans="1:16" x14ac:dyDescent="0.35">
      <c r="A116" s="71"/>
      <c r="B116" s="71"/>
      <c r="C116" s="71"/>
      <c r="D116" s="71"/>
      <c r="E116" s="71"/>
      <c r="F116" s="71"/>
      <c r="G116" s="71"/>
      <c r="H116" s="71"/>
      <c r="I116" s="250"/>
      <c r="J116" s="250"/>
      <c r="K116" s="250"/>
      <c r="L116" s="250"/>
      <c r="M116" s="250"/>
      <c r="N116" s="250"/>
      <c r="O116" s="250"/>
      <c r="P116" s="250"/>
    </row>
    <row r="117" spans="1:16" x14ac:dyDescent="0.35">
      <c r="A117" s="71"/>
      <c r="B117" s="71"/>
      <c r="C117" s="71"/>
      <c r="D117" s="71"/>
      <c r="E117" s="71"/>
      <c r="F117" s="71"/>
      <c r="G117" s="71"/>
      <c r="H117" s="71"/>
      <c r="I117" s="250"/>
      <c r="J117" s="250"/>
      <c r="K117" s="250"/>
      <c r="L117" s="250"/>
      <c r="M117" s="250"/>
      <c r="N117" s="250"/>
      <c r="O117" s="250"/>
      <c r="P117" s="250"/>
    </row>
    <row r="118" spans="1:16" x14ac:dyDescent="0.35">
      <c r="A118" s="71"/>
      <c r="B118" s="71"/>
      <c r="C118" s="71"/>
      <c r="D118" s="71"/>
      <c r="E118" s="71"/>
      <c r="F118" s="71"/>
      <c r="G118" s="71"/>
      <c r="H118" s="71"/>
      <c r="I118" s="250"/>
      <c r="J118" s="250"/>
      <c r="K118" s="250"/>
      <c r="L118" s="250"/>
      <c r="M118" s="250"/>
      <c r="N118" s="250"/>
      <c r="O118" s="250"/>
      <c r="P118" s="250"/>
    </row>
    <row r="119" spans="1:16" x14ac:dyDescent="0.35">
      <c r="A119" s="71"/>
      <c r="B119" s="71"/>
      <c r="C119" s="71"/>
      <c r="D119" s="71"/>
      <c r="E119" s="71"/>
      <c r="F119" s="71"/>
      <c r="G119" s="71"/>
      <c r="H119" s="71"/>
      <c r="I119" s="250"/>
      <c r="J119" s="250"/>
      <c r="K119" s="250"/>
      <c r="L119" s="250"/>
      <c r="M119" s="250"/>
      <c r="N119" s="250"/>
      <c r="O119" s="250"/>
      <c r="P119" s="250"/>
    </row>
    <row r="120" spans="1:16" ht="26.25" customHeight="1" x14ac:dyDescent="0.35">
      <c r="A120" s="71"/>
      <c r="B120" s="71"/>
      <c r="C120" s="71"/>
      <c r="D120" s="71"/>
      <c r="E120" s="71"/>
      <c r="F120" s="71"/>
      <c r="G120" s="71"/>
      <c r="H120" s="71"/>
      <c r="I120" s="250"/>
      <c r="J120" s="250"/>
      <c r="K120" s="250"/>
      <c r="L120" s="250"/>
      <c r="M120" s="250"/>
      <c r="N120" s="250"/>
      <c r="O120" s="250"/>
      <c r="P120" s="250"/>
    </row>
    <row r="121" spans="1:16" x14ac:dyDescent="0.35">
      <c r="A121" s="71"/>
      <c r="B121" s="71"/>
      <c r="C121" s="71"/>
      <c r="D121" s="71"/>
      <c r="E121" s="71"/>
      <c r="F121" s="71"/>
      <c r="G121" s="71"/>
      <c r="H121" s="71"/>
      <c r="I121" s="250"/>
      <c r="J121" s="250"/>
      <c r="K121" s="250"/>
      <c r="L121" s="250"/>
      <c r="M121" s="250"/>
      <c r="N121" s="250"/>
      <c r="O121" s="250"/>
      <c r="P121" s="250"/>
    </row>
    <row r="122" spans="1:16" x14ac:dyDescent="0.35">
      <c r="A122"/>
      <c r="B122"/>
      <c r="C122"/>
      <c r="D122"/>
      <c r="E122"/>
      <c r="F122"/>
      <c r="G122"/>
      <c r="H122"/>
      <c r="I122" s="251"/>
      <c r="J122" s="251"/>
      <c r="K122" s="251"/>
      <c r="L122" s="251"/>
      <c r="M122" s="251"/>
      <c r="N122" s="251"/>
      <c r="O122" s="251"/>
      <c r="P122" s="251"/>
    </row>
    <row r="123" spans="1:16" x14ac:dyDescent="0.35">
      <c r="A123"/>
      <c r="B123"/>
      <c r="C123"/>
      <c r="D123"/>
      <c r="E123"/>
      <c r="F123"/>
      <c r="G123"/>
      <c r="H123"/>
      <c r="I123" s="251"/>
      <c r="J123" s="251"/>
      <c r="K123" s="251"/>
      <c r="L123" s="251"/>
      <c r="M123" s="251"/>
      <c r="N123" s="251"/>
      <c r="O123" s="251"/>
      <c r="P123" s="251"/>
    </row>
    <row r="124" spans="1:16" x14ac:dyDescent="0.35">
      <c r="A124"/>
      <c r="B124"/>
      <c r="C124"/>
      <c r="D124"/>
      <c r="E124"/>
      <c r="F124"/>
      <c r="G124"/>
      <c r="H124"/>
      <c r="I124" s="251"/>
      <c r="J124" s="251"/>
      <c r="K124" s="251"/>
      <c r="L124" s="251"/>
      <c r="M124" s="251"/>
      <c r="N124" s="251"/>
      <c r="O124" s="251"/>
      <c r="P124" s="251"/>
    </row>
  </sheetData>
  <mergeCells count="1">
    <mergeCell ref="I15:J15"/>
  </mergeCells>
  <conditionalFormatting sqref="F4:G4">
    <cfRule type="cellIs" dxfId="277" priority="11" operator="equal">
      <formula>"NO"</formula>
    </cfRule>
    <cfRule type="cellIs" dxfId="276" priority="12" operator="equal">
      <formula>"YES"</formula>
    </cfRule>
  </conditionalFormatting>
  <conditionalFormatting sqref="H4">
    <cfRule type="cellIs" dxfId="275" priority="9" operator="equal">
      <formula>"NO"</formula>
    </cfRule>
    <cfRule type="cellIs" dxfId="274" priority="10" operator="equal">
      <formula>"YES"</formula>
    </cfRule>
  </conditionalFormatting>
  <conditionalFormatting sqref="L4:M4">
    <cfRule type="cellIs" dxfId="273" priority="3" operator="equal">
      <formula>"NO"</formula>
    </cfRule>
    <cfRule type="cellIs" dxfId="272" priority="4" operator="equal">
      <formula>"YES"</formula>
    </cfRule>
  </conditionalFormatting>
  <conditionalFormatting sqref="N4">
    <cfRule type="cellIs" dxfId="271" priority="1" operator="equal">
      <formula>"NO"</formula>
    </cfRule>
    <cfRule type="cellIs" dxfId="270" priority="2" operator="equal">
      <formula>"YES"</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X124"/>
  <sheetViews>
    <sheetView zoomScale="70" zoomScaleNormal="70" workbookViewId="0">
      <selection activeCell="F26" sqref="F26"/>
    </sheetView>
  </sheetViews>
  <sheetFormatPr defaultRowHeight="14.5" x14ac:dyDescent="0.35"/>
  <cols>
    <col min="1" max="1" width="33.7265625" style="42" customWidth="1"/>
    <col min="2" max="2" width="26.7265625" style="42" customWidth="1"/>
    <col min="3" max="3" width="73.54296875" style="42" customWidth="1"/>
    <col min="4" max="4" width="18" style="46" customWidth="1"/>
    <col min="5" max="5" width="13.7265625" style="46" customWidth="1"/>
    <col min="6" max="6" width="16.81640625" style="42" customWidth="1"/>
    <col min="7" max="7" width="17.1796875" style="42" customWidth="1"/>
    <col min="8" max="8" width="18.7265625" style="42" customWidth="1"/>
    <col min="9" max="9" width="12.81640625" style="249" customWidth="1"/>
    <col min="10" max="10" width="15.1796875" style="249" customWidth="1"/>
    <col min="11" max="11" width="15.54296875" style="249" customWidth="1"/>
    <col min="12" max="12" width="13.7265625" style="249" customWidth="1"/>
    <col min="13" max="13" width="15.453125" style="249" customWidth="1"/>
    <col min="14" max="14" width="9.453125" style="249" customWidth="1"/>
    <col min="15" max="15" width="11.26953125" style="249" customWidth="1"/>
    <col min="16" max="16" width="14.26953125" style="249" customWidth="1"/>
    <col min="17" max="17" width="16.54296875" style="250" customWidth="1"/>
    <col min="18" max="19" width="16" style="46" customWidth="1"/>
    <col min="20" max="20" width="11.1796875" customWidth="1"/>
    <col min="21" max="21" width="14.7265625" customWidth="1"/>
    <col min="22" max="22" width="16.81640625" customWidth="1"/>
    <col min="25" max="25" width="13.7265625" customWidth="1"/>
    <col min="26" max="26" width="17.26953125" customWidth="1"/>
    <col min="27" max="27" width="13.453125" customWidth="1"/>
    <col min="28" max="28" width="14.81640625" customWidth="1"/>
    <col min="29" max="29" width="17.54296875" customWidth="1"/>
    <col min="34" max="34" width="10.54296875" bestFit="1" customWidth="1"/>
    <col min="41" max="41" width="10.453125" customWidth="1"/>
    <col min="44" max="44" width="10.54296875" customWidth="1"/>
    <col min="49" max="49" width="11.26953125" customWidth="1"/>
    <col min="51" max="51" width="12" customWidth="1"/>
    <col min="53" max="53" width="11.1796875" customWidth="1"/>
    <col min="56" max="57" width="10.1796875" customWidth="1"/>
  </cols>
  <sheetData>
    <row r="1" spans="1:19" ht="35" x14ac:dyDescent="0.7">
      <c r="A1" s="129" t="s">
        <v>490</v>
      </c>
    </row>
    <row r="3" spans="1:19" ht="15" thickBot="1" x14ac:dyDescent="0.4">
      <c r="B3" s="42" t="s">
        <v>316</v>
      </c>
      <c r="D3" s="42" t="str">
        <f>'17.18 prices'!D3</f>
        <v>o/t loading</v>
      </c>
      <c r="E3" s="42" t="s">
        <v>176</v>
      </c>
      <c r="K3" s="249" t="s">
        <v>177</v>
      </c>
      <c r="O3" s="251"/>
      <c r="P3" s="251"/>
      <c r="Q3" s="251"/>
      <c r="R3"/>
      <c r="S3" t="s">
        <v>295</v>
      </c>
    </row>
    <row r="4" spans="1:19" ht="42" customHeight="1" x14ac:dyDescent="0.35">
      <c r="A4" s="43"/>
      <c r="B4" s="44" t="s">
        <v>178</v>
      </c>
      <c r="C4" s="45" t="s">
        <v>44</v>
      </c>
      <c r="E4" s="47"/>
      <c r="F4" s="48" t="s">
        <v>179</v>
      </c>
      <c r="G4" s="48" t="s">
        <v>180</v>
      </c>
      <c r="H4" s="49" t="s">
        <v>181</v>
      </c>
      <c r="I4" s="267" t="s">
        <v>182</v>
      </c>
      <c r="J4" s="251"/>
      <c r="K4" s="264"/>
      <c r="L4" s="265" t="s">
        <v>179</v>
      </c>
      <c r="M4" s="265" t="s">
        <v>180</v>
      </c>
      <c r="N4" s="266" t="s">
        <v>181</v>
      </c>
      <c r="O4" s="267" t="s">
        <v>182</v>
      </c>
      <c r="Q4" s="252" t="s">
        <v>183</v>
      </c>
      <c r="R4"/>
      <c r="S4" s="120">
        <v>0.25</v>
      </c>
    </row>
    <row r="5" spans="1:19" ht="15.75" customHeight="1" x14ac:dyDescent="0.35">
      <c r="A5" s="50" t="s">
        <v>184</v>
      </c>
      <c r="B5" s="211">
        <f>'17.18 prices'!B5</f>
        <v>0.37</v>
      </c>
      <c r="C5" s="212">
        <f>'17.18 prices'!C5</f>
        <v>0.37</v>
      </c>
      <c r="E5" s="50" t="s">
        <v>185</v>
      </c>
      <c r="F5" s="94">
        <v>1</v>
      </c>
      <c r="G5" s="94"/>
      <c r="H5" s="94"/>
      <c r="I5" s="270">
        <f>(F5*$B$14)+(G5*$B$15)+(H5*$B$6)</f>
        <v>110.86014476017654</v>
      </c>
      <c r="J5" s="251"/>
      <c r="K5" s="268" t="s">
        <v>185</v>
      </c>
      <c r="L5" s="271">
        <f t="shared" ref="L5:L10" si="0">F5*(C$14/B$14)</f>
        <v>1.4</v>
      </c>
      <c r="M5" s="271"/>
      <c r="N5" s="271"/>
      <c r="O5" s="270">
        <f t="shared" ref="O5:O12" si="1">(L5*$B$14)+(M5*$B$15)+(N5*$B$6)</f>
        <v>155.20420266424713</v>
      </c>
      <c r="Q5" s="253">
        <f>O5/I5</f>
        <v>1.4</v>
      </c>
      <c r="R5"/>
      <c r="S5" s="121">
        <v>0.5</v>
      </c>
    </row>
    <row r="6" spans="1:19" ht="15.75" customHeight="1" x14ac:dyDescent="0.35">
      <c r="A6" s="50" t="s">
        <v>186</v>
      </c>
      <c r="B6" s="296">
        <f>'Revised labour.plant escalation'!I11</f>
        <v>78.522312991243979</v>
      </c>
      <c r="C6" s="142">
        <f>B6*'17.18 prices'!D6</f>
        <v>109.93123818774157</v>
      </c>
      <c r="D6" s="128">
        <f>C6/B6</f>
        <v>1.4</v>
      </c>
      <c r="E6" s="50" t="s">
        <v>187</v>
      </c>
      <c r="F6" s="94">
        <v>2</v>
      </c>
      <c r="G6" s="94">
        <v>1</v>
      </c>
      <c r="H6" s="94"/>
      <c r="I6" s="270">
        <f t="shared" ref="I6:I12" si="2">(F6*$B$14)+(G6*$B$15)+(H6*$B$6)</f>
        <v>317.96815350790138</v>
      </c>
      <c r="J6" s="251"/>
      <c r="K6" s="268" t="s">
        <v>187</v>
      </c>
      <c r="L6" s="271">
        <f t="shared" si="0"/>
        <v>2.8</v>
      </c>
      <c r="M6" s="271">
        <f>G6*(C$15/B$15)</f>
        <v>1.4</v>
      </c>
      <c r="N6" s="271"/>
      <c r="O6" s="270">
        <f t="shared" si="1"/>
        <v>445.15541491106188</v>
      </c>
      <c r="Q6" s="253">
        <f>O6/I6</f>
        <v>1.4</v>
      </c>
      <c r="R6"/>
      <c r="S6" s="121">
        <v>0.75</v>
      </c>
    </row>
    <row r="7" spans="1:19" ht="15.75" customHeight="1" x14ac:dyDescent="0.35">
      <c r="A7" s="50" t="s">
        <v>54</v>
      </c>
      <c r="B7" s="139">
        <f>'Revised labour.plant escalation'!I2</f>
        <v>132.32002219821194</v>
      </c>
      <c r="C7" s="142">
        <f>B7*'17.18 prices'!D7</f>
        <v>185.24803107749671</v>
      </c>
      <c r="D7" s="128">
        <f t="shared" ref="D7:D15" si="3">C7/B7</f>
        <v>1.4</v>
      </c>
      <c r="E7" s="50" t="s">
        <v>188</v>
      </c>
      <c r="F7" s="94">
        <v>2</v>
      </c>
      <c r="G7" s="94"/>
      <c r="H7" s="94"/>
      <c r="I7" s="270">
        <f t="shared" si="2"/>
        <v>221.72028952035308</v>
      </c>
      <c r="J7" s="251"/>
      <c r="K7" s="268" t="s">
        <v>188</v>
      </c>
      <c r="L7" s="271">
        <f t="shared" si="0"/>
        <v>2.8</v>
      </c>
      <c r="M7" s="271"/>
      <c r="N7" s="271"/>
      <c r="O7" s="270">
        <f t="shared" si="1"/>
        <v>310.40840532849427</v>
      </c>
      <c r="Q7" s="253">
        <f t="shared" ref="Q7:Q12" si="4">O7/I7</f>
        <v>1.4</v>
      </c>
      <c r="R7"/>
      <c r="S7" s="121">
        <v>1</v>
      </c>
    </row>
    <row r="8" spans="1:19" ht="29.25" customHeight="1" x14ac:dyDescent="0.35">
      <c r="A8" s="51" t="s">
        <v>189</v>
      </c>
      <c r="B8" s="296">
        <f>'Revised labour.plant escalation'!I3</f>
        <v>152.429076164695</v>
      </c>
      <c r="C8" s="142">
        <f>B8*'17.18 prices'!D8</f>
        <v>213.40070663057298</v>
      </c>
      <c r="D8" s="128">
        <f t="shared" si="3"/>
        <v>1.4</v>
      </c>
      <c r="E8" s="50" t="s">
        <v>190</v>
      </c>
      <c r="F8" s="94">
        <v>2</v>
      </c>
      <c r="G8" s="94"/>
      <c r="H8" s="94"/>
      <c r="I8" s="270">
        <f t="shared" si="2"/>
        <v>221.72028952035308</v>
      </c>
      <c r="J8" s="251"/>
      <c r="K8" s="268" t="s">
        <v>190</v>
      </c>
      <c r="L8" s="271">
        <f t="shared" si="0"/>
        <v>2.8</v>
      </c>
      <c r="M8" s="271">
        <f>G8*(C$15/B$15)</f>
        <v>0</v>
      </c>
      <c r="N8" s="271"/>
      <c r="O8" s="270">
        <f t="shared" si="1"/>
        <v>310.40840532849427</v>
      </c>
      <c r="Q8" s="253">
        <f t="shared" si="4"/>
        <v>1.4</v>
      </c>
      <c r="R8"/>
      <c r="S8" s="121">
        <v>1.5</v>
      </c>
    </row>
    <row r="9" spans="1:19" ht="15.75" customHeight="1" x14ac:dyDescent="0.35">
      <c r="A9" s="50" t="s">
        <v>56</v>
      </c>
      <c r="B9" s="139">
        <f>'Revised labour.plant escalation'!I4</f>
        <v>119.26656997187482</v>
      </c>
      <c r="C9" s="142">
        <f>B9*'17.18 prices'!D9</f>
        <v>166.97319796062473</v>
      </c>
      <c r="D9" s="128">
        <f t="shared" si="3"/>
        <v>1.4</v>
      </c>
      <c r="E9" s="50" t="s">
        <v>191</v>
      </c>
      <c r="F9" s="94">
        <v>1</v>
      </c>
      <c r="G9" s="94"/>
      <c r="H9" s="94"/>
      <c r="I9" s="270">
        <f t="shared" si="2"/>
        <v>110.86014476017654</v>
      </c>
      <c r="J9" s="251"/>
      <c r="K9" s="268" t="s">
        <v>191</v>
      </c>
      <c r="L9" s="271">
        <f t="shared" si="0"/>
        <v>1.4</v>
      </c>
      <c r="M9" s="271"/>
      <c r="N9" s="271"/>
      <c r="O9" s="270">
        <f t="shared" si="1"/>
        <v>155.20420266424713</v>
      </c>
      <c r="Q9" s="253">
        <f t="shared" si="4"/>
        <v>1.4</v>
      </c>
      <c r="R9"/>
      <c r="S9" s="121">
        <v>2</v>
      </c>
    </row>
    <row r="10" spans="1:19" ht="15.75" customHeight="1" x14ac:dyDescent="0.35">
      <c r="A10" s="50" t="s">
        <v>57</v>
      </c>
      <c r="B10" s="139">
        <f>'Revised labour.plant escalation'!I5</f>
        <v>110.86014476017654</v>
      </c>
      <c r="C10" s="142">
        <f>B10*'17.18 prices'!D10</f>
        <v>155.20420266424713</v>
      </c>
      <c r="D10" s="128">
        <f t="shared" si="3"/>
        <v>1.4</v>
      </c>
      <c r="E10" s="50" t="s">
        <v>192</v>
      </c>
      <c r="F10" s="94">
        <v>3</v>
      </c>
      <c r="G10" s="94"/>
      <c r="H10" s="94"/>
      <c r="I10" s="270">
        <f t="shared" si="2"/>
        <v>332.58043428052963</v>
      </c>
      <c r="J10" s="251"/>
      <c r="K10" s="268" t="s">
        <v>192</v>
      </c>
      <c r="L10" s="271">
        <f t="shared" si="0"/>
        <v>4.1999999999999993</v>
      </c>
      <c r="M10" s="271">
        <f>G10*(C$15/B$15)</f>
        <v>0</v>
      </c>
      <c r="N10" s="271"/>
      <c r="O10" s="270">
        <f t="shared" si="1"/>
        <v>465.6126079927414</v>
      </c>
      <c r="Q10" s="253">
        <f t="shared" si="4"/>
        <v>1.3999999999999997</v>
      </c>
      <c r="R10"/>
      <c r="S10" s="121">
        <v>2.5</v>
      </c>
    </row>
    <row r="11" spans="1:19" ht="15.75" customHeight="1" x14ac:dyDescent="0.35">
      <c r="A11" s="50" t="s">
        <v>59</v>
      </c>
      <c r="B11" s="139">
        <f>'Revised labour.plant escalation'!I6</f>
        <v>110.86014476017654</v>
      </c>
      <c r="C11" s="142">
        <f>B11*'17.18 prices'!D11</f>
        <v>155.20420266424713</v>
      </c>
      <c r="D11" s="128">
        <f t="shared" si="3"/>
        <v>1.4</v>
      </c>
      <c r="E11" s="50" t="s">
        <v>181</v>
      </c>
      <c r="F11" s="94">
        <v>0</v>
      </c>
      <c r="G11" s="94">
        <v>0</v>
      </c>
      <c r="H11" s="94">
        <v>1</v>
      </c>
      <c r="I11" s="270">
        <f t="shared" si="2"/>
        <v>78.522312991243979</v>
      </c>
      <c r="J11" s="251"/>
      <c r="K11" s="268" t="s">
        <v>181</v>
      </c>
      <c r="L11" s="271"/>
      <c r="M11" s="271"/>
      <c r="N11" s="271">
        <f>H11*(C$6/B$6)</f>
        <v>1.4</v>
      </c>
      <c r="O11" s="270">
        <f>(L11*$B$14)+(M11*$B$15)+(N11*$B$6)</f>
        <v>109.93123818774157</v>
      </c>
      <c r="Q11" s="253">
        <f>O11/I11</f>
        <v>1.4</v>
      </c>
      <c r="R11"/>
      <c r="S11" s="121">
        <v>3</v>
      </c>
    </row>
    <row r="12" spans="1:19" ht="15.75" customHeight="1" thickBot="1" x14ac:dyDescent="0.4">
      <c r="A12" s="50" t="s">
        <v>60</v>
      </c>
      <c r="B12" s="139">
        <f>'Revised labour.plant escalation'!I7</f>
        <v>110.86014476017654</v>
      </c>
      <c r="C12" s="142">
        <f>B12*'17.18 prices'!D12</f>
        <v>155.20420266424713</v>
      </c>
      <c r="D12" s="128">
        <f t="shared" si="3"/>
        <v>1.4</v>
      </c>
      <c r="E12" s="52" t="s">
        <v>193</v>
      </c>
      <c r="F12" s="95">
        <v>2</v>
      </c>
      <c r="G12" s="95"/>
      <c r="H12" s="95"/>
      <c r="I12" s="275">
        <f t="shared" si="2"/>
        <v>221.72028952035308</v>
      </c>
      <c r="J12" s="251"/>
      <c r="K12" s="273" t="s">
        <v>193</v>
      </c>
      <c r="L12" s="276">
        <f>F12*(C$14/B$14)</f>
        <v>2.8</v>
      </c>
      <c r="M12" s="276"/>
      <c r="N12" s="276"/>
      <c r="O12" s="275">
        <f t="shared" si="1"/>
        <v>310.40840532849427</v>
      </c>
      <c r="P12" s="251"/>
      <c r="Q12" s="254">
        <f t="shared" si="4"/>
        <v>1.4</v>
      </c>
      <c r="R12"/>
      <c r="S12" s="121">
        <v>3.5</v>
      </c>
    </row>
    <row r="13" spans="1:19" ht="18.75" customHeight="1" x14ac:dyDescent="0.35">
      <c r="A13" s="50" t="s">
        <v>61</v>
      </c>
      <c r="B13" s="139">
        <f>'Revised labour.plant escalation'!I8</f>
        <v>110.86014476017654</v>
      </c>
      <c r="C13" s="142">
        <f>B13*'17.18 prices'!D13</f>
        <v>155.20420266424713</v>
      </c>
      <c r="D13" s="128">
        <f t="shared" si="3"/>
        <v>1.4</v>
      </c>
      <c r="E13" s="46" t="s">
        <v>545</v>
      </c>
      <c r="F13" s="42">
        <v>1</v>
      </c>
      <c r="H13"/>
      <c r="I13" s="300">
        <f>F13*'Revised labour.plant escalation'!I12</f>
        <v>91.47143072903522</v>
      </c>
      <c r="J13" s="251"/>
      <c r="K13" s="251"/>
      <c r="L13" s="251"/>
      <c r="M13" s="251"/>
      <c r="P13" s="251"/>
      <c r="Q13" s="251"/>
      <c r="R13"/>
      <c r="S13" s="121">
        <v>4</v>
      </c>
    </row>
    <row r="14" spans="1:19" ht="15" customHeight="1" thickBot="1" x14ac:dyDescent="0.4">
      <c r="A14" s="50" t="s">
        <v>62</v>
      </c>
      <c r="B14" s="296">
        <f>'Revised labour.plant escalation'!I9</f>
        <v>110.86014476017654</v>
      </c>
      <c r="C14" s="142">
        <f>B14*'17.18 prices'!D14</f>
        <v>155.20420266424713</v>
      </c>
      <c r="D14" s="128">
        <f t="shared" si="3"/>
        <v>1.4</v>
      </c>
      <c r="E14" s="53"/>
      <c r="F14"/>
      <c r="G14"/>
      <c r="H14"/>
      <c r="I14" s="251"/>
      <c r="J14" s="251"/>
      <c r="K14" s="251"/>
      <c r="L14" s="251"/>
      <c r="M14" s="251"/>
      <c r="N14" s="251"/>
      <c r="O14" s="251"/>
      <c r="P14" s="251"/>
      <c r="Q14" s="251"/>
      <c r="R14"/>
      <c r="S14" s="121">
        <v>4.5</v>
      </c>
    </row>
    <row r="15" spans="1:19" ht="15" thickBot="1" x14ac:dyDescent="0.4">
      <c r="A15" s="50" t="s">
        <v>63</v>
      </c>
      <c r="B15" s="139">
        <f>'Revised labour.plant escalation'!I10</f>
        <v>96.2478639875483</v>
      </c>
      <c r="C15" s="142">
        <f>B15*'17.18 prices'!D15</f>
        <v>134.74700958256761</v>
      </c>
      <c r="D15" s="128">
        <f t="shared" si="3"/>
        <v>1.4</v>
      </c>
      <c r="E15" s="53"/>
      <c r="F15"/>
      <c r="G15"/>
      <c r="H15"/>
      <c r="I15" s="521" t="s">
        <v>549</v>
      </c>
      <c r="J15" s="522"/>
      <c r="K15" s="355">
        <v>1.0245</v>
      </c>
      <c r="L15" s="251"/>
      <c r="M15" s="251"/>
      <c r="N15" s="251"/>
      <c r="O15" s="251"/>
      <c r="P15" s="251"/>
      <c r="Q15" s="251"/>
      <c r="R15"/>
      <c r="S15" s="121">
        <v>5</v>
      </c>
    </row>
    <row r="16" spans="1:19" ht="17.25" customHeight="1" thickBot="1" x14ac:dyDescent="0.4">
      <c r="A16" s="52" t="s">
        <v>194</v>
      </c>
      <c r="B16" s="213">
        <f>'17.18 prices'!B16</f>
        <v>0.24</v>
      </c>
      <c r="C16" s="214">
        <f>'17.18 prices'!C16</f>
        <v>0.24</v>
      </c>
      <c r="D16"/>
      <c r="E16"/>
      <c r="F16"/>
      <c r="G16"/>
      <c r="L16" s="278"/>
      <c r="Q16" s="251"/>
      <c r="R16"/>
      <c r="S16" s="121">
        <v>5.5</v>
      </c>
    </row>
    <row r="17" spans="1:40" ht="17.25" customHeight="1" x14ac:dyDescent="0.35">
      <c r="D17"/>
      <c r="E17"/>
      <c r="F17"/>
      <c r="G17"/>
      <c r="Q17" s="251"/>
      <c r="R17"/>
      <c r="S17" s="121">
        <v>6</v>
      </c>
    </row>
    <row r="18" spans="1:40" x14ac:dyDescent="0.35">
      <c r="A18" s="54"/>
      <c r="D18" s="55"/>
      <c r="E18" s="55"/>
      <c r="F18" s="55"/>
      <c r="G18" s="55"/>
      <c r="H18" s="55"/>
      <c r="I18" s="255"/>
      <c r="J18" s="255"/>
      <c r="K18" s="255"/>
      <c r="L18" s="255"/>
      <c r="M18" s="255"/>
      <c r="N18" s="255"/>
      <c r="O18" s="255"/>
      <c r="P18" s="255"/>
      <c r="Q18" s="255"/>
      <c r="R18" s="55"/>
      <c r="S18" s="121">
        <v>6.5</v>
      </c>
      <c r="Y18" s="55"/>
      <c r="AF18" s="56"/>
      <c r="AG18" s="56"/>
      <c r="AH18" s="56"/>
      <c r="AI18" s="56"/>
      <c r="AJ18" s="55"/>
      <c r="AK18" s="55"/>
      <c r="AL18" s="55"/>
      <c r="AM18" s="55"/>
      <c r="AN18" s="55"/>
    </row>
    <row r="19" spans="1:40" ht="23.25" customHeight="1" thickBot="1" x14ac:dyDescent="0.4">
      <c r="D19" s="55"/>
      <c r="E19" s="55"/>
      <c r="F19" s="55"/>
      <c r="G19" s="55"/>
      <c r="H19" s="55"/>
      <c r="I19" s="255"/>
      <c r="J19" s="255"/>
      <c r="K19" s="255"/>
      <c r="L19" s="255"/>
      <c r="M19" s="255"/>
      <c r="N19" s="255"/>
      <c r="O19" s="255"/>
      <c r="P19" s="255"/>
      <c r="Q19" s="255"/>
      <c r="R19" s="55"/>
      <c r="S19" s="121">
        <v>7</v>
      </c>
      <c r="Y19" s="55"/>
      <c r="AF19" s="56"/>
      <c r="AG19" s="56"/>
      <c r="AH19" s="56"/>
      <c r="AI19" s="56"/>
      <c r="AJ19" s="55"/>
      <c r="AK19" s="55"/>
      <c r="AL19" s="55"/>
      <c r="AM19" s="55"/>
      <c r="AN19" s="55"/>
    </row>
    <row r="20" spans="1:40" ht="26.5" thickBot="1" x14ac:dyDescent="0.4">
      <c r="A20" s="57" t="s">
        <v>8</v>
      </c>
      <c r="B20" s="58" t="s">
        <v>133</v>
      </c>
      <c r="C20" s="58" t="s">
        <v>195</v>
      </c>
      <c r="D20" s="59" t="s">
        <v>196</v>
      </c>
      <c r="E20" s="59" t="s">
        <v>197</v>
      </c>
      <c r="F20" s="58" t="s">
        <v>198</v>
      </c>
      <c r="G20" s="58" t="s">
        <v>199</v>
      </c>
      <c r="H20" s="58" t="s">
        <v>200</v>
      </c>
      <c r="I20" s="256" t="s">
        <v>201</v>
      </c>
      <c r="J20" s="256" t="s">
        <v>202</v>
      </c>
      <c r="K20" s="256" t="s">
        <v>203</v>
      </c>
      <c r="L20" s="256" t="s">
        <v>204</v>
      </c>
      <c r="M20" s="256" t="s">
        <v>205</v>
      </c>
      <c r="N20" s="256" t="s">
        <v>206</v>
      </c>
      <c r="O20" s="256" t="s">
        <v>207</v>
      </c>
      <c r="P20" s="256" t="s">
        <v>208</v>
      </c>
      <c r="Q20" s="256" t="s">
        <v>209</v>
      </c>
      <c r="R20" s="55"/>
      <c r="S20" s="121">
        <v>7.5</v>
      </c>
    </row>
    <row r="21" spans="1:40" ht="26.5" thickBot="1" x14ac:dyDescent="0.4">
      <c r="A21" s="60" t="s">
        <v>210</v>
      </c>
      <c r="B21" s="61"/>
      <c r="C21" s="61"/>
      <c r="D21" s="62"/>
      <c r="E21" s="62"/>
      <c r="F21" s="61"/>
      <c r="G21" s="61"/>
      <c r="H21" s="61"/>
      <c r="I21" s="257"/>
      <c r="J21" s="257"/>
      <c r="K21" s="257"/>
      <c r="L21" s="257"/>
      <c r="M21" s="257"/>
      <c r="N21" s="257"/>
      <c r="O21" s="257"/>
      <c r="P21" s="257"/>
      <c r="Q21" s="257"/>
      <c r="R21" s="55"/>
      <c r="S21" s="122">
        <v>8</v>
      </c>
    </row>
    <row r="22" spans="1:40" ht="31.5" customHeight="1" thickBot="1" x14ac:dyDescent="0.4">
      <c r="A22" s="63">
        <f>'17.18 prices'!A22</f>
        <v>501</v>
      </c>
      <c r="B22" s="64" t="str">
        <f>'17.18 prices'!B22</f>
        <v>Re-energise premises – Business Hours</v>
      </c>
      <c r="C22" s="65" t="str">
        <f>'17.18 prices'!C22</f>
        <v>Re-energisation of a premises that is already connected to the network during business hours</v>
      </c>
      <c r="D22" s="66">
        <f>'17.18 prices'!D22</f>
        <v>69.524025133039231</v>
      </c>
      <c r="E22" s="66">
        <f>'17.18 prices'!E22</f>
        <v>76.476427646343154</v>
      </c>
      <c r="F22" s="67">
        <f>'17.18 prices'!F22</f>
        <v>0.5</v>
      </c>
      <c r="G22" s="68" t="str">
        <f>'17.18 prices'!G22</f>
        <v>Normal</v>
      </c>
      <c r="H22" s="68" t="str">
        <f>'17.18 prices'!H22</f>
        <v>F Crew Meter</v>
      </c>
      <c r="I22" s="66">
        <f>VLOOKUP(H22,Crews, 5,FALSE)</f>
        <v>110.86014476017654</v>
      </c>
      <c r="J22" s="66">
        <f>VLOOKUP(H22,crewsot, 5,FALSE)</f>
        <v>155.20420266424713</v>
      </c>
      <c r="K22" s="66">
        <f>IF(G22="Normal",F22*I22,F22*J22)</f>
        <v>55.430072380088269</v>
      </c>
      <c r="L22" s="66">
        <f>IF(G22="Normal",K22*$B$5,K22/Q5*$B$5)</f>
        <v>20.509126780632659</v>
      </c>
      <c r="M22" s="258"/>
      <c r="N22" s="258"/>
      <c r="O22" s="258"/>
      <c r="P22" s="132">
        <f>IF(G22="Normal",SUM(K22:O22,-L22)*$B$16,SUM((K22/Q5), M22, N22, O22)*$B$16)</f>
        <v>13.303217371221185</v>
      </c>
      <c r="Q22" s="258">
        <f>SUM(K22:P22)</f>
        <v>89.242416531942112</v>
      </c>
      <c r="R22" s="55"/>
      <c r="S22" s="55"/>
    </row>
    <row r="23" spans="1:40" ht="29.25" customHeight="1" thickBot="1" x14ac:dyDescent="0.4">
      <c r="A23" s="69">
        <f>'17.18 prices'!A23</f>
        <v>502</v>
      </c>
      <c r="B23" s="65" t="str">
        <f>'17.18 prices'!B23</f>
        <v>Re-energise premises – After Hours</v>
      </c>
      <c r="C23" s="65" t="str">
        <f>'17.18 prices'!C23</f>
        <v>Re-energisation of a premises that is already connected to the network during after-hours periods</v>
      </c>
      <c r="D23" s="70">
        <f>'17.18 prices'!D23</f>
        <v>88.130056630601331</v>
      </c>
      <c r="E23" s="70">
        <f>'17.18 prices'!E23</f>
        <v>96.94306229366147</v>
      </c>
      <c r="F23" s="67">
        <f>'17.18 prices'!F23</f>
        <v>0.5</v>
      </c>
      <c r="G23" s="68" t="str">
        <f>'17.18 prices'!G23</f>
        <v>Overtime</v>
      </c>
      <c r="H23" s="68" t="str">
        <f>'17.18 prices'!H23</f>
        <v>F Crew Meter</v>
      </c>
      <c r="I23" s="70">
        <f>VLOOKUP(H23,Crews, 5,FALSE)</f>
        <v>110.86014476017654</v>
      </c>
      <c r="J23" s="70">
        <f>VLOOKUP(H23,crewsot, 5,FALSE)</f>
        <v>155.20420266424713</v>
      </c>
      <c r="K23" s="70">
        <f>IF(G23="Normal",F23*I23,F23*J23)</f>
        <v>77.602101332123567</v>
      </c>
      <c r="L23" s="70">
        <f>IF(G23="Normal",K23*$B$5,K23/Q5*$B$5)</f>
        <v>20.509126780632656</v>
      </c>
      <c r="M23" s="68"/>
      <c r="N23" s="68"/>
      <c r="O23" s="68"/>
      <c r="P23" s="132">
        <f>IF(G23="Normal",SUM(K23:O23,-L23)*$B$16,SUM((K23/Q6), M23, N23, O23)*$B$16)</f>
        <v>13.303217371221182</v>
      </c>
      <c r="Q23" s="248">
        <f>SUM(K23:P23)</f>
        <v>111.4144454839774</v>
      </c>
      <c r="R23" s="55"/>
      <c r="S23" s="55"/>
    </row>
    <row r="24" spans="1:40" s="42" customFormat="1" ht="28" customHeight="1" thickBot="1" x14ac:dyDescent="0.4">
      <c r="A24" s="60" t="str">
        <f>'17.18 prices'!A24</f>
        <v>Premise De-energisation – Existing Network Connection</v>
      </c>
      <c r="B24" s="58" t="str">
        <f>'17.18 prices'!B24</f>
        <v>Service</v>
      </c>
      <c r="C24" s="58" t="str">
        <f>'17.18 prices'!C24</f>
        <v>Service Description / Scope</v>
      </c>
      <c r="D24" s="279" t="str">
        <f>'17.18 prices'!D24</f>
        <v>Current Prices 2017/18</v>
      </c>
      <c r="E24" s="279" t="str">
        <f>'17.18 prices'!E24</f>
        <v>GST Inclusive</v>
      </c>
      <c r="F24" s="256" t="str">
        <f>'17.18 prices'!F24</f>
        <v>Appointment Time Hours</v>
      </c>
      <c r="G24" s="256" t="str">
        <f>'17.18 prices'!G24</f>
        <v>Normal/Over</v>
      </c>
      <c r="H24" s="256" t="str">
        <f>'17.18 prices'!H24</f>
        <v>Crew</v>
      </c>
      <c r="I24" s="256" t="s">
        <v>201</v>
      </c>
      <c r="J24" s="256" t="s">
        <v>202</v>
      </c>
      <c r="K24" s="256" t="s">
        <v>203</v>
      </c>
      <c r="L24" s="256" t="s">
        <v>204</v>
      </c>
      <c r="M24" s="256" t="s">
        <v>205</v>
      </c>
      <c r="N24" s="256" t="s">
        <v>206</v>
      </c>
      <c r="O24" s="256" t="s">
        <v>207</v>
      </c>
      <c r="P24" s="256" t="s">
        <v>208</v>
      </c>
      <c r="Q24" s="256" t="s">
        <v>209</v>
      </c>
      <c r="R24" s="55"/>
      <c r="S24" s="55"/>
      <c r="U24"/>
      <c r="V24"/>
      <c r="W24"/>
      <c r="X24"/>
      <c r="Y24"/>
      <c r="Z24"/>
      <c r="AA24"/>
      <c r="AB24"/>
      <c r="AC24"/>
      <c r="AD24"/>
      <c r="AE24"/>
      <c r="AF24"/>
      <c r="AG24"/>
      <c r="AH24"/>
      <c r="AI24"/>
      <c r="AJ24"/>
      <c r="AK24"/>
      <c r="AL24"/>
    </row>
    <row r="25" spans="1:40" ht="36" customHeight="1" thickBot="1" x14ac:dyDescent="0.4">
      <c r="A25" s="63">
        <f>'17.18 prices'!A25</f>
        <v>503</v>
      </c>
      <c r="B25" s="64" t="str">
        <f>'17.18 prices'!B25</f>
        <v>De-energise premises – Business Hours</v>
      </c>
      <c r="C25" s="65" t="str">
        <f>'17.18 prices'!C25</f>
        <v>De-energisation of a premises that is already connected to the network during business hours; excluding where the de-energisation is for debt non-payment</v>
      </c>
      <c r="D25" s="66">
        <f>'17.18 prices'!D25</f>
        <v>69.524025133039231</v>
      </c>
      <c r="E25" s="66">
        <f>'17.18 prices'!E25</f>
        <v>76.476427646343154</v>
      </c>
      <c r="F25" s="67">
        <f>'17.18 prices'!F25</f>
        <v>0.5</v>
      </c>
      <c r="G25" s="68" t="str">
        <f>'17.18 prices'!G25</f>
        <v>Normal</v>
      </c>
      <c r="H25" s="68" t="str">
        <f>'17.18 prices'!H25</f>
        <v>F Crew Meter</v>
      </c>
      <c r="I25" s="66">
        <f>VLOOKUP(H25,Crews, 5,FALSE)</f>
        <v>110.86014476017654</v>
      </c>
      <c r="J25" s="66">
        <f>VLOOKUP(H25,crewsot, 5,FALSE)</f>
        <v>155.20420266424713</v>
      </c>
      <c r="K25" s="66">
        <f>IF(G25="Normal",F25*I25,F25*J25)</f>
        <v>55.430072380088269</v>
      </c>
      <c r="L25" s="66">
        <f>IF(G25="Normal",K25*$B$5,K25/Q5*$B$5)</f>
        <v>20.509126780632659</v>
      </c>
      <c r="M25" s="258"/>
      <c r="N25" s="258"/>
      <c r="O25" s="258"/>
      <c r="P25" s="132">
        <f>IF(G25="Normal",SUM(K25:O25,-L25)*$B$16,SUM((K25/Q8), M25, N25, O25)*$B$16)</f>
        <v>13.303217371221185</v>
      </c>
      <c r="Q25" s="258">
        <f>SUM(K25:P25)</f>
        <v>89.242416531942112</v>
      </c>
      <c r="R25" s="55"/>
      <c r="S25" s="55"/>
    </row>
    <row r="26" spans="1:40" ht="39" customHeight="1" thickBot="1" x14ac:dyDescent="0.4">
      <c r="A26" s="69">
        <f>'17.18 prices'!A26</f>
        <v>505</v>
      </c>
      <c r="B26" s="65" t="str">
        <f>'17.18 prices'!B26</f>
        <v xml:space="preserve">De-energise premises for debt non-payment </v>
      </c>
      <c r="C26" s="65" t="str">
        <f>'17.18 prices'!C26</f>
        <v xml:space="preserve">De-energisation of a premises that is already connected to the network where the de-energisation is for debt non-payment – Anytime </v>
      </c>
      <c r="D26" s="70">
        <f>'17.18 prices'!D26</f>
        <v>139.05830152310193</v>
      </c>
      <c r="E26" s="70">
        <f>'17.18 prices'!E26</f>
        <v>152.96413167541215</v>
      </c>
      <c r="F26" s="67">
        <f>'17.18 prices'!F26</f>
        <v>0.5</v>
      </c>
      <c r="G26" s="68" t="str">
        <f>'17.18 prices'!G26</f>
        <v>Normal</v>
      </c>
      <c r="H26" s="68" t="str">
        <f>'17.18 prices'!H26</f>
        <v>Meter crew</v>
      </c>
      <c r="I26" s="70">
        <f>VLOOKUP(H26,Crews, 5,FALSE)</f>
        <v>221.72028952035308</v>
      </c>
      <c r="J26" s="70">
        <f>VLOOKUP(H26,crewsot, 5,FALSE)</f>
        <v>310.40840532849427</v>
      </c>
      <c r="K26" s="70">
        <f>IF(G26="Normal",F26*I26,F26*J26)</f>
        <v>110.86014476017654</v>
      </c>
      <c r="L26" s="70">
        <f>IF(G26="Normal",K26*$B$5,K26/Q5*$B$5)</f>
        <v>41.018253561265318</v>
      </c>
      <c r="M26" s="68"/>
      <c r="N26" s="68"/>
      <c r="O26" s="68"/>
      <c r="P26" s="132">
        <f>IF(G26="Normal",SUM(K26:O26,-L26)*$B$16,SUM((K26/Q9), M26, N26, O26)*$B$16)</f>
        <v>26.606434742442371</v>
      </c>
      <c r="Q26" s="248">
        <f>SUM(K26:P26)</f>
        <v>178.48483306388422</v>
      </c>
      <c r="R26" s="55"/>
      <c r="S26" s="55"/>
    </row>
    <row r="27" spans="1:40" s="42" customFormat="1" ht="28" customHeight="1" thickBot="1" x14ac:dyDescent="0.4">
      <c r="A27" s="60" t="str">
        <f>'17.18 prices'!A27</f>
        <v>Meter Investigations</v>
      </c>
      <c r="B27" s="58" t="str">
        <f>'17.18 prices'!B27</f>
        <v>Service</v>
      </c>
      <c r="C27" s="58" t="str">
        <f>'17.18 prices'!C27</f>
        <v>Service Description / Scope</v>
      </c>
      <c r="D27" s="279" t="str">
        <f>'17.18 prices'!D27</f>
        <v>Current Prices 2017/18</v>
      </c>
      <c r="E27" s="279" t="str">
        <f>'17.18 prices'!E27</f>
        <v>GST Inclusive</v>
      </c>
      <c r="F27" s="256" t="str">
        <f>'17.18 prices'!F27</f>
        <v>Appointment Time Hours</v>
      </c>
      <c r="G27" s="256" t="str">
        <f>'17.18 prices'!G27</f>
        <v>Normal/Over</v>
      </c>
      <c r="H27" s="256" t="str">
        <f>'17.18 prices'!H27</f>
        <v>Crew</v>
      </c>
      <c r="I27" s="256" t="s">
        <v>201</v>
      </c>
      <c r="J27" s="256" t="s">
        <v>202</v>
      </c>
      <c r="K27" s="256" t="s">
        <v>203</v>
      </c>
      <c r="L27" s="256" t="s">
        <v>204</v>
      </c>
      <c r="M27" s="256" t="s">
        <v>205</v>
      </c>
      <c r="N27" s="256" t="s">
        <v>206</v>
      </c>
      <c r="O27" s="256" t="s">
        <v>207</v>
      </c>
      <c r="P27" s="256" t="s">
        <v>208</v>
      </c>
      <c r="Q27" s="256" t="s">
        <v>209</v>
      </c>
      <c r="R27" s="55"/>
      <c r="S27" s="55"/>
      <c r="U27"/>
      <c r="V27"/>
      <c r="W27"/>
      <c r="X27"/>
      <c r="Y27"/>
      <c r="Z27"/>
      <c r="AA27"/>
      <c r="AB27"/>
      <c r="AC27"/>
      <c r="AD27"/>
      <c r="AE27"/>
      <c r="AF27"/>
      <c r="AG27"/>
      <c r="AH27"/>
      <c r="AI27"/>
      <c r="AJ27"/>
      <c r="AK27"/>
      <c r="AL27"/>
    </row>
    <row r="28" spans="1:40" s="42" customFormat="1" ht="39.75" customHeight="1" thickBot="1" x14ac:dyDescent="0.4">
      <c r="A28" s="63">
        <f>'17.18 prices'!A28</f>
        <v>504</v>
      </c>
      <c r="B28" s="64" t="str">
        <f>'17.18 prices'!B28</f>
        <v>Meter Test (Whole Current) – Business Hours</v>
      </c>
      <c r="C28" s="72" t="str">
        <f>'17.18 prices'!C28</f>
        <v>Meter test for whole current Type 5 – 7 meters only during business hours. Fee is refunded if the meter is proven to be faulty</v>
      </c>
      <c r="D28" s="66">
        <f>'17.18 prices'!D28</f>
        <v>278.11660304620386</v>
      </c>
      <c r="E28" s="66">
        <f>'17.18 prices'!E28</f>
        <v>305.9282633508243</v>
      </c>
      <c r="F28" s="67">
        <f>'17.18 prices'!F28</f>
        <v>1</v>
      </c>
      <c r="G28" s="68" t="str">
        <f>'17.18 prices'!G28</f>
        <v>Normal</v>
      </c>
      <c r="H28" s="68" t="str">
        <f>'17.18 prices'!H28</f>
        <v>Meter crew</v>
      </c>
      <c r="I28" s="66">
        <f>VLOOKUP(H28,Crews, 5,FALSE)</f>
        <v>221.72028952035308</v>
      </c>
      <c r="J28" s="66">
        <f>VLOOKUP(H28,crewsot, 5,FALSE)</f>
        <v>310.40840532849427</v>
      </c>
      <c r="K28" s="66">
        <f>IF(G28="Normal",F28*I28,F28*J28)</f>
        <v>221.72028952035308</v>
      </c>
      <c r="L28" s="66">
        <f>IF(G28="Normal",K28*$B$5,K28/Q7*$B$5)</f>
        <v>82.036507122530637</v>
      </c>
      <c r="M28" s="258"/>
      <c r="N28" s="258"/>
      <c r="O28" s="258"/>
      <c r="P28" s="132">
        <f>IF(G28="Normal",SUM(K28:O28,-L28)*$B$16,SUM((K28/Q11), M28, N28, O28)*$B$16)</f>
        <v>53.212869484884742</v>
      </c>
      <c r="Q28" s="258">
        <f>SUM(K28:P28)</f>
        <v>356.96966612776845</v>
      </c>
      <c r="R28" s="55"/>
      <c r="S28" s="55"/>
      <c r="U28"/>
      <c r="V28"/>
      <c r="W28"/>
      <c r="X28"/>
      <c r="Y28"/>
      <c r="Z28"/>
      <c r="AA28"/>
      <c r="AB28"/>
      <c r="AC28"/>
      <c r="AD28"/>
      <c r="AE28"/>
      <c r="AF28"/>
      <c r="AG28"/>
      <c r="AH28"/>
      <c r="AI28"/>
      <c r="AJ28"/>
      <c r="AK28"/>
      <c r="AL28"/>
    </row>
    <row r="29" spans="1:40" s="42" customFormat="1" ht="42.75" customHeight="1" thickBot="1" x14ac:dyDescent="0.4">
      <c r="A29" s="69">
        <f>'17.18 prices'!A29</f>
        <v>510</v>
      </c>
      <c r="B29" s="65" t="str">
        <f>'17.18 prices'!B29</f>
        <v>Meter Test (CT/VT) – Business Hours</v>
      </c>
      <c r="C29" s="65" t="str">
        <f>'17.18 prices'!C29</f>
        <v>Meter test for meters utilising a CT or VT during business hours. Fee is refunded if the meter installation is proven to be faulty</v>
      </c>
      <c r="D29" s="70">
        <f>'17.18 prices'!D29</f>
        <v>322.09449567680514</v>
      </c>
      <c r="E29" s="70">
        <f>'17.18 prices'!E29</f>
        <v>354.3039452444857</v>
      </c>
      <c r="F29" s="67">
        <f>'17.18 prices'!F29</f>
        <v>0.25</v>
      </c>
      <c r="G29" s="68" t="str">
        <f>'17.18 prices'!G29</f>
        <v>Normal</v>
      </c>
      <c r="H29" s="67" t="str">
        <f>'17.18 prices'!H29</f>
        <v>Admin</v>
      </c>
      <c r="I29" s="70">
        <f>VLOOKUP(H29,Crews, 5,FALSE)</f>
        <v>78.522312991243979</v>
      </c>
      <c r="J29" s="70">
        <f>VLOOKUP(H29,crewsot, 5,FALSE)</f>
        <v>109.93123818774157</v>
      </c>
      <c r="K29" s="70">
        <f>IF(G29="Normal",F29*I29,F29*J29)</f>
        <v>19.630578247810995</v>
      </c>
      <c r="L29" s="70">
        <f>IF(G29="Normal",K29*$B$5,K29/Q11*$B$5)</f>
        <v>7.2633139516900682</v>
      </c>
      <c r="M29" s="67">
        <f>'22.23 prices'!M29*'23.24 prices'!K15</f>
        <v>393.3350029948158</v>
      </c>
      <c r="N29" s="68"/>
      <c r="O29" s="68"/>
      <c r="P29" s="132">
        <f>IF(G29="Normal",SUM(K29:O29,-L29)*$B$16,SUM((K29/Q12), M29, N29, O29)*$B$16)</f>
        <v>99.111739498230435</v>
      </c>
      <c r="Q29" s="248">
        <f>SUM(K29:P29)</f>
        <v>519.34063469254727</v>
      </c>
      <c r="R29" s="55"/>
      <c r="S29" s="55"/>
      <c r="U29"/>
      <c r="V29"/>
      <c r="W29"/>
      <c r="X29"/>
      <c r="Y29"/>
      <c r="Z29"/>
      <c r="AA29"/>
      <c r="AB29"/>
      <c r="AC29"/>
      <c r="AD29"/>
      <c r="AE29"/>
      <c r="AF29"/>
      <c r="AG29"/>
      <c r="AH29"/>
      <c r="AI29"/>
      <c r="AJ29"/>
      <c r="AK29"/>
      <c r="AL29"/>
    </row>
    <row r="30" spans="1:40" s="42" customFormat="1" ht="41.25" customHeight="1" thickBot="1" x14ac:dyDescent="0.4">
      <c r="A30" s="60" t="str">
        <f>'17.18 prices'!A30</f>
        <v>Special meters Services</v>
      </c>
      <c r="B30" s="58" t="str">
        <f>'17.18 prices'!B30</f>
        <v>Service</v>
      </c>
      <c r="C30" s="58" t="str">
        <f>'17.18 prices'!C30</f>
        <v>Service Description / Scope</v>
      </c>
      <c r="D30" s="279" t="str">
        <f>'17.18 prices'!D30</f>
        <v>Current Prices 2017/18</v>
      </c>
      <c r="E30" s="279" t="str">
        <f>'17.18 prices'!E30</f>
        <v>GST Inclusive</v>
      </c>
      <c r="F30" s="256" t="str">
        <f>'17.18 prices'!F30</f>
        <v>Appointment Time Hours</v>
      </c>
      <c r="G30" s="256" t="str">
        <f>'17.18 prices'!G30</f>
        <v>Normal/Over</v>
      </c>
      <c r="H30" s="256" t="str">
        <f>'17.18 prices'!H30</f>
        <v>Crew</v>
      </c>
      <c r="I30" s="256" t="s">
        <v>201</v>
      </c>
      <c r="J30" s="256" t="s">
        <v>202</v>
      </c>
      <c r="K30" s="256" t="s">
        <v>203</v>
      </c>
      <c r="L30" s="256" t="s">
        <v>204</v>
      </c>
      <c r="M30" s="256" t="s">
        <v>205</v>
      </c>
      <c r="N30" s="256" t="s">
        <v>206</v>
      </c>
      <c r="O30" s="256" t="s">
        <v>207</v>
      </c>
      <c r="P30" s="256" t="s">
        <v>208</v>
      </c>
      <c r="Q30" s="256" t="s">
        <v>209</v>
      </c>
      <c r="R30" s="55"/>
      <c r="S30" s="55"/>
      <c r="U30"/>
      <c r="V30"/>
      <c r="W30"/>
      <c r="X30"/>
      <c r="Y30"/>
      <c r="Z30"/>
      <c r="AA30"/>
      <c r="AB30"/>
      <c r="AC30"/>
      <c r="AD30"/>
      <c r="AE30"/>
      <c r="AF30"/>
      <c r="AG30"/>
      <c r="AH30"/>
      <c r="AI30"/>
      <c r="AJ30"/>
      <c r="AK30"/>
      <c r="AL30"/>
    </row>
    <row r="31" spans="1:40" s="42" customFormat="1" ht="123" customHeight="1" thickBot="1" x14ac:dyDescent="0.4">
      <c r="A31" s="63">
        <f>'17.18 prices'!A31</f>
        <v>506</v>
      </c>
      <c r="B31" s="64" t="str">
        <f>'17.18 prices'!B31</f>
        <v>Special Meter Read</v>
      </c>
      <c r="C31" s="65"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6">
        <f>'17.18 prices'!D31</f>
        <v>32.158193282563268</v>
      </c>
      <c r="E31" s="66">
        <f>'17.18 prices'!E31</f>
        <v>35.374012610819598</v>
      </c>
      <c r="F31" s="67">
        <f>'17.18 prices'!F31</f>
        <v>0.25</v>
      </c>
      <c r="G31" s="68" t="str">
        <f>'17.18 prices'!G31</f>
        <v>Normal</v>
      </c>
      <c r="H31" s="68" t="s">
        <v>545</v>
      </c>
      <c r="I31" s="66">
        <f>I13</f>
        <v>91.47143072903522</v>
      </c>
      <c r="J31" s="66">
        <f>I13*1.4</f>
        <v>128.0600030206493</v>
      </c>
      <c r="K31" s="66">
        <f>IF(G31="Normal",F31*I31,F31*J31)</f>
        <v>22.867857682258805</v>
      </c>
      <c r="L31" s="66">
        <f>IF(G31="Normal",K31*$B$5,K31/Q3*$B$5)</f>
        <v>8.4611073424357581</v>
      </c>
      <c r="M31" s="281">
        <f>'18.19 prices'!M31*'19.20 prices'!K15</f>
        <v>6.5632031249999985</v>
      </c>
      <c r="N31" s="258"/>
      <c r="O31" s="258"/>
      <c r="P31" s="132">
        <f>IF(G31="Normal",SUM(K31:O31,-L31)*$B$16,SUM((K31/Q14), M31, N31, O31)*$B$16)</f>
        <v>7.0634545937421125</v>
      </c>
      <c r="Q31" s="359">
        <f>K31+L31+P31</f>
        <v>38.392419618436676</v>
      </c>
      <c r="R31" s="55"/>
      <c r="S31" s="55"/>
      <c r="U31"/>
      <c r="V31"/>
      <c r="W31"/>
      <c r="X31"/>
      <c r="Y31"/>
      <c r="Z31"/>
      <c r="AA31"/>
      <c r="AB31"/>
      <c r="AC31"/>
      <c r="AD31"/>
      <c r="AE31"/>
      <c r="AF31"/>
      <c r="AG31"/>
      <c r="AH31"/>
      <c r="AI31"/>
      <c r="AJ31"/>
      <c r="AK31"/>
      <c r="AL31"/>
    </row>
    <row r="32" spans="1:40" s="42" customFormat="1" ht="60.75" customHeight="1" thickBot="1" x14ac:dyDescent="0.4">
      <c r="A32" s="60" t="str">
        <f>'17.18 prices'!A32</f>
        <v>Power of Choice services</v>
      </c>
      <c r="B32" s="58" t="str">
        <f>'17.18 prices'!B32</f>
        <v>Service</v>
      </c>
      <c r="C32" s="58" t="str">
        <f>'17.18 prices'!C32</f>
        <v>Service Description / Scope</v>
      </c>
      <c r="D32" s="279" t="str">
        <f>'17.18 prices'!D32</f>
        <v>Current Prices 2017/18</v>
      </c>
      <c r="E32" s="279" t="str">
        <f>'17.18 prices'!E32</f>
        <v>GST Inclusive</v>
      </c>
      <c r="F32" s="256" t="str">
        <f>'17.18 prices'!F32</f>
        <v>Appointment Time Hours</v>
      </c>
      <c r="G32" s="256" t="str">
        <f>'17.18 prices'!G32</f>
        <v>Normal/Over</v>
      </c>
      <c r="H32" s="256" t="str">
        <f>'17.18 prices'!H32</f>
        <v>Crew</v>
      </c>
      <c r="I32" s="256" t="s">
        <v>201</v>
      </c>
      <c r="J32" s="256" t="s">
        <v>202</v>
      </c>
      <c r="K32" s="256" t="s">
        <v>203</v>
      </c>
      <c r="L32" s="256" t="s">
        <v>204</v>
      </c>
      <c r="M32" s="256" t="s">
        <v>205</v>
      </c>
      <c r="N32" s="256" t="s">
        <v>206</v>
      </c>
      <c r="O32" s="256" t="s">
        <v>207</v>
      </c>
      <c r="P32" s="256" t="s">
        <v>208</v>
      </c>
      <c r="Q32" s="256" t="s">
        <v>209</v>
      </c>
      <c r="R32" s="55"/>
      <c r="S32" s="55"/>
      <c r="U32"/>
      <c r="V32"/>
      <c r="W32"/>
      <c r="X32"/>
      <c r="Y32"/>
      <c r="Z32"/>
      <c r="AA32"/>
      <c r="AB32"/>
      <c r="AC32"/>
      <c r="AD32"/>
      <c r="AE32"/>
      <c r="AF32"/>
      <c r="AG32"/>
      <c r="AH32"/>
      <c r="AI32"/>
      <c r="AJ32"/>
      <c r="AK32"/>
      <c r="AL32"/>
    </row>
    <row r="33" spans="1:38" s="42" customFormat="1" ht="49.5" customHeight="1" thickBot="1" x14ac:dyDescent="0.4">
      <c r="A33" s="73">
        <f>'17.18 prices'!A33</f>
        <v>515</v>
      </c>
      <c r="B33" s="74" t="str">
        <f>'17.18 prices'!B33</f>
        <v>Move, remove, inspect or reconfigure meter</v>
      </c>
      <c r="C33" s="65" t="str">
        <f>'17.18 prices'!C33</f>
        <v>Customer initiated change to an Evoenergy metered site that requires a site visit to move, reseal, reprogram or inspect, but does not require a new meter</v>
      </c>
      <c r="D33" s="137" t="str">
        <f>'17.18 prices'!D33</f>
        <v>na</v>
      </c>
      <c r="E33" s="137" t="str">
        <f>'17.18 prices'!E33</f>
        <v>na</v>
      </c>
      <c r="F33" s="131">
        <f>'17.18 prices'!F33</f>
        <v>1</v>
      </c>
      <c r="G33" s="68" t="str">
        <f>'17.18 prices'!G33</f>
        <v>Normal</v>
      </c>
      <c r="H33" s="131" t="str">
        <f>'17.18 prices'!H33</f>
        <v>F Crew Meter</v>
      </c>
      <c r="I33" s="66">
        <f>VLOOKUP(H33,Crews, 5,FALSE)</f>
        <v>110.86014476017654</v>
      </c>
      <c r="J33" s="66">
        <f>VLOOKUP(H33,crewsot, 5,FALSE)</f>
        <v>155.20420266424713</v>
      </c>
      <c r="K33" s="66">
        <f>IF(G33="Normal",F33*I33,F33*J33)</f>
        <v>110.86014476017654</v>
      </c>
      <c r="L33" s="66">
        <f>IF(G33="Normal",K33*$B$5,K33/Q12*$B$5)</f>
        <v>41.018253561265318</v>
      </c>
      <c r="M33" s="131"/>
      <c r="N33" s="131"/>
      <c r="O33" s="131"/>
      <c r="P33" s="132">
        <f>IF(G33="Normal",SUM(K33:O33,-L33)*$B$16,SUM((K33/Q16), M33, N33, O33)*$B$16)</f>
        <v>26.606434742442371</v>
      </c>
      <c r="Q33" s="70">
        <f>SUM(K33:P33)</f>
        <v>178.48483306388422</v>
      </c>
      <c r="R33" s="55"/>
      <c r="S33" s="55"/>
      <c r="U33"/>
      <c r="V33"/>
      <c r="W33"/>
      <c r="X33"/>
      <c r="Y33"/>
      <c r="Z33"/>
      <c r="AA33"/>
      <c r="AB33"/>
      <c r="AC33"/>
      <c r="AD33"/>
      <c r="AE33"/>
      <c r="AF33"/>
      <c r="AG33"/>
      <c r="AH33"/>
      <c r="AI33"/>
      <c r="AJ33"/>
      <c r="AK33"/>
      <c r="AL33"/>
    </row>
    <row r="34" spans="1:38" s="42" customFormat="1" ht="30" customHeight="1" thickBot="1" x14ac:dyDescent="0.4">
      <c r="A34" s="73">
        <f>'17.18 prices'!A34</f>
        <v>516</v>
      </c>
      <c r="B34" s="74" t="str">
        <f>'17.18 prices'!B34</f>
        <v>Establish supply</v>
      </c>
      <c r="C34" s="65" t="str">
        <f>'17.18 prices'!C34</f>
        <v>Energisation of a premise that is connected to the network for the first time</v>
      </c>
      <c r="D34" s="137" t="str">
        <f>'17.18 prices'!D34</f>
        <v>na</v>
      </c>
      <c r="E34" s="137" t="str">
        <f>'17.18 prices'!E34</f>
        <v>na</v>
      </c>
      <c r="F34" s="131">
        <f>'17.18 prices'!F34</f>
        <v>0.75</v>
      </c>
      <c r="G34" s="68" t="str">
        <f>'17.18 prices'!G34</f>
        <v>Normal</v>
      </c>
      <c r="H34" s="131" t="str">
        <f>'17.18 prices'!H34</f>
        <v>F Crew Meter</v>
      </c>
      <c r="I34" s="70">
        <f>VLOOKUP(H34,Crews, 5,FALSE)</f>
        <v>110.86014476017654</v>
      </c>
      <c r="J34" s="70">
        <f>VLOOKUP(H34,crewsot, 5,FALSE)</f>
        <v>155.20420266424713</v>
      </c>
      <c r="K34" s="70">
        <f>IF(G34="Normal",F34*I34,F34*J34)</f>
        <v>83.145108570132408</v>
      </c>
      <c r="L34" s="70">
        <f>IF(G34="Normal",K34*$B$5,K34/Q13*$B$5)</f>
        <v>30.76369017094899</v>
      </c>
      <c r="M34" s="131"/>
      <c r="N34" s="131"/>
      <c r="O34" s="131"/>
      <c r="P34" s="132">
        <f>IF(G34="Normal",SUM(K34:O34,-L34)*$B$16,SUM((K34/Q17), M34, N34, O34)*$B$16)</f>
        <v>19.954826056831777</v>
      </c>
      <c r="Q34" s="70">
        <f>SUM(K34:P34)</f>
        <v>133.86362479791319</v>
      </c>
      <c r="R34" s="55"/>
      <c r="S34" s="55"/>
      <c r="U34"/>
      <c r="V34"/>
      <c r="W34"/>
      <c r="X34"/>
      <c r="Y34"/>
      <c r="Z34"/>
      <c r="AA34"/>
      <c r="AB34"/>
      <c r="AC34"/>
      <c r="AD34"/>
      <c r="AE34"/>
      <c r="AF34"/>
      <c r="AG34"/>
      <c r="AH34"/>
      <c r="AI34"/>
      <c r="AJ34"/>
      <c r="AK34"/>
      <c r="AL34"/>
    </row>
    <row r="35" spans="1:38" s="42" customFormat="1" ht="48.75" customHeight="1" thickBot="1" x14ac:dyDescent="0.4">
      <c r="A35" s="73">
        <f>'17.18 prices'!A35</f>
        <v>517</v>
      </c>
      <c r="B35" s="74" t="str">
        <f>'17.18 prices'!B35</f>
        <v>Faults investigation (meter malfunction)</v>
      </c>
      <c r="C35" s="65" t="str">
        <f>'17.18 prices'!C35</f>
        <v>Customer call to Evoenergy Faults and Emergencies where a subsequent site visit ascertains a non-Evoenergy meter has failed, cannot be safely bypassed, and customer is/remains off supply</v>
      </c>
      <c r="D35" s="137" t="str">
        <f>'17.18 prices'!D35</f>
        <v>na</v>
      </c>
      <c r="E35" s="137" t="str">
        <f>'17.18 prices'!E35</f>
        <v>na</v>
      </c>
      <c r="F35" s="131">
        <f>'17.18 prices'!F35</f>
        <v>0.75</v>
      </c>
      <c r="G35" s="68" t="str">
        <f>'17.18 prices'!G35</f>
        <v>Normal</v>
      </c>
      <c r="H35" s="131" t="str">
        <f>'17.18 prices'!H35</f>
        <v>F Crew Meter</v>
      </c>
      <c r="I35" s="66">
        <f>VLOOKUP(H35,Crews, 5,FALSE)</f>
        <v>110.86014476017654</v>
      </c>
      <c r="J35" s="66">
        <f>VLOOKUP(H35,crewsot, 5,FALSE)</f>
        <v>155.20420266424713</v>
      </c>
      <c r="K35" s="66">
        <f>IF(G35="Normal",F35*I35,F35*J35)</f>
        <v>83.145108570132408</v>
      </c>
      <c r="L35" s="66">
        <f>IF(G35="Normal",K35*$B$5,K35/Q14*$B$5)</f>
        <v>30.76369017094899</v>
      </c>
      <c r="M35" s="131"/>
      <c r="N35" s="131"/>
      <c r="O35" s="131"/>
      <c r="P35" s="132">
        <f>IF(G35="Normal",SUM(K35:O35,-L35)*$B$16,SUM((K35/Q18), M35, N35, O35)*$B$16)</f>
        <v>19.954826056831777</v>
      </c>
      <c r="Q35" s="70">
        <f>SUM(K35:P35)</f>
        <v>133.86362479791319</v>
      </c>
      <c r="R35" s="55"/>
      <c r="S35" s="55"/>
      <c r="U35"/>
      <c r="V35"/>
      <c r="W35"/>
      <c r="X35"/>
      <c r="Y35"/>
      <c r="Z35"/>
      <c r="AA35"/>
      <c r="AB35"/>
      <c r="AC35"/>
      <c r="AD35"/>
      <c r="AE35"/>
      <c r="AF35"/>
      <c r="AG35"/>
      <c r="AH35"/>
      <c r="AI35"/>
      <c r="AJ35"/>
      <c r="AK35"/>
      <c r="AL35"/>
    </row>
    <row r="36" spans="1:38" s="42" customFormat="1" ht="48" customHeight="1" thickBot="1" x14ac:dyDescent="0.4">
      <c r="A36" s="73">
        <f>'17.18 prices'!A36</f>
        <v>518</v>
      </c>
      <c r="B36" s="74" t="str">
        <f>'17.18 prices'!B36</f>
        <v>Faults investigation (meter bypassed)</v>
      </c>
      <c r="C36" s="65" t="str">
        <f>'17.18 prices'!C36</f>
        <v>Customer call to Evoenergy Faults and Emergencies where a subsequent site visit ascertains a non-Evoenergy meter has failed and has been bypassed so that the customer is back on supply</v>
      </c>
      <c r="D36" s="137" t="str">
        <f>'17.18 prices'!D36</f>
        <v>na</v>
      </c>
      <c r="E36" s="137" t="str">
        <f>'17.18 prices'!E36</f>
        <v>na</v>
      </c>
      <c r="F36" s="131">
        <f>'17.18 prices'!F36</f>
        <v>1</v>
      </c>
      <c r="G36" s="68" t="str">
        <f>'17.18 prices'!G36</f>
        <v>Normal</v>
      </c>
      <c r="H36" s="131" t="str">
        <f>'17.18 prices'!H36</f>
        <v>F Crew Meter</v>
      </c>
      <c r="I36" s="70">
        <f>VLOOKUP(H36,Crews, 5,FALSE)</f>
        <v>110.86014476017654</v>
      </c>
      <c r="J36" s="70">
        <f>VLOOKUP(H36,crewsot, 5,FALSE)</f>
        <v>155.20420266424713</v>
      </c>
      <c r="K36" s="70">
        <f>IF(G36="Normal",F36*I36,F36*J36)</f>
        <v>110.86014476017654</v>
      </c>
      <c r="L36" s="70">
        <f>IF(G36="Normal",K36*$B$5,K36/Q15*$B$5)</f>
        <v>41.018253561265318</v>
      </c>
      <c r="M36" s="131"/>
      <c r="N36" s="131"/>
      <c r="O36" s="131"/>
      <c r="P36" s="132">
        <f>IF(G36="Normal",SUM(K36:O36,-L36)*$B$16,SUM((K36/Q19), M36, N36, O36)*$B$16)</f>
        <v>26.606434742442371</v>
      </c>
      <c r="Q36" s="70">
        <f>SUM(K36:P36)</f>
        <v>178.48483306388422</v>
      </c>
      <c r="R36" s="55"/>
      <c r="S36" s="55"/>
      <c r="U36"/>
      <c r="V36"/>
      <c r="W36"/>
      <c r="X36"/>
      <c r="Y36"/>
      <c r="Z36"/>
      <c r="AA36"/>
      <c r="AB36"/>
      <c r="AC36"/>
      <c r="AD36"/>
      <c r="AE36"/>
      <c r="AF36"/>
      <c r="AG36"/>
      <c r="AH36"/>
      <c r="AI36"/>
      <c r="AJ36"/>
      <c r="AK36"/>
      <c r="AL36"/>
    </row>
    <row r="37" spans="1:38" s="42" customFormat="1" ht="48" customHeight="1" thickBot="1" x14ac:dyDescent="0.4">
      <c r="A37" s="73">
        <f>'17.18 prices'!A37</f>
        <v>519</v>
      </c>
      <c r="B37" s="74" t="str">
        <f>'17.18 prices'!B37</f>
        <v xml:space="preserve">Faults investigation (customer's side of network boundary) </v>
      </c>
      <c r="C37" s="65" t="str">
        <f>'17.18 prices'!C37</f>
        <v>Customer call to Evoenergy Faults and Emergencies where a subsequent site visit ascertains a failure on the customers side of the network</v>
      </c>
      <c r="D37" s="137" t="str">
        <f>'17.18 prices'!D37</f>
        <v>na</v>
      </c>
      <c r="E37" s="137" t="str">
        <f>'17.18 prices'!E37</f>
        <v>na</v>
      </c>
      <c r="F37" s="131">
        <f>'17.18 prices'!F37</f>
        <v>0.5</v>
      </c>
      <c r="G37" s="68" t="str">
        <f>'17.18 prices'!G37</f>
        <v>Normal</v>
      </c>
      <c r="H37" s="131" t="str">
        <f>'17.18 prices'!H37</f>
        <v>F Crew Meter</v>
      </c>
      <c r="I37" s="66">
        <f>VLOOKUP(H37,Crews, 5,FALSE)</f>
        <v>110.86014476017654</v>
      </c>
      <c r="J37" s="66">
        <f>VLOOKUP(H37,crewsot, 5,FALSE)</f>
        <v>155.20420266424713</v>
      </c>
      <c r="K37" s="66">
        <f>IF(G37="Normal",F37*I37,F37*J37)</f>
        <v>55.430072380088269</v>
      </c>
      <c r="L37" s="66">
        <f>IF(G37="Normal",K37*$B$5,K37/Q16*$B$5)</f>
        <v>20.509126780632659</v>
      </c>
      <c r="M37" s="131"/>
      <c r="N37" s="131"/>
      <c r="O37" s="131"/>
      <c r="P37" s="132">
        <f>IF(G37="Normal",SUM(K37:O37,-L37)*$B$16,SUM((K37/Q20), M37, N37, O37)*$B$16)</f>
        <v>13.303217371221185</v>
      </c>
      <c r="Q37" s="70">
        <f>SUM(K37:P37)</f>
        <v>89.242416531942112</v>
      </c>
      <c r="R37" s="55"/>
      <c r="S37" s="55"/>
      <c r="U37"/>
      <c r="V37"/>
      <c r="W37"/>
      <c r="X37"/>
      <c r="Y37"/>
      <c r="Z37"/>
      <c r="AA37"/>
      <c r="AB37"/>
      <c r="AC37"/>
      <c r="AD37"/>
      <c r="AE37"/>
      <c r="AF37"/>
      <c r="AG37"/>
      <c r="AH37"/>
      <c r="AI37"/>
      <c r="AJ37"/>
      <c r="AK37"/>
      <c r="AL37"/>
    </row>
    <row r="38" spans="1:38" ht="26.5" thickBot="1" x14ac:dyDescent="0.4">
      <c r="A38" s="60" t="str">
        <f>'17.18 prices'!A38</f>
        <v>Temporary Network Connections</v>
      </c>
      <c r="B38" s="58" t="str">
        <f>'17.18 prices'!B38</f>
        <v>Service</v>
      </c>
      <c r="C38" s="58" t="str">
        <f>'17.18 prices'!C38</f>
        <v>Service Description / Scope</v>
      </c>
      <c r="D38" s="279" t="str">
        <f>'17.18 prices'!D38</f>
        <v>Current Prices 2017/18</v>
      </c>
      <c r="E38" s="279" t="str">
        <f>'17.18 prices'!E38</f>
        <v>GST Inclusive</v>
      </c>
      <c r="F38" s="256" t="str">
        <f>'17.18 prices'!F38</f>
        <v>Appointment Time Hours</v>
      </c>
      <c r="G38" s="256" t="str">
        <f>'17.18 prices'!G38</f>
        <v>Normal/Over</v>
      </c>
      <c r="H38" s="256" t="str">
        <f>'17.18 prices'!H38</f>
        <v>Crew</v>
      </c>
      <c r="I38" s="256" t="s">
        <v>201</v>
      </c>
      <c r="J38" s="256" t="s">
        <v>202</v>
      </c>
      <c r="K38" s="256" t="s">
        <v>203</v>
      </c>
      <c r="L38" s="256" t="s">
        <v>204</v>
      </c>
      <c r="M38" s="256" t="s">
        <v>205</v>
      </c>
      <c r="N38" s="256" t="s">
        <v>206</v>
      </c>
      <c r="O38" s="256" t="s">
        <v>207</v>
      </c>
      <c r="P38" s="256" t="s">
        <v>208</v>
      </c>
      <c r="Q38" s="256" t="s">
        <v>209</v>
      </c>
      <c r="R38" s="55"/>
      <c r="S38" s="55"/>
    </row>
    <row r="39" spans="1:38" ht="149.25" customHeight="1" thickBot="1" x14ac:dyDescent="0.4">
      <c r="A39" s="73">
        <f>'17.18 prices'!A39</f>
        <v>520</v>
      </c>
      <c r="B39" s="74" t="str">
        <f>'17.18 prices'!B39</f>
        <v>Temporary Builders’ Supply – Overhead (Business Hours)</v>
      </c>
      <c r="C39" s="65"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6">
        <f>'17.18 prices'!D39</f>
        <v>624.92687940654741</v>
      </c>
      <c r="E39" s="66">
        <f>'17.18 prices'!E39</f>
        <v>687.41956734720225</v>
      </c>
      <c r="F39" s="67">
        <f>'17.18 prices'!F39</f>
        <v>1.5</v>
      </c>
      <c r="G39" s="68" t="str">
        <f>'17.18 prices'!G39</f>
        <v>Normal</v>
      </c>
      <c r="H39" s="68" t="str">
        <f>'17.18 prices'!H39</f>
        <v>OH Crew</v>
      </c>
      <c r="I39" s="66">
        <f>VLOOKUP(H39,Crews, 5,FALSE)</f>
        <v>221.72028952035308</v>
      </c>
      <c r="J39" s="66">
        <f>VLOOKUP(H39,crewsot, 5,FALSE)</f>
        <v>310.40840532849427</v>
      </c>
      <c r="K39" s="66">
        <f>IF(G39="Normal",F39*I39,F39*J39)</f>
        <v>332.58043428052963</v>
      </c>
      <c r="L39" s="66">
        <f>IF(G39="Normal",K39*$B$5,K39/Q8*$B$5)</f>
        <v>123.05476068379596</v>
      </c>
      <c r="M39" s="258"/>
      <c r="N39" s="258"/>
      <c r="O39" s="282">
        <f>'22.23 prices'!O39*'23.24 prices'!K$15</f>
        <v>34.871296483994179</v>
      </c>
      <c r="P39" s="132">
        <f>IF(G39="Normal",SUM(K39:O39,-L39)*$B$16,SUM((K39/Q22), M39, N39, O39)*$B$16)</f>
        <v>88.188415383485705</v>
      </c>
      <c r="Q39" s="258">
        <f>SUM(K39:P39)</f>
        <v>578.6949068318055</v>
      </c>
      <c r="R39" s="55"/>
      <c r="S39" s="55"/>
    </row>
    <row r="40" spans="1:38" ht="138" customHeight="1" thickBot="1" x14ac:dyDescent="0.4">
      <c r="A40" s="73">
        <f>'17.18 prices'!A40</f>
        <v>522</v>
      </c>
      <c r="B40" s="74" t="str">
        <f>'17.18 prices'!B40</f>
        <v>Temporary Builders’ Supply – Underground (Business Hours)</v>
      </c>
      <c r="C40" s="65"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0">
        <f>'17.18 prices'!D40</f>
        <v>1364.257787194799</v>
      </c>
      <c r="E40" s="70">
        <f>'17.18 prices'!E40</f>
        <v>1500.6835659142789</v>
      </c>
      <c r="F40" s="67">
        <f>'17.18 prices'!F40</f>
        <v>2</v>
      </c>
      <c r="G40" s="68" t="str">
        <f>'17.18 prices'!G40</f>
        <v>Normal</v>
      </c>
      <c r="H40" s="68" t="str">
        <f>'17.18 prices'!H40</f>
        <v>UG Crew</v>
      </c>
      <c r="I40" s="70">
        <f>VLOOKUP(H40,Crews, 5,FALSE)</f>
        <v>332.58043428052963</v>
      </c>
      <c r="J40" s="70">
        <f>VLOOKUP(H40,crewsot, 5,FALSE)</f>
        <v>465.6126079927414</v>
      </c>
      <c r="K40" s="70">
        <f>IF(G40="Normal",F40*I40,F40*J40)</f>
        <v>665.16086856105926</v>
      </c>
      <c r="L40" s="70">
        <f>IF(G40="Normal",K40*$B$5,K40/Q10*$B$5)</f>
        <v>246.10952136759192</v>
      </c>
      <c r="M40" s="68"/>
      <c r="N40" s="68"/>
      <c r="O40" s="282">
        <f>'22.23 prices'!O40*'23.24 prices'!K$15</f>
        <v>34.871296483994179</v>
      </c>
      <c r="P40" s="132">
        <f>IF(G40="Normal",SUM(K40:O40,-L40)*$B$16,SUM((K40/Q23), M40, N40, O40)*$B$16)</f>
        <v>168.00771961081284</v>
      </c>
      <c r="Q40" s="248">
        <f>SUM(K40:P40)</f>
        <v>1114.1494060234581</v>
      </c>
      <c r="R40" s="55"/>
      <c r="S40" s="55"/>
    </row>
    <row r="41" spans="1:38" ht="26.5" thickBot="1" x14ac:dyDescent="0.4">
      <c r="A41" s="60" t="str">
        <f>'17.18 prices'!A41</f>
        <v>New Network Connections</v>
      </c>
      <c r="B41" s="58" t="str">
        <f>'17.18 prices'!B41</f>
        <v>Service</v>
      </c>
      <c r="C41" s="58" t="str">
        <f>'17.18 prices'!C41</f>
        <v>Service Description / Scope</v>
      </c>
      <c r="D41" s="279" t="str">
        <f>'17.18 prices'!D41</f>
        <v>Current Prices 2017/18</v>
      </c>
      <c r="E41" s="279" t="str">
        <f>'17.18 prices'!E41</f>
        <v>GST Inclusive</v>
      </c>
      <c r="F41" s="256" t="str">
        <f>'17.18 prices'!F41</f>
        <v>Appointment Time Hours</v>
      </c>
      <c r="G41" s="256" t="str">
        <f>'17.18 prices'!G41</f>
        <v>Normal/Over</v>
      </c>
      <c r="H41" s="256" t="str">
        <f>'17.18 prices'!H41</f>
        <v>Crew</v>
      </c>
      <c r="I41" s="256" t="s">
        <v>201</v>
      </c>
      <c r="J41" s="256" t="s">
        <v>202</v>
      </c>
      <c r="K41" s="256" t="s">
        <v>203</v>
      </c>
      <c r="L41" s="256" t="s">
        <v>204</v>
      </c>
      <c r="M41" s="256" t="s">
        <v>205</v>
      </c>
      <c r="N41" s="256" t="s">
        <v>206</v>
      </c>
      <c r="O41" s="256" t="s">
        <v>207</v>
      </c>
      <c r="P41" s="256" t="s">
        <v>208</v>
      </c>
      <c r="Q41" s="256" t="s">
        <v>209</v>
      </c>
      <c r="R41" s="55"/>
      <c r="S41" s="55"/>
    </row>
    <row r="42" spans="1:38" ht="171" customHeight="1" thickBot="1" x14ac:dyDescent="0.4">
      <c r="A42" s="73">
        <f>'17.18 prices'!A42</f>
        <v>523</v>
      </c>
      <c r="B42" s="74" t="str">
        <f>'17.18 prices'!B42</f>
        <v>New Underground Service Connection – Greenfield</v>
      </c>
      <c r="C42" s="65"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6">
        <f>'17.18 prices'!D42</f>
        <v>0</v>
      </c>
      <c r="E42" s="66">
        <f>'17.18 prices'!E42</f>
        <v>0</v>
      </c>
      <c r="F42" s="67">
        <f>'17.18 prices'!F42</f>
        <v>1.5</v>
      </c>
      <c r="G42" s="68" t="str">
        <f>'17.18 prices'!G42</f>
        <v>Normal</v>
      </c>
      <c r="H42" s="68" t="str">
        <f>'17.18 prices'!H42</f>
        <v>G Crew</v>
      </c>
      <c r="I42" s="66">
        <f>VLOOKUP(H42,Crews, 5,FALSE)</f>
        <v>317.96815350790138</v>
      </c>
      <c r="J42" s="66">
        <f>VLOOKUP(H42,crewsot, 5,FALSE)</f>
        <v>445.15541491106188</v>
      </c>
      <c r="K42" s="66">
        <f>IF(G42="Normal",F42*I42,F42*J42)</f>
        <v>476.95223026185204</v>
      </c>
      <c r="L42" s="66">
        <f>IF(G42="Normal",K42*$B$5,K42/Q6*$B$5)</f>
        <v>176.47232519688527</v>
      </c>
      <c r="M42" s="258"/>
      <c r="N42" s="258"/>
      <c r="O42" s="258"/>
      <c r="P42" s="132">
        <f>IF(G42="Normal",SUM(K42:O42,-L42)*$B$16,SUM((K42/Q25), M42, N42, O42)*$B$16)</f>
        <v>114.4685352628445</v>
      </c>
      <c r="Q42" s="380">
        <v>0</v>
      </c>
      <c r="R42" s="55"/>
      <c r="S42" s="55"/>
    </row>
    <row r="43" spans="1:38" ht="137.25" customHeight="1" thickBot="1" x14ac:dyDescent="0.4">
      <c r="A43" s="73">
        <f>'17.18 prices'!A43</f>
        <v>526</v>
      </c>
      <c r="B43" s="74" t="str">
        <f>'17.18 prices'!B43</f>
        <v>New Overhead Service Connection – Brownfield (Business Hours)</v>
      </c>
      <c r="C43" s="65"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0">
        <f>'17.18 prices'!D43</f>
        <v>820.77714483956345</v>
      </c>
      <c r="E43" s="70">
        <f>'17.18 prices'!E43</f>
        <v>902.85485932351992</v>
      </c>
      <c r="F43" s="67">
        <f>'17.18 prices'!F43</f>
        <v>2</v>
      </c>
      <c r="G43" s="68" t="str">
        <f>'17.18 prices'!G43</f>
        <v>Normal</v>
      </c>
      <c r="H43" s="68" t="str">
        <f>'17.18 prices'!H43</f>
        <v>OH Crew</v>
      </c>
      <c r="I43" s="70">
        <f>VLOOKUP(H43,Crews, 5,FALSE)</f>
        <v>221.72028952035308</v>
      </c>
      <c r="J43" s="70">
        <f>VLOOKUP(H43,crewsot, 5,FALSE)</f>
        <v>310.40840532849427</v>
      </c>
      <c r="K43" s="70">
        <f>IF(G43="Normal",F43*I43,F43*J43)</f>
        <v>443.44057904070615</v>
      </c>
      <c r="L43" s="70">
        <f>IF(G43="Normal",K43*$B$5,K43/Q8*$B$5)</f>
        <v>164.07301424506127</v>
      </c>
      <c r="M43" s="68"/>
      <c r="N43" s="68"/>
      <c r="O43" s="282">
        <f>'22.23 prices'!O43*'23.24 prices'!K$15</f>
        <v>34.871296483994179</v>
      </c>
      <c r="P43" s="132">
        <f>IF(G43="Normal",SUM(K43:O43,-L43)*$B$16,SUM((K43/Q26), M43, N43, O43)*$B$16)</f>
        <v>114.79485012592811</v>
      </c>
      <c r="Q43" s="377">
        <f>'22.23 prices'!Q43*'23.24 prices'!K15</f>
        <v>821.0698610612418</v>
      </c>
      <c r="R43" s="55"/>
      <c r="S43" s="55"/>
    </row>
    <row r="44" spans="1:38" ht="215.25" customHeight="1" thickBot="1" x14ac:dyDescent="0.4">
      <c r="A44" s="73">
        <f>'17.18 prices'!A44</f>
        <v>527</v>
      </c>
      <c r="B44" s="74" t="str">
        <f>'17.18 prices'!B44</f>
        <v>New Underground Service Connection – Brownfield from Front</v>
      </c>
      <c r="C44" s="65"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6">
        <f>'17.18 prices'!D44</f>
        <v>1364.257787194799</v>
      </c>
      <c r="E44" s="66">
        <f>'17.18 prices'!E44</f>
        <v>1500.6835659142789</v>
      </c>
      <c r="F44" s="67">
        <f>'17.18 prices'!F44</f>
        <v>2.5</v>
      </c>
      <c r="G44" s="68" t="str">
        <f>'17.18 prices'!G44</f>
        <v>Normal</v>
      </c>
      <c r="H44" s="68" t="str">
        <f>'17.18 prices'!H44</f>
        <v>UG Crew</v>
      </c>
      <c r="I44" s="66">
        <f>VLOOKUP(H44,Crews, 5,FALSE)</f>
        <v>332.58043428052963</v>
      </c>
      <c r="J44" s="66">
        <f>VLOOKUP(H44,crewsot, 5,FALSE)</f>
        <v>465.6126079927414</v>
      </c>
      <c r="K44" s="66">
        <f>IF(G44="Normal",F44*I44,F44*J44)</f>
        <v>831.45108570132402</v>
      </c>
      <c r="L44" s="66">
        <f>IF(G44="Normal",K44*$B$5,K44/Q10*$B$5)</f>
        <v>307.6369017094899</v>
      </c>
      <c r="M44" s="258"/>
      <c r="N44" s="258"/>
      <c r="O44" s="282">
        <f>'22.23 prices'!O44*'23.24 prices'!K$15</f>
        <v>34.871296483994179</v>
      </c>
      <c r="P44" s="132">
        <f>IF(G44="Normal",SUM(K44:O44,-L44)*$B$16,SUM((K44/Q27), M44, N44, O44)*$B$16)</f>
        <v>207.91737172447637</v>
      </c>
      <c r="Q44" s="258">
        <f>SUM(K44:P44)</f>
        <v>1381.8766556192845</v>
      </c>
      <c r="R44" s="55"/>
      <c r="S44" s="55"/>
    </row>
    <row r="45" spans="1:38" ht="211.5" customHeight="1" thickBot="1" x14ac:dyDescent="0.4">
      <c r="A45" s="73">
        <f>'17.18 prices'!A45</f>
        <v>528</v>
      </c>
      <c r="B45" s="74" t="str">
        <f>'17.18 prices'!B45</f>
        <v>New Underground Service Connection – Brownfield from Rear</v>
      </c>
      <c r="C45" s="65"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0">
        <f>'17.18 prices'!D45</f>
        <v>1364.257787194799</v>
      </c>
      <c r="E45" s="70">
        <f>'17.18 prices'!E45</f>
        <v>1500.6835659142789</v>
      </c>
      <c r="F45" s="67">
        <f>'17.18 prices'!F45</f>
        <v>2.5</v>
      </c>
      <c r="G45" s="68" t="str">
        <f>'17.18 prices'!G45</f>
        <v>Normal</v>
      </c>
      <c r="H45" s="68" t="str">
        <f>'17.18 prices'!H45</f>
        <v>UG Crew</v>
      </c>
      <c r="I45" s="70">
        <f>VLOOKUP(H45,Crews, 5,FALSE)</f>
        <v>332.58043428052963</v>
      </c>
      <c r="J45" s="70">
        <f>VLOOKUP(H45,crewsot, 5,FALSE)</f>
        <v>465.6126079927414</v>
      </c>
      <c r="K45" s="70">
        <f>IF(G45="Normal",F45*I45,F45*J45)</f>
        <v>831.45108570132402</v>
      </c>
      <c r="L45" s="70">
        <f>IF(G45="Normal",K45*$B$5,K45/Q10*$B$5)</f>
        <v>307.6369017094899</v>
      </c>
      <c r="M45" s="68"/>
      <c r="N45" s="68"/>
      <c r="O45" s="282">
        <f>'22.23 prices'!O45*'23.24 prices'!K$15</f>
        <v>34.871296483994179</v>
      </c>
      <c r="P45" s="132">
        <f>IF(G45="Normal",SUM(K45:O45,-L45)*$B$16,SUM((K45/Q28), M45, N45, O45)*$B$16)</f>
        <v>207.91737172447637</v>
      </c>
      <c r="Q45" s="248">
        <f>SUM(K45:P45)</f>
        <v>1381.8766556192845</v>
      </c>
      <c r="R45" s="55"/>
      <c r="S45" s="55"/>
    </row>
    <row r="46" spans="1:38" ht="37.5" customHeight="1" thickBot="1" x14ac:dyDescent="0.4">
      <c r="A46" s="60" t="str">
        <f>'17.18 prices'!A46</f>
        <v>Network Connection Alterations and Additions</v>
      </c>
      <c r="B46" s="58" t="str">
        <f>'17.18 prices'!B46</f>
        <v>Service</v>
      </c>
      <c r="C46" s="58" t="str">
        <f>'17.18 prices'!C46</f>
        <v>Service Description / Scope</v>
      </c>
      <c r="D46" s="279" t="str">
        <f>'17.18 prices'!D46</f>
        <v>Current Prices 2017/18</v>
      </c>
      <c r="E46" s="279" t="str">
        <f>'17.18 prices'!E46</f>
        <v>GST Inclusive</v>
      </c>
      <c r="F46" s="256" t="str">
        <f>'17.18 prices'!F46</f>
        <v>Appointment Time Hours</v>
      </c>
      <c r="G46" s="256" t="str">
        <f>'17.18 prices'!G46</f>
        <v>Normal/Over</v>
      </c>
      <c r="H46" s="256" t="str">
        <f>'17.18 prices'!H46</f>
        <v>Crew</v>
      </c>
      <c r="I46" s="256" t="s">
        <v>201</v>
      </c>
      <c r="J46" s="256" t="s">
        <v>202</v>
      </c>
      <c r="K46" s="256" t="s">
        <v>203</v>
      </c>
      <c r="L46" s="256" t="s">
        <v>204</v>
      </c>
      <c r="M46" s="256" t="s">
        <v>205</v>
      </c>
      <c r="N46" s="256" t="s">
        <v>206</v>
      </c>
      <c r="O46" s="256" t="s">
        <v>207</v>
      </c>
      <c r="P46" s="256" t="s">
        <v>208</v>
      </c>
      <c r="Q46" s="256" t="s">
        <v>209</v>
      </c>
      <c r="R46" s="55"/>
      <c r="S46" s="55"/>
    </row>
    <row r="47" spans="1:38" ht="152.25" customHeight="1" thickBot="1" x14ac:dyDescent="0.4">
      <c r="A47" s="73">
        <f>'17.18 prices'!A47</f>
        <v>541</v>
      </c>
      <c r="B47" s="74" t="str">
        <f>'17.18 prices'!B47</f>
        <v>Overhead Service Relocation – Single Visit (Business Hours)</v>
      </c>
      <c r="C47" s="65"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6">
        <f>'17.18 prices'!D47</f>
        <v>783.39081047504067</v>
      </c>
      <c r="E47" s="66">
        <f>'17.18 prices'!E47</f>
        <v>861.72989152254479</v>
      </c>
      <c r="F47" s="67">
        <f>'17.18 prices'!F47</f>
        <v>2</v>
      </c>
      <c r="G47" s="68" t="str">
        <f>'17.18 prices'!G47</f>
        <v>Normal</v>
      </c>
      <c r="H47" s="68" t="str">
        <f>'17.18 prices'!H47</f>
        <v>OH Crew</v>
      </c>
      <c r="I47" s="66">
        <f t="shared" ref="I47:I54" si="5">VLOOKUP(H47,Crews, 5,FALSE)</f>
        <v>221.72028952035308</v>
      </c>
      <c r="J47" s="66">
        <f t="shared" ref="J47:J54" si="6">VLOOKUP(H47,crewsot, 5,FALSE)</f>
        <v>310.40840532849427</v>
      </c>
      <c r="K47" s="66">
        <f t="shared" ref="K47:K54" si="7">IF(G47="Normal",F47*I47,F47*J47)</f>
        <v>443.44057904070615</v>
      </c>
      <c r="L47" s="66">
        <f>IF(G47="Normal",K47*$B$5,K47/Q8*$B$5)</f>
        <v>164.07301424506127</v>
      </c>
      <c r="M47" s="258"/>
      <c r="N47" s="66"/>
      <c r="O47" s="66"/>
      <c r="P47" s="132">
        <f t="shared" ref="P47:P55" si="8">IF(G47="Normal",SUM(K47:O47,-L47)*$B$16,SUM((K47/Q30), M47, N47, O47)*$B$16)</f>
        <v>106.42573896976948</v>
      </c>
      <c r="Q47" s="258">
        <f t="shared" ref="Q47:Q54" si="9">SUM(K47:P47)</f>
        <v>713.9393322555369</v>
      </c>
      <c r="R47" s="55"/>
      <c r="S47" s="55"/>
    </row>
    <row r="48" spans="1:38" ht="135" customHeight="1" thickBot="1" x14ac:dyDescent="0.4">
      <c r="A48" s="73">
        <f>'17.18 prices'!A48</f>
        <v>542</v>
      </c>
      <c r="B48" s="74" t="str">
        <f>'17.18 prices'!B48</f>
        <v>Overhead Service Relocation – Two Visits (Business Hours)</v>
      </c>
      <c r="C48" s="65"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0">
        <f>'17.18 prices'!D48</f>
        <v>1566.7713696930575</v>
      </c>
      <c r="E48" s="70">
        <f>'17.18 prices'!E48</f>
        <v>1723.4485066623633</v>
      </c>
      <c r="F48" s="67">
        <f>'17.18 prices'!F48</f>
        <v>4</v>
      </c>
      <c r="G48" s="68" t="str">
        <f>'17.18 prices'!G48</f>
        <v>Normal</v>
      </c>
      <c r="H48" s="68" t="str">
        <f>'17.18 prices'!H48</f>
        <v>OH Crew</v>
      </c>
      <c r="I48" s="70">
        <f t="shared" si="5"/>
        <v>221.72028952035308</v>
      </c>
      <c r="J48" s="70">
        <f t="shared" si="6"/>
        <v>310.40840532849427</v>
      </c>
      <c r="K48" s="70">
        <f t="shared" si="7"/>
        <v>886.88115808141231</v>
      </c>
      <c r="L48" s="70">
        <f>IF(G48="Normal",K48*$B$5,K48/Q8*$B$5)</f>
        <v>328.14602849012255</v>
      </c>
      <c r="M48" s="68"/>
      <c r="N48" s="70"/>
      <c r="O48" s="70"/>
      <c r="P48" s="132">
        <f t="shared" si="8"/>
        <v>212.85147793953897</v>
      </c>
      <c r="Q48" s="248">
        <f t="shared" si="9"/>
        <v>1427.8786645110738</v>
      </c>
      <c r="R48" s="55"/>
      <c r="S48" s="55"/>
    </row>
    <row r="49" spans="1:50" ht="83.25" customHeight="1" thickBot="1" x14ac:dyDescent="0.4">
      <c r="A49" s="73">
        <f>'17.18 prices'!A49</f>
        <v>543</v>
      </c>
      <c r="B49" s="74" t="str">
        <f>'17.18 prices'!B49</f>
        <v>Overhead Service Upgrade – Service Cable Replacement Not Required</v>
      </c>
      <c r="C49" s="65"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6">
        <f>'17.18 prices'!D49</f>
        <v>783.39081047504067</v>
      </c>
      <c r="E49" s="66">
        <f>'17.18 prices'!E49</f>
        <v>861.72989152254479</v>
      </c>
      <c r="F49" s="67">
        <f>'17.18 prices'!F49</f>
        <v>2</v>
      </c>
      <c r="G49" s="68" t="str">
        <f>'17.18 prices'!G49</f>
        <v>Normal</v>
      </c>
      <c r="H49" s="68" t="str">
        <f>'17.18 prices'!H49</f>
        <v>OH Crew</v>
      </c>
      <c r="I49" s="66">
        <f t="shared" si="5"/>
        <v>221.72028952035308</v>
      </c>
      <c r="J49" s="66">
        <f t="shared" si="6"/>
        <v>310.40840532849427</v>
      </c>
      <c r="K49" s="66">
        <f t="shared" si="7"/>
        <v>443.44057904070615</v>
      </c>
      <c r="L49" s="70">
        <f>IF(G49="Normal",K49*$B$5,K49/Q8*$B$5)</f>
        <v>164.07301424506127</v>
      </c>
      <c r="M49" s="258"/>
      <c r="N49" s="258"/>
      <c r="O49" s="258"/>
      <c r="P49" s="132">
        <f t="shared" si="8"/>
        <v>106.42573896976948</v>
      </c>
      <c r="Q49" s="258">
        <f t="shared" si="9"/>
        <v>713.9393322555369</v>
      </c>
      <c r="R49" s="55"/>
      <c r="S49" s="55"/>
    </row>
    <row r="50" spans="1:50" ht="96" customHeight="1" thickBot="1" x14ac:dyDescent="0.4">
      <c r="A50" s="73">
        <f>'17.18 prices'!A50</f>
        <v>544</v>
      </c>
      <c r="B50" s="74" t="str">
        <f>'17.18 prices'!B50</f>
        <v>Overhead Service Upgrade – Service Cable Replacement Required</v>
      </c>
      <c r="C50" s="65"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0">
        <f>'17.18 prices'!D50</f>
        <v>820.77714483956345</v>
      </c>
      <c r="E50" s="70">
        <f>'17.18 prices'!E50</f>
        <v>902.85485932351992</v>
      </c>
      <c r="F50" s="67">
        <f>'17.18 prices'!F50</f>
        <v>2</v>
      </c>
      <c r="G50" s="68" t="str">
        <f>'17.18 prices'!G50</f>
        <v>Normal</v>
      </c>
      <c r="H50" s="68" t="str">
        <f>'17.18 prices'!H50</f>
        <v>OH Crew</v>
      </c>
      <c r="I50" s="70">
        <f t="shared" si="5"/>
        <v>221.72028952035308</v>
      </c>
      <c r="J50" s="70">
        <f t="shared" si="6"/>
        <v>310.40840532849427</v>
      </c>
      <c r="K50" s="70">
        <f t="shared" si="7"/>
        <v>443.44057904070615</v>
      </c>
      <c r="L50" s="70">
        <f>IF(G50="Normal",K50*$B$5,K50/Q8*$B$5)</f>
        <v>164.07301424506127</v>
      </c>
      <c r="M50" s="68"/>
      <c r="N50" s="68"/>
      <c r="O50" s="282">
        <f>'22.23 prices'!O50*'23.24 prices'!K$15</f>
        <v>34.871296483994179</v>
      </c>
      <c r="P50" s="132">
        <f t="shared" si="8"/>
        <v>114.79485012592811</v>
      </c>
      <c r="Q50" s="248">
        <f t="shared" si="9"/>
        <v>757.17973989568975</v>
      </c>
      <c r="R50" s="55"/>
      <c r="S50" s="55"/>
    </row>
    <row r="51" spans="1:50" ht="84" customHeight="1" thickBot="1" x14ac:dyDescent="0.4">
      <c r="A51" s="73">
        <f>'17.18 prices'!A51</f>
        <v>545</v>
      </c>
      <c r="B51" s="74" t="str">
        <f>'17.18 prices'!B51</f>
        <v>Underground Service Upgrade – Service Cable Replacement Not Required</v>
      </c>
      <c r="C51" s="65"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0">
        <f>'17.18 prices'!D51</f>
        <v>1326.8817040872993</v>
      </c>
      <c r="E51" s="70">
        <f>'17.18 prices'!E51</f>
        <v>1459.5698744960293</v>
      </c>
      <c r="F51" s="67">
        <f>'17.18 prices'!F51</f>
        <v>1.5</v>
      </c>
      <c r="G51" s="68" t="str">
        <f>'17.18 prices'!G51</f>
        <v>Normal</v>
      </c>
      <c r="H51" s="68" t="str">
        <f>'17.18 prices'!H51</f>
        <v>Two fitter crew</v>
      </c>
      <c r="I51" s="70">
        <f>VLOOKUP(H51,Two_fitter_crew, 5,FALSE)</f>
        <v>221.72028952035308</v>
      </c>
      <c r="J51" s="70">
        <f>VLOOKUP(H51,Two_fitter_crewot, 5,FALSE)</f>
        <v>310.40840532849427</v>
      </c>
      <c r="K51" s="70">
        <f t="shared" si="7"/>
        <v>332.58043428052963</v>
      </c>
      <c r="L51" s="70">
        <f>IF(G51="Normal",K51*$B$5,K51/Q12*$B$5)</f>
        <v>123.05476068379596</v>
      </c>
      <c r="M51" s="68"/>
      <c r="N51" s="68"/>
      <c r="O51" s="245"/>
      <c r="P51" s="132">
        <f t="shared" si="8"/>
        <v>79.819304227327109</v>
      </c>
      <c r="Q51" s="248">
        <f t="shared" si="9"/>
        <v>535.45449919165276</v>
      </c>
      <c r="R51" s="55"/>
      <c r="S51" s="55"/>
    </row>
    <row r="52" spans="1:50" s="78" customFormat="1" ht="144" customHeight="1" thickBot="1" x14ac:dyDescent="0.4">
      <c r="A52" s="73">
        <f>'17.18 prices'!A52</f>
        <v>546</v>
      </c>
      <c r="B52" s="75" t="str">
        <f>'17.18 prices'!B52</f>
        <v xml:space="preserve">Underground Service Upgrade – Service Cable Replacement Required </v>
      </c>
      <c r="C52" s="72"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6">
        <f>'17.18 prices'!D52</f>
        <v>1364.257787194799</v>
      </c>
      <c r="E52" s="76">
        <f>'17.18 prices'!E52</f>
        <v>1500.6835659142789</v>
      </c>
      <c r="F52" s="67">
        <f>'17.18 prices'!F52</f>
        <v>2.5</v>
      </c>
      <c r="G52" s="77" t="str">
        <f>'17.18 prices'!G52</f>
        <v>Normal</v>
      </c>
      <c r="H52" s="77" t="str">
        <f>'17.18 prices'!H52</f>
        <v>UG Crew</v>
      </c>
      <c r="I52" s="76">
        <f>VLOOKUP(H52,Crews, 5,FALSE)</f>
        <v>332.58043428052963</v>
      </c>
      <c r="J52" s="76">
        <f t="shared" si="6"/>
        <v>465.6126079927414</v>
      </c>
      <c r="K52" s="76">
        <f t="shared" si="7"/>
        <v>831.45108570132402</v>
      </c>
      <c r="L52" s="70">
        <f>IF(G52="Normal",K52*$B$5,K52/Q10*$B$5)</f>
        <v>307.6369017094899</v>
      </c>
      <c r="M52" s="77"/>
      <c r="N52" s="77"/>
      <c r="O52" s="282">
        <f>'22.23 prices'!O52*'23.24 prices'!K$15</f>
        <v>34.871296483994179</v>
      </c>
      <c r="P52" s="132">
        <f t="shared" si="8"/>
        <v>207.91737172447637</v>
      </c>
      <c r="Q52" s="259">
        <f t="shared" si="9"/>
        <v>1381.8766556192845</v>
      </c>
      <c r="R52" s="55"/>
      <c r="S52" s="55"/>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4">
      <c r="A53" s="73">
        <f>'17.18 prices'!A53</f>
        <v>547</v>
      </c>
      <c r="B53" s="74" t="str">
        <f>'17.18 prices'!B53</f>
        <v>Underground Service Relocation – Single Visit (Business Hours)</v>
      </c>
      <c r="C53" s="65"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6">
        <f>'17.18 prices'!D53</f>
        <v>1364.257787194799</v>
      </c>
      <c r="E53" s="66">
        <f>'17.18 prices'!E53</f>
        <v>1500.6835659142789</v>
      </c>
      <c r="F53" s="67">
        <f>'17.18 prices'!F53</f>
        <v>2.5</v>
      </c>
      <c r="G53" s="68" t="str">
        <f>'17.18 prices'!G53</f>
        <v>Normal</v>
      </c>
      <c r="H53" s="68" t="str">
        <f>'17.18 prices'!H53</f>
        <v>UG Crew</v>
      </c>
      <c r="I53" s="66">
        <f t="shared" si="5"/>
        <v>332.58043428052963</v>
      </c>
      <c r="J53" s="66">
        <f t="shared" si="6"/>
        <v>465.6126079927414</v>
      </c>
      <c r="K53" s="66">
        <f t="shared" si="7"/>
        <v>831.45108570132402</v>
      </c>
      <c r="L53" s="70">
        <f>IF(G53="Normal",K53*$B$5,K53/Q10*$B$5)</f>
        <v>307.6369017094899</v>
      </c>
      <c r="M53" s="258"/>
      <c r="N53" s="258"/>
      <c r="O53" s="282">
        <f>'22.23 prices'!O53*'23.24 prices'!K$15</f>
        <v>34.871296483994179</v>
      </c>
      <c r="P53" s="132">
        <f t="shared" si="8"/>
        <v>207.91737172447637</v>
      </c>
      <c r="Q53" s="258">
        <f t="shared" si="9"/>
        <v>1381.8766556192845</v>
      </c>
      <c r="R53" s="55"/>
      <c r="S53" s="55"/>
    </row>
    <row r="54" spans="1:50" ht="150" customHeight="1" thickBot="1" x14ac:dyDescent="0.4">
      <c r="A54" s="73">
        <f>'17.18 prices'!A54</f>
        <v>548</v>
      </c>
      <c r="B54" s="74" t="str">
        <f>'17.18 prices'!B54</f>
        <v>Install surface mounted point of entry (POE) box</v>
      </c>
      <c r="C54" s="65"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0">
        <f>'17.18 prices'!D54</f>
        <v>630.93411602228923</v>
      </c>
      <c r="E54" s="70">
        <f>'17.18 prices'!E54</f>
        <v>694.02752762451826</v>
      </c>
      <c r="F54" s="67">
        <f>'17.18 prices'!F54</f>
        <v>1</v>
      </c>
      <c r="G54" s="68" t="str">
        <f>'17.18 prices'!G54</f>
        <v>Normal</v>
      </c>
      <c r="H54" s="68" t="str">
        <f>'17.18 prices'!H54</f>
        <v>UG Crew</v>
      </c>
      <c r="I54" s="70">
        <f t="shared" si="5"/>
        <v>332.58043428052963</v>
      </c>
      <c r="J54" s="70">
        <f t="shared" si="6"/>
        <v>465.6126079927414</v>
      </c>
      <c r="K54" s="70">
        <f t="shared" si="7"/>
        <v>332.58043428052963</v>
      </c>
      <c r="L54" s="70">
        <f>IF(G54="Normal",K54*$B$5,K54/Q10*$B$5)</f>
        <v>123.05476068379596</v>
      </c>
      <c r="M54" s="68"/>
      <c r="N54" s="68"/>
      <c r="O54" s="282">
        <f>'22.23 prices'!O54*'23.24 prices'!K$15</f>
        <v>93.440200564386103</v>
      </c>
      <c r="P54" s="132">
        <f t="shared" si="8"/>
        <v>102.24495236277978</v>
      </c>
      <c r="Q54" s="248">
        <f t="shared" si="9"/>
        <v>651.32034789149156</v>
      </c>
      <c r="R54" s="55"/>
      <c r="S54" s="55"/>
    </row>
    <row r="55" spans="1:50" ht="67.5" customHeight="1" thickBot="1" x14ac:dyDescent="0.4">
      <c r="A55" s="73">
        <f>'17.18 prices'!A55</f>
        <v>549</v>
      </c>
      <c r="B55" s="118" t="str">
        <f>'17.18 prices'!B55</f>
        <v>Overhead Service Temporary 
Disconnect Reconnect same day (Business Hours)</v>
      </c>
      <c r="C55" s="81" t="str">
        <f>'17.18 prices'!C55</f>
        <v>A temporary disconnect and reconnect of an existing overhead service connection to a residential dwelling.</v>
      </c>
      <c r="D55" s="138" t="str">
        <f>'17.18 prices'!D55</f>
        <v>n/a</v>
      </c>
      <c r="E55" s="138" t="str">
        <f>'17.18 prices'!E55</f>
        <v>n/a</v>
      </c>
      <c r="F55" s="67">
        <f>'17.18 prices'!F55</f>
        <v>3</v>
      </c>
      <c r="G55" s="67" t="str">
        <f>'17.18 prices'!G55</f>
        <v>Normal</v>
      </c>
      <c r="H55" s="67" t="str">
        <f>'17.18 prices'!H55</f>
        <v>OH Crew</v>
      </c>
      <c r="I55" s="119">
        <f>VLOOKUP(H55,Crews, 5,FALSE)</f>
        <v>221.72028952035308</v>
      </c>
      <c r="J55" s="119">
        <f>VLOOKUP(H55,crewsot, 5,FALSE)</f>
        <v>310.40840532849427</v>
      </c>
      <c r="K55" s="119">
        <f>IF(G55="Normal",F55*I55,F55*J55)</f>
        <v>665.16086856105926</v>
      </c>
      <c r="L55" s="119">
        <f>IF(G55="Normal",K55*$B$5,K55/Q8*$B$5)</f>
        <v>246.10952136759192</v>
      </c>
      <c r="M55" s="67"/>
      <c r="N55" s="119"/>
      <c r="O55" s="119"/>
      <c r="P55" s="132">
        <f t="shared" si="8"/>
        <v>159.63860845465422</v>
      </c>
      <c r="Q55" s="260">
        <f>SUM(K55:P55)</f>
        <v>1070.9089983833055</v>
      </c>
      <c r="R55" s="55"/>
      <c r="S55" s="55"/>
    </row>
    <row r="56" spans="1:50" ht="39" customHeight="1" thickBot="1" x14ac:dyDescent="0.4">
      <c r="A56" s="60" t="str">
        <f>'17.18 prices'!A56</f>
        <v>Temporary De-energisation</v>
      </c>
      <c r="B56" s="58" t="str">
        <f>'17.18 prices'!B56</f>
        <v>Service</v>
      </c>
      <c r="C56" s="58" t="str">
        <f>'17.18 prices'!C56</f>
        <v>Service Description / Scope</v>
      </c>
      <c r="D56" s="279" t="str">
        <f>'17.18 prices'!D56</f>
        <v>Current Prices 2017/18</v>
      </c>
      <c r="E56" s="279" t="str">
        <f>'17.18 prices'!E56</f>
        <v>GST Inclusive</v>
      </c>
      <c r="F56" s="256" t="str">
        <f>'17.18 prices'!F56</f>
        <v>Appointment Time Hours</v>
      </c>
      <c r="G56" s="256" t="str">
        <f>'17.18 prices'!G56</f>
        <v>Normal/Over</v>
      </c>
      <c r="H56" s="256" t="str">
        <f>'17.18 prices'!H56</f>
        <v>Crew</v>
      </c>
      <c r="I56" s="256" t="s">
        <v>201</v>
      </c>
      <c r="J56" s="256" t="s">
        <v>202</v>
      </c>
      <c r="K56" s="256" t="s">
        <v>203</v>
      </c>
      <c r="L56" s="256" t="s">
        <v>204</v>
      </c>
      <c r="M56" s="256" t="s">
        <v>205</v>
      </c>
      <c r="N56" s="256" t="s">
        <v>206</v>
      </c>
      <c r="O56" s="256" t="s">
        <v>207</v>
      </c>
      <c r="P56" s="256" t="s">
        <v>208</v>
      </c>
      <c r="Q56" s="256" t="s">
        <v>209</v>
      </c>
      <c r="R56" s="55"/>
      <c r="S56" s="55"/>
    </row>
    <row r="57" spans="1:50" ht="75.75" customHeight="1" thickBot="1" x14ac:dyDescent="0.4">
      <c r="A57" s="73">
        <f>'17.18 prices'!A57</f>
        <v>560</v>
      </c>
      <c r="B57" s="74" t="str">
        <f>'17.18 prices'!B57</f>
        <v>Temporary de-energisation – LV (Business Hours)</v>
      </c>
      <c r="C57" s="65"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6">
        <f>'17.18 prices'!D57</f>
        <v>417.17490456930574</v>
      </c>
      <c r="E57" s="66">
        <f>'17.18 prices'!E57</f>
        <v>458.89239502623633</v>
      </c>
      <c r="F57" s="67">
        <f>'17.18 prices'!F57</f>
        <v>4</v>
      </c>
      <c r="G57" s="68" t="str">
        <f>'17.18 prices'!G57</f>
        <v>Normal</v>
      </c>
      <c r="H57" s="68" t="str">
        <f>'17.18 prices'!H57</f>
        <v>Switcher</v>
      </c>
      <c r="I57" s="66">
        <f>VLOOKUP(H57,Crews, 5,FALSE)</f>
        <v>110.86014476017654</v>
      </c>
      <c r="J57" s="66">
        <f>VLOOKUP(H57,crewsot, 5,FALSE)</f>
        <v>155.20420266424713</v>
      </c>
      <c r="K57" s="66">
        <f>IF(G57="Normal",F57*I57,F57*J57)</f>
        <v>443.44057904070615</v>
      </c>
      <c r="L57" s="70">
        <f>IF(G57="Normal",K57*$B$5,K57/Q9*$B$5)</f>
        <v>164.07301424506127</v>
      </c>
      <c r="M57" s="258"/>
      <c r="N57" s="258"/>
      <c r="O57" s="258"/>
      <c r="P57" s="132">
        <f>IF(G57="Normal",SUM(K57:O57,-L57)*$B$16,SUM((K57/Q40), M57, N57, O57)*$B$16)</f>
        <v>106.42573896976948</v>
      </c>
      <c r="Q57" s="258">
        <f>SUM(K57:P57)</f>
        <v>713.9393322555369</v>
      </c>
      <c r="R57" s="55"/>
      <c r="S57" s="55"/>
    </row>
    <row r="58" spans="1:50" ht="83.25" customHeight="1" thickBot="1" x14ac:dyDescent="0.4">
      <c r="A58" s="73">
        <f>'17.18 prices'!A58</f>
        <v>561</v>
      </c>
      <c r="B58" s="74" t="str">
        <f>'17.18 prices'!B58</f>
        <v>Temporary de-energisation – HV (Business Hours)</v>
      </c>
      <c r="C58" s="65"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0">
        <f>'17.18 prices'!D58</f>
        <v>417.17490456930574</v>
      </c>
      <c r="E58" s="70">
        <f>'17.18 prices'!E58</f>
        <v>458.89239502623633</v>
      </c>
      <c r="F58" s="67">
        <f>'17.18 prices'!F58</f>
        <v>4</v>
      </c>
      <c r="G58" s="68" t="str">
        <f>'17.18 prices'!G58</f>
        <v>Normal</v>
      </c>
      <c r="H58" s="68" t="str">
        <f>'17.18 prices'!H58</f>
        <v>Switcher</v>
      </c>
      <c r="I58" s="70">
        <f>VLOOKUP(H58,Crews, 5,FALSE)</f>
        <v>110.86014476017654</v>
      </c>
      <c r="J58" s="70">
        <f>VLOOKUP(H58,crewsot, 5,FALSE)</f>
        <v>155.20420266424713</v>
      </c>
      <c r="K58" s="70">
        <f>IF(G58="Normal",F58*I58,F58*J58)</f>
        <v>443.44057904070615</v>
      </c>
      <c r="L58" s="70">
        <f>IF(G58="Normal",K58*$B$5,K58/Q9*$B$5)</f>
        <v>164.07301424506127</v>
      </c>
      <c r="M58" s="68"/>
      <c r="N58" s="68"/>
      <c r="O58" s="68"/>
      <c r="P58" s="132">
        <f>IF(G58="Normal",SUM(K58:O58,-L58)*$B$16,SUM((K58/Q41), M58, N58, O58)*$B$16)</f>
        <v>106.42573896976948</v>
      </c>
      <c r="Q58" s="248">
        <f>SUM(K58:P58)</f>
        <v>713.9393322555369</v>
      </c>
      <c r="R58" s="55"/>
      <c r="S58" s="55"/>
    </row>
    <row r="59" spans="1:50" ht="38.25" customHeight="1" thickBot="1" x14ac:dyDescent="0.4">
      <c r="A59" s="60" t="str">
        <f>'17.18 prices'!A59</f>
        <v>Supply Abolishment / Removal</v>
      </c>
      <c r="B59" s="58" t="str">
        <f>'17.18 prices'!B59</f>
        <v>Service</v>
      </c>
      <c r="C59" s="58" t="str">
        <f>'17.18 prices'!C59</f>
        <v>Service Description / Scope</v>
      </c>
      <c r="D59" s="279" t="str">
        <f>'17.18 prices'!D59</f>
        <v>Current Prices 2017/18</v>
      </c>
      <c r="E59" s="279" t="str">
        <f>'17.18 prices'!E59</f>
        <v>GST Inclusive</v>
      </c>
      <c r="F59" s="256" t="str">
        <f>'17.18 prices'!F59</f>
        <v>Appointment Time Hours</v>
      </c>
      <c r="G59" s="256" t="str">
        <f>'17.18 prices'!G59</f>
        <v>Normal/Over</v>
      </c>
      <c r="H59" s="256" t="str">
        <f>'17.18 prices'!H59</f>
        <v>Crew</v>
      </c>
      <c r="I59" s="256" t="s">
        <v>201</v>
      </c>
      <c r="J59" s="256" t="s">
        <v>202</v>
      </c>
      <c r="K59" s="256" t="s">
        <v>203</v>
      </c>
      <c r="L59" s="256" t="s">
        <v>204</v>
      </c>
      <c r="M59" s="256" t="s">
        <v>205</v>
      </c>
      <c r="N59" s="256" t="s">
        <v>206</v>
      </c>
      <c r="O59" s="256" t="s">
        <v>207</v>
      </c>
      <c r="P59" s="256" t="s">
        <v>208</v>
      </c>
      <c r="Q59" s="256" t="s">
        <v>209</v>
      </c>
      <c r="R59" s="55"/>
      <c r="S59" s="55"/>
    </row>
    <row r="60" spans="1:50" ht="132" customHeight="1" thickBot="1" x14ac:dyDescent="0.4">
      <c r="A60" s="73">
        <f>'17.18 prices'!A60</f>
        <v>562</v>
      </c>
      <c r="B60" s="74" t="str">
        <f>'17.18 prices'!B60</f>
        <v>Supply Abolishment / Removal – Overhead (Business Hours)</v>
      </c>
      <c r="C60" s="65"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6">
        <f>'17.18 prices'!D60</f>
        <v>587.55079629904799</v>
      </c>
      <c r="E60" s="66">
        <f>'17.18 prices'!E60</f>
        <v>646.30587592895279</v>
      </c>
      <c r="F60" s="67">
        <f>'17.18 prices'!F60</f>
        <v>1.5</v>
      </c>
      <c r="G60" s="68" t="str">
        <f>'17.18 prices'!G60</f>
        <v>Normal</v>
      </c>
      <c r="H60" s="68" t="str">
        <f>'17.18 prices'!H60</f>
        <v>OH Crew</v>
      </c>
      <c r="I60" s="66">
        <f>VLOOKUP(H60,Crews, 5,FALSE)</f>
        <v>221.72028952035308</v>
      </c>
      <c r="J60" s="66">
        <f>VLOOKUP(H60,crewsot, 5,FALSE)</f>
        <v>310.40840532849427</v>
      </c>
      <c r="K60" s="66">
        <f>IF(G60="Normal",F60*I60,F60*J60)</f>
        <v>332.58043428052963</v>
      </c>
      <c r="L60" s="70">
        <f>IF(G60="Normal",K60*$B$5,K60/Q8*$B$5)</f>
        <v>123.05476068379596</v>
      </c>
      <c r="M60" s="258"/>
      <c r="N60" s="258"/>
      <c r="O60" s="258"/>
      <c r="P60" s="132">
        <f>IF(G60="Normal",SUM(K60:O60,-L60)*$B$16,SUM((K60/Q43), M60, N60, O60)*$B$16)</f>
        <v>79.819304227327109</v>
      </c>
      <c r="Q60" s="258">
        <f>SUM(K60:P60)</f>
        <v>535.45449919165276</v>
      </c>
      <c r="R60" s="55"/>
      <c r="S60" s="55"/>
    </row>
    <row r="61" spans="1:50" ht="139.5" customHeight="1" thickBot="1" x14ac:dyDescent="0.4">
      <c r="A61" s="73">
        <f>'17.18 prices'!A61</f>
        <v>563</v>
      </c>
      <c r="B61" s="74" t="str">
        <f>'17.18 prices'!B61</f>
        <v>Supply Abolishment / Removal - Underground (Business Hours)</v>
      </c>
      <c r="C61" s="65"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0">
        <f>'17.18 prices'!D61</f>
        <v>1061.5074135212444</v>
      </c>
      <c r="E61" s="70">
        <f>'17.18 prices'!E61</f>
        <v>1167.6581548733689</v>
      </c>
      <c r="F61" s="67">
        <f>'17.18 prices'!F61</f>
        <v>2.5</v>
      </c>
      <c r="G61" s="68" t="str">
        <f>'17.18 prices'!G61</f>
        <v>Normal</v>
      </c>
      <c r="H61" s="68" t="str">
        <f>'17.18 prices'!H61</f>
        <v>UG Crew</v>
      </c>
      <c r="I61" s="70">
        <f>VLOOKUP(H61,Crews, 5,FALSE)</f>
        <v>332.58043428052963</v>
      </c>
      <c r="J61" s="70">
        <f>VLOOKUP(H61,crewsot, 5,FALSE)</f>
        <v>465.6126079927414</v>
      </c>
      <c r="K61" s="70">
        <f>IF(G61="Normal",F61*I61,F61*J61)</f>
        <v>831.45108570132402</v>
      </c>
      <c r="L61" s="70">
        <f>IF(G61="Normal",K61*$B$5,K61/Q10*$B$5)</f>
        <v>307.6369017094899</v>
      </c>
      <c r="M61" s="68"/>
      <c r="N61" s="68"/>
      <c r="O61" s="68"/>
      <c r="P61" s="132">
        <f>IF(G61="Normal",SUM(K61:O61,-L61)*$B$16,SUM((K61/Q44), M61, N61, O61)*$B$16)</f>
        <v>199.54826056831774</v>
      </c>
      <c r="Q61" s="248">
        <f>SUM(K61:P61)</f>
        <v>1338.6362479791317</v>
      </c>
      <c r="R61" s="55"/>
      <c r="S61" s="55"/>
    </row>
    <row r="62" spans="1:50" ht="48" customHeight="1" thickBot="1" x14ac:dyDescent="0.4">
      <c r="A62" s="60" t="str">
        <f>'17.18 prices'!A62</f>
        <v>Miscellaneous Customer Initiated Services</v>
      </c>
      <c r="B62" s="58" t="str">
        <f>'17.18 prices'!B62</f>
        <v>Service</v>
      </c>
      <c r="C62" s="58" t="str">
        <f>'17.18 prices'!C62</f>
        <v>Service Description / Scope</v>
      </c>
      <c r="D62" s="279" t="str">
        <f>'17.18 prices'!D62</f>
        <v>Current Prices 2017/18</v>
      </c>
      <c r="E62" s="279" t="str">
        <f>'17.18 prices'!E62</f>
        <v>GST Inclusive</v>
      </c>
      <c r="F62" s="256" t="str">
        <f>'17.18 prices'!F62</f>
        <v>Appointment Time Hours</v>
      </c>
      <c r="G62" s="256" t="str">
        <f>'17.18 prices'!G62</f>
        <v>Normal/Over</v>
      </c>
      <c r="H62" s="256" t="str">
        <f>'17.18 prices'!H62</f>
        <v>Crew</v>
      </c>
      <c r="I62" s="256" t="s">
        <v>201</v>
      </c>
      <c r="J62" s="256" t="s">
        <v>202</v>
      </c>
      <c r="K62" s="256" t="s">
        <v>203</v>
      </c>
      <c r="L62" s="256" t="s">
        <v>204</v>
      </c>
      <c r="M62" s="256" t="s">
        <v>205</v>
      </c>
      <c r="N62" s="256" t="s">
        <v>206</v>
      </c>
      <c r="O62" s="256" t="s">
        <v>207</v>
      </c>
      <c r="P62" s="256" t="s">
        <v>208</v>
      </c>
      <c r="Q62" s="256" t="s">
        <v>209</v>
      </c>
      <c r="R62" s="55"/>
      <c r="S62" s="55"/>
    </row>
    <row r="63" spans="1:50" ht="86.25" customHeight="1" thickBot="1" x14ac:dyDescent="0.4">
      <c r="A63" s="73">
        <f>'17.18 prices'!A63</f>
        <v>564</v>
      </c>
      <c r="B63" s="74" t="str">
        <f>'17.18 prices'!B63</f>
        <v>Install &amp; Remove Tiger Tails – Establishment (Business Hours)</v>
      </c>
      <c r="C63" s="65" t="str">
        <f>'17.18 prices'!C63</f>
        <v>Installation and removal of “Tiger Tail” covers on overhead lines including service lines, LV &amp; HV during business hours – Establishment fee per site Use in conjunction with Item 565 to determine total service charge</v>
      </c>
      <c r="D63" s="66">
        <f>'17.18 prices'!D63</f>
        <v>1379.7371853002089</v>
      </c>
      <c r="E63" s="66">
        <f>'17.18 prices'!E63</f>
        <v>1517.7109038302299</v>
      </c>
      <c r="F63" s="68">
        <f>'17.18 prices'!F63</f>
        <v>3</v>
      </c>
      <c r="G63" s="68" t="str">
        <f>'17.18 prices'!G63</f>
        <v>Normal</v>
      </c>
      <c r="H63" s="68" t="str">
        <f>'17.18 prices'!H63</f>
        <v>OH Crew</v>
      </c>
      <c r="I63" s="66">
        <f>VLOOKUP(H63,Crews, 5,FALSE)</f>
        <v>221.72028952035308</v>
      </c>
      <c r="J63" s="66">
        <f>VLOOKUP(H63,crewsot, 5,FALSE)</f>
        <v>310.40840532849427</v>
      </c>
      <c r="K63" s="66">
        <f>IF(G63="Normal",F63*I63,F63*J63)</f>
        <v>665.16086856105926</v>
      </c>
      <c r="L63" s="70">
        <f>IF(G63="Normal",K63*$B$5,K63/Q8*$B$5)</f>
        <v>246.10952136759192</v>
      </c>
      <c r="M63" s="258"/>
      <c r="N63" s="282">
        <f>'22.23 prices'!N63*'23.24 prices'!K15</f>
        <v>208.23617805607896</v>
      </c>
      <c r="O63" s="258"/>
      <c r="P63" s="132">
        <f>IF(G63="Normal",SUM(K63:O63,-L63)*$B$16,SUM((K63/Q46), M63, N63, O63)*$B$16)</f>
        <v>209.61529118811313</v>
      </c>
      <c r="Q63" s="258">
        <f>SUM(K63:P63)</f>
        <v>1329.1218591728432</v>
      </c>
      <c r="R63" s="55"/>
      <c r="S63" s="55"/>
    </row>
    <row r="64" spans="1:50" ht="87" customHeight="1" thickBot="1" x14ac:dyDescent="0.4">
      <c r="A64" s="73">
        <f>'17.18 prices'!A64</f>
        <v>565</v>
      </c>
      <c r="B64" s="74" t="str">
        <f>'17.18 prices'!B64</f>
        <v>Install &amp; Remove Tiger Tails - Per Span (Business Hours)</v>
      </c>
      <c r="C64" s="65" t="str">
        <f>'17.18 prices'!C64</f>
        <v>Installation and removal of “Tiger Tail” covers on overhead lines including service lines, LV &amp; HV during business hours – Length based fee Use in conjunction with Item 564 to determine total service charge</v>
      </c>
      <c r="D64" s="70">
        <f>'17.18 prices'!D64</f>
        <v>694.57391962386805</v>
      </c>
      <c r="E64" s="70">
        <f>'17.18 prices'!E64</f>
        <v>764.0313115862549</v>
      </c>
      <c r="F64" s="68">
        <f>'17.18 prices'!F64</f>
        <v>3</v>
      </c>
      <c r="G64" s="68" t="str">
        <f>'17.18 prices'!G64</f>
        <v>Normal</v>
      </c>
      <c r="H64" s="68" t="str">
        <f>'17.18 prices'!H64</f>
        <v>OH Crew</v>
      </c>
      <c r="I64" s="70">
        <f>VLOOKUP(H64,Crews, 5,FALSE)</f>
        <v>221.72028952035308</v>
      </c>
      <c r="J64" s="70">
        <f>VLOOKUP(H64,crewsot, 5,FALSE)</f>
        <v>310.40840532849427</v>
      </c>
      <c r="K64" s="70">
        <f>IF(G64="Normal",F64*I64,F64*J64)</f>
        <v>665.16086856105926</v>
      </c>
      <c r="L64" s="70">
        <f>IF(G64="Normal",K64*$B$5,K64/Q8*$B$5)</f>
        <v>246.10952136759192</v>
      </c>
      <c r="M64" s="68"/>
      <c r="N64" s="68"/>
      <c r="O64" s="282">
        <f>'22.23 prices'!O64*'23.24 prices'!K$15</f>
        <v>771.2451039114037</v>
      </c>
      <c r="P64" s="132">
        <f>IF(G64="Normal",SUM(K64:O64,-L64)*$B$16,SUM((K64/Q47), M64, N64, O64)*$B$16)</f>
        <v>344.73743339339109</v>
      </c>
      <c r="Q64" s="248">
        <f>SUM(K64:P64)</f>
        <v>2027.2529272334459</v>
      </c>
      <c r="R64" s="55"/>
      <c r="S64" s="55"/>
    </row>
    <row r="65" spans="1:38" ht="87" customHeight="1" thickBot="1" x14ac:dyDescent="0.4">
      <c r="A65" s="73">
        <f>'17.18 prices'!A65</f>
        <v>566</v>
      </c>
      <c r="B65" s="74" t="str">
        <f>'17.18 prices'!B65</f>
        <v>Install &amp; Remove Warning Flags – Installation (Business Hours)</v>
      </c>
      <c r="C65" s="65" t="str">
        <f>'17.18 prices'!C65</f>
        <v>Installation and removal of Warning Flags on overhead lines including service lines, LV &amp; HV during business hours – Establishment fee per site Use in conjunction with Item 567 to determine total service charge</v>
      </c>
      <c r="D65" s="66">
        <f>'17.18 prices'!D65</f>
        <v>1175.081090084049</v>
      </c>
      <c r="E65" s="66">
        <f>'17.18 prices'!E65</f>
        <v>1292.589199092454</v>
      </c>
      <c r="F65" s="68">
        <f>'17.18 prices'!F65</f>
        <v>3</v>
      </c>
      <c r="G65" s="68" t="str">
        <f>'17.18 prices'!G65</f>
        <v>Normal</v>
      </c>
      <c r="H65" s="68" t="str">
        <f>'17.18 prices'!H65</f>
        <v>OH Crew</v>
      </c>
      <c r="I65" s="66">
        <f>VLOOKUP(H65,Crews, 5,FALSE)</f>
        <v>221.72028952035308</v>
      </c>
      <c r="J65" s="66">
        <f>VLOOKUP(H65,crewsot, 5,FALSE)</f>
        <v>310.40840532849427</v>
      </c>
      <c r="K65" s="66">
        <f>IF(G65="Normal",F65*I65,F65*J65)</f>
        <v>665.16086856105926</v>
      </c>
      <c r="L65" s="70">
        <f>IF(G65="Normal",K65*$B$5,K65/Q8*$B$5)</f>
        <v>246.10952136759192</v>
      </c>
      <c r="M65" s="258"/>
      <c r="N65" s="281">
        <f>'22.23 prices'!N65*'23.24 prices'!K15</f>
        <v>208.23617805607896</v>
      </c>
      <c r="O65" s="245"/>
      <c r="P65" s="132">
        <f>IF(G65="Normal",SUM(K65:O65,-L65)*$B$16,SUM((K65/Q48), M65, N65, O65)*$B$16)</f>
        <v>209.61529118811313</v>
      </c>
      <c r="Q65" s="258">
        <f>SUM(K65:P65)</f>
        <v>1329.1218591728432</v>
      </c>
      <c r="R65" s="55"/>
      <c r="S65" s="55"/>
    </row>
    <row r="66" spans="1:38" ht="82.5" customHeight="1" thickBot="1" x14ac:dyDescent="0.4">
      <c r="A66" s="73">
        <f>'17.18 prices'!A66</f>
        <v>567</v>
      </c>
      <c r="B66" s="74" t="str">
        <f>'17.18 prices'!B66</f>
        <v>Install &amp; Remove Tiger Tails - Per Span (Business Hours)</v>
      </c>
      <c r="C66" s="65" t="str">
        <f>'17.18 prices'!C66</f>
        <v>Installation and removal of Warning Flags on overhead lines including service lines, LV &amp; HV – Lengths based fee Use in conjunction with Item 566 to determine total service charge</v>
      </c>
      <c r="D66" s="70">
        <f>'17.18 prices'!D66</f>
        <v>595.34175163687019</v>
      </c>
      <c r="E66" s="70">
        <f>'17.18 prices'!E66</f>
        <v>654.87592680055729</v>
      </c>
      <c r="F66" s="68">
        <f>'17.18 prices'!F66</f>
        <v>3</v>
      </c>
      <c r="G66" s="68" t="str">
        <f>'17.18 prices'!G66</f>
        <v>Normal</v>
      </c>
      <c r="H66" s="68" t="str">
        <f>'17.18 prices'!H66</f>
        <v>OH Crew</v>
      </c>
      <c r="I66" s="70">
        <f>VLOOKUP(H66,Crews, 5,FALSE)</f>
        <v>221.72028952035308</v>
      </c>
      <c r="J66" s="70">
        <f>VLOOKUP(H66,crewsot, 5,FALSE)</f>
        <v>310.40840532849427</v>
      </c>
      <c r="K66" s="70">
        <f>IF(G66="Normal",F66*I66,F66*J66)</f>
        <v>665.16086856105926</v>
      </c>
      <c r="L66" s="70">
        <f>IF(G66="Normal",K66*$B$5,K66/Q8*$B$5)</f>
        <v>246.10952136759192</v>
      </c>
      <c r="M66" s="68"/>
      <c r="N66" s="68"/>
      <c r="O66" s="282">
        <f>'22.23 prices'!O66*'23.24 prices'!K$15</f>
        <v>555.29647481621055</v>
      </c>
      <c r="P66" s="132">
        <f>IF(G66="Normal",SUM(K66:O66,-L66)*$B$16,SUM((K66/Q49), M66, N66, O66)*$B$16)</f>
        <v>292.90976241054472</v>
      </c>
      <c r="Q66" s="248">
        <f>SUM(K66:P66)</f>
        <v>1759.4766271554065</v>
      </c>
      <c r="R66" s="55"/>
      <c r="S66" s="55"/>
    </row>
    <row r="67" spans="1:38" ht="48" customHeight="1" thickBot="1" x14ac:dyDescent="0.4">
      <c r="A67" s="60" t="str">
        <f>'17.18 prices'!A67</f>
        <v>Operational &amp; Maintenance Fees - Export Only Embedded Generation Installations up to 5MW</v>
      </c>
      <c r="B67" s="58" t="str">
        <f>'17.18 prices'!B67</f>
        <v>Service</v>
      </c>
      <c r="C67" s="58" t="str">
        <f>'17.18 prices'!C67</f>
        <v>Service Description / Scope</v>
      </c>
      <c r="D67" s="279" t="str">
        <f>'17.18 prices'!D67</f>
        <v>Current Prices 2017/18</v>
      </c>
      <c r="E67" s="279" t="str">
        <f>'17.18 prices'!E67</f>
        <v>GST Inclusive</v>
      </c>
      <c r="F67" s="256" t="str">
        <f>'17.18 prices'!F67</f>
        <v>Appointment Time Hours</v>
      </c>
      <c r="G67" s="256" t="str">
        <f>'17.18 prices'!G67</f>
        <v>Normal/Over</v>
      </c>
      <c r="H67" s="256" t="str">
        <f>'17.18 prices'!H67</f>
        <v>Crew</v>
      </c>
      <c r="I67" s="256" t="s">
        <v>201</v>
      </c>
      <c r="J67" s="256" t="s">
        <v>202</v>
      </c>
      <c r="K67" s="256" t="s">
        <v>203</v>
      </c>
      <c r="L67" s="256" t="s">
        <v>204</v>
      </c>
      <c r="M67" s="256" t="s">
        <v>205</v>
      </c>
      <c r="N67" s="256" t="s">
        <v>206</v>
      </c>
      <c r="O67" s="256" t="s">
        <v>207</v>
      </c>
      <c r="P67" s="256" t="s">
        <v>208</v>
      </c>
      <c r="Q67" s="256" t="s">
        <v>209</v>
      </c>
      <c r="R67" s="55"/>
      <c r="S67" s="55"/>
    </row>
    <row r="68" spans="1:38" ht="61.5" customHeight="1" thickBot="1" x14ac:dyDescent="0.4">
      <c r="A68" s="63">
        <f>'17.18 prices'!A68</f>
        <v>568</v>
      </c>
      <c r="B68" s="237" t="str">
        <f>'17.18 prices'!B68</f>
        <v>Embedded Generation OPEX Fees - Connection Assets</v>
      </c>
      <c r="C68" s="238" t="str">
        <f>'17.18 prices'!C68</f>
        <v>Annual operational and maintenance charges for the dedicated connections assets of Export Only Embedded Generation</v>
      </c>
      <c r="D68" s="243" t="str">
        <f>'17.18 prices'!D68</f>
        <v>2% of value of connection assets per annum</v>
      </c>
      <c r="E68" s="135">
        <f>'17.18 prices'!E68</f>
        <v>0</v>
      </c>
      <c r="F68" s="134">
        <f>'17.18 prices'!F68</f>
        <v>0</v>
      </c>
      <c r="G68" s="134">
        <f>'17.18 prices'!G68</f>
        <v>0</v>
      </c>
      <c r="H68" s="134">
        <f>'17.18 prices'!H68</f>
        <v>0</v>
      </c>
      <c r="I68" s="134"/>
      <c r="J68" s="134"/>
      <c r="K68" s="134"/>
      <c r="L68" s="134"/>
      <c r="M68" s="261"/>
      <c r="N68" s="261"/>
      <c r="O68" s="261"/>
      <c r="P68" s="135"/>
      <c r="Q68" s="261"/>
      <c r="R68" s="55"/>
      <c r="S68" s="55"/>
    </row>
    <row r="69" spans="1:38" ht="93.75" customHeight="1" thickBot="1" x14ac:dyDescent="0.4">
      <c r="A69" s="69">
        <f>'17.18 prices'!A69</f>
        <v>569</v>
      </c>
      <c r="B69" s="238" t="str">
        <f>'17.18 prices'!B69</f>
        <v>Embedded Generation OPEX Fees - Shared Network Asset</v>
      </c>
      <c r="C69" s="238" t="str">
        <f>'17.18 prices'!C69</f>
        <v>Annual operational and maintenance charges for the shared network assets associated with Export Only Embedded Generation</v>
      </c>
      <c r="D69" s="243" t="str">
        <f>'17.18 prices'!D69</f>
        <v>2% of value of shared assets allocated to the generator per annum (if applicable)</v>
      </c>
      <c r="E69" s="135">
        <f>'17.18 prices'!E69</f>
        <v>0</v>
      </c>
      <c r="F69" s="135">
        <f>'17.18 prices'!F69</f>
        <v>0</v>
      </c>
      <c r="G69" s="135">
        <f>'17.18 prices'!G69</f>
        <v>0</v>
      </c>
      <c r="H69" s="135">
        <f>'17.18 prices'!H69</f>
        <v>0</v>
      </c>
      <c r="I69" s="135"/>
      <c r="J69" s="135"/>
      <c r="K69" s="135"/>
      <c r="L69" s="135"/>
      <c r="M69" s="136"/>
      <c r="N69" s="136"/>
      <c r="O69" s="136"/>
      <c r="P69" s="135"/>
      <c r="Q69" s="262"/>
      <c r="R69" s="55"/>
      <c r="S69" s="55"/>
    </row>
    <row r="70" spans="1:38" ht="53.25" customHeight="1" thickBot="1" x14ac:dyDescent="0.4">
      <c r="A70" s="60" t="str">
        <f>'17.18 prices'!A70</f>
        <v>Connection Enquiry Processing - Embedded Generation Installations*</v>
      </c>
      <c r="B70" s="58" t="str">
        <f>'17.18 prices'!B70</f>
        <v>Service</v>
      </c>
      <c r="C70" s="58" t="str">
        <f>'17.18 prices'!C70</f>
        <v>Service Description / Scope</v>
      </c>
      <c r="D70" s="279" t="str">
        <f>'17.18 prices'!D70</f>
        <v>Current Prices 2017/18</v>
      </c>
      <c r="E70" s="279" t="str">
        <f>'17.18 prices'!E70</f>
        <v>GST Inclusive</v>
      </c>
      <c r="F70" s="256" t="str">
        <f>'17.18 prices'!F70</f>
        <v>Appointment Time Hours</v>
      </c>
      <c r="G70" s="256" t="str">
        <f>'17.18 prices'!G70</f>
        <v>Normal/Over</v>
      </c>
      <c r="H70" s="256" t="str">
        <f>'17.18 prices'!H70</f>
        <v>Crew</v>
      </c>
      <c r="I70" s="256" t="s">
        <v>201</v>
      </c>
      <c r="J70" s="256" t="s">
        <v>202</v>
      </c>
      <c r="K70" s="256" t="s">
        <v>203</v>
      </c>
      <c r="L70" s="256" t="s">
        <v>204</v>
      </c>
      <c r="M70" s="256" t="s">
        <v>205</v>
      </c>
      <c r="N70" s="256" t="s">
        <v>206</v>
      </c>
      <c r="O70" s="256" t="s">
        <v>207</v>
      </c>
      <c r="P70" s="256" t="s">
        <v>208</v>
      </c>
      <c r="Q70" s="256" t="s">
        <v>209</v>
      </c>
      <c r="R70" s="55"/>
      <c r="S70" s="55"/>
    </row>
    <row r="71" spans="1:38" ht="75.75" customHeight="1" thickBot="1" x14ac:dyDescent="0.4">
      <c r="A71" s="73">
        <f>'17.18 prices'!A71</f>
        <v>570</v>
      </c>
      <c r="B71" s="239" t="str">
        <f>'17.18 prices'!B71</f>
        <v>Embedded Generation Connection Enquiry – Class 1 (Commercial)</v>
      </c>
      <c r="C71" s="238" t="str">
        <f>'17.18 prices'!C71</f>
        <v>Receipt, registration, processing and responding to a connection enquiry for Class 1 (Commercial) Embedded Generation</v>
      </c>
      <c r="D71" s="240">
        <f>'17.18 prices'!D71</f>
        <v>0</v>
      </c>
      <c r="E71" s="240">
        <f>'17.18 prices'!E71</f>
        <v>0</v>
      </c>
      <c r="F71" s="241">
        <f>'17.18 prices'!F71</f>
        <v>2</v>
      </c>
      <c r="G71" s="70" t="str">
        <f>'17.18 prices'!G71</f>
        <v>Normal</v>
      </c>
      <c r="H71" s="67" t="str">
        <f>'17.18 prices'!H71</f>
        <v>Management
 ( Senior Project Engineer - SPE)</v>
      </c>
      <c r="I71" s="70">
        <f t="shared" ref="I71:I83" si="10">$B$8</f>
        <v>152.429076164695</v>
      </c>
      <c r="J71" s="79">
        <f t="shared" ref="J71:J76" si="11">$C$8</f>
        <v>213.40070663057298</v>
      </c>
      <c r="K71" s="70">
        <f t="shared" ref="K71:K76" si="12">IF(G71="Normal",F71*I71,F71*J71)</f>
        <v>304.85815232939001</v>
      </c>
      <c r="L71" s="70">
        <f>IF(G71="Normal",K71*$B$5,K71/Q13*$B$5)</f>
        <v>112.7975163618743</v>
      </c>
      <c r="M71" s="258"/>
      <c r="N71" s="258"/>
      <c r="O71" s="258"/>
      <c r="P71" s="132">
        <f t="shared" ref="P71:P76" si="13">IF(G71="Normal",SUM(K71:O71,-L71)*$B$16,SUM((K71/Q54), M71, N71, O71)*$B$16)</f>
        <v>73.165956559053598</v>
      </c>
      <c r="Q71" s="258">
        <f t="shared" ref="Q71:Q76" si="14">SUM(K71:P71)</f>
        <v>490.82162525031788</v>
      </c>
      <c r="R71" s="55"/>
      <c r="S71" s="55"/>
    </row>
    <row r="72" spans="1:38" ht="78.75" customHeight="1" thickBot="1" x14ac:dyDescent="0.4">
      <c r="A72" s="73">
        <f>'17.18 prices'!A72</f>
        <v>596</v>
      </c>
      <c r="B72" s="239" t="str">
        <f>'17.18 prices'!B72</f>
        <v>Embedded Generation Connection Enquiry – Class 2</v>
      </c>
      <c r="C72" s="238" t="str">
        <f>'17.18 prices'!C72</f>
        <v xml:space="preserve">Receipt, registration, processing and responding to a connection enquiry with Preliminary Network Advice for Class 2 Embedded Generation </v>
      </c>
      <c r="D72" s="242">
        <f>'17.18 prices'!D72</f>
        <v>571.20000000000005</v>
      </c>
      <c r="E72" s="242">
        <f>'17.18 prices'!E72</f>
        <v>628.32000000000005</v>
      </c>
      <c r="F72" s="241">
        <f>'17.18 prices'!F72</f>
        <v>2.5</v>
      </c>
      <c r="G72" s="68" t="str">
        <f>'17.18 prices'!G72</f>
        <v>Normal</v>
      </c>
      <c r="H72" s="67" t="str">
        <f>'17.18 prices'!H72</f>
        <v>Management
 ( Senior Project Engineer - SPE)</v>
      </c>
      <c r="I72" s="70">
        <f t="shared" si="10"/>
        <v>152.429076164695</v>
      </c>
      <c r="J72" s="79">
        <f t="shared" si="11"/>
        <v>213.40070663057298</v>
      </c>
      <c r="K72" s="70">
        <f t="shared" si="12"/>
        <v>381.07269041173754</v>
      </c>
      <c r="L72" s="70">
        <f>IF(G72="Normal",K72*$B$5,K72/Q14*$B$5)</f>
        <v>140.9968954523429</v>
      </c>
      <c r="M72" s="68"/>
      <c r="N72" s="68"/>
      <c r="O72" s="68"/>
      <c r="P72" s="132">
        <f t="shared" si="13"/>
        <v>91.457445698817011</v>
      </c>
      <c r="Q72" s="248">
        <f t="shared" si="14"/>
        <v>613.52703156289738</v>
      </c>
      <c r="R72" s="55"/>
      <c r="S72" s="55"/>
    </row>
    <row r="73" spans="1:38" ht="75" customHeight="1" thickBot="1" x14ac:dyDescent="0.4">
      <c r="A73" s="73">
        <f>'17.18 prices'!A73</f>
        <v>597</v>
      </c>
      <c r="B73" s="239" t="str">
        <f>'17.18 prices'!B73</f>
        <v xml:space="preserve">Embedded Generation Connection Enquiry – Class 3 </v>
      </c>
      <c r="C73" s="238" t="str">
        <f>'17.18 prices'!C73</f>
        <v xml:space="preserve">Receipt, registration, processing and responding to a connection enquiry with Preliminary Network Advice for Class 3 Embedded Generation </v>
      </c>
      <c r="D73" s="242">
        <f>'17.18 prices'!D73</f>
        <v>571.20000000000005</v>
      </c>
      <c r="E73" s="242">
        <f>'17.18 prices'!E73</f>
        <v>628.32000000000005</v>
      </c>
      <c r="F73" s="241">
        <f>'17.18 prices'!F73</f>
        <v>3</v>
      </c>
      <c r="G73" s="68" t="str">
        <f>'17.18 prices'!G73</f>
        <v>Normal</v>
      </c>
      <c r="H73" s="67" t="str">
        <f>'17.18 prices'!H73</f>
        <v>Management
 ( Senior Project Engineer - SPE)</v>
      </c>
      <c r="I73" s="70">
        <f t="shared" si="10"/>
        <v>152.429076164695</v>
      </c>
      <c r="J73" s="79">
        <f t="shared" si="11"/>
        <v>213.40070663057298</v>
      </c>
      <c r="K73" s="70">
        <f t="shared" si="12"/>
        <v>457.28722849408501</v>
      </c>
      <c r="L73" s="70">
        <f>IF(G73="Normal",K73*$B$5,K73/Q15*$B$5)</f>
        <v>169.19627454281147</v>
      </c>
      <c r="M73" s="68"/>
      <c r="N73" s="68"/>
      <c r="O73" s="68"/>
      <c r="P73" s="132">
        <f t="shared" si="13"/>
        <v>109.74893483858041</v>
      </c>
      <c r="Q73" s="248">
        <f t="shared" si="14"/>
        <v>736.23243787547699</v>
      </c>
      <c r="R73" s="55"/>
      <c r="S73" s="55"/>
    </row>
    <row r="74" spans="1:38" ht="78" customHeight="1" thickBot="1" x14ac:dyDescent="0.4">
      <c r="A74" s="73">
        <f>'17.18 prices'!A74</f>
        <v>598</v>
      </c>
      <c r="B74" s="239" t="str">
        <f>'17.18 prices'!B74</f>
        <v xml:space="preserve">Embedded Generation Connection Enquiry – Class 4 </v>
      </c>
      <c r="C74" s="238" t="str">
        <f>'17.18 prices'!C74</f>
        <v xml:space="preserve">Receipt, registration, processing and responding to a connection enquiry with Preliminary Network Advice for Class 4 Embedded Generation </v>
      </c>
      <c r="D74" s="242">
        <f>'17.18 prices'!D74</f>
        <v>571.20000000000005</v>
      </c>
      <c r="E74" s="242">
        <f>'17.18 prices'!E74</f>
        <v>628.32000000000005</v>
      </c>
      <c r="F74" s="241">
        <f>'17.18 prices'!F74</f>
        <v>3.5</v>
      </c>
      <c r="G74" s="68" t="str">
        <f>'17.18 prices'!G74</f>
        <v>Normal</v>
      </c>
      <c r="H74" s="67" t="str">
        <f>'17.18 prices'!H74</f>
        <v>Management
 ( Senior Project Engineer - SPE)</v>
      </c>
      <c r="I74" s="70">
        <f t="shared" si="10"/>
        <v>152.429076164695</v>
      </c>
      <c r="J74" s="79">
        <f t="shared" si="11"/>
        <v>213.40070663057298</v>
      </c>
      <c r="K74" s="70">
        <f t="shared" si="12"/>
        <v>533.50176657643249</v>
      </c>
      <c r="L74" s="70">
        <f>IF(G74="Normal",K74*$B$5,K74/Q16*$B$5)</f>
        <v>197.39565363328001</v>
      </c>
      <c r="M74" s="68"/>
      <c r="N74" s="68"/>
      <c r="O74" s="68"/>
      <c r="P74" s="132">
        <f t="shared" si="13"/>
        <v>128.04042397834377</v>
      </c>
      <c r="Q74" s="248">
        <f t="shared" si="14"/>
        <v>858.93784418805626</v>
      </c>
      <c r="R74" s="55"/>
      <c r="S74" s="55"/>
    </row>
    <row r="75" spans="1:38" ht="75" customHeight="1" thickBot="1" x14ac:dyDescent="0.4">
      <c r="A75" s="73">
        <f>'17.18 prices'!A75</f>
        <v>599</v>
      </c>
      <c r="B75" s="239" t="str">
        <f>'17.18 prices'!B75</f>
        <v xml:space="preserve">Embedded Generation Connection Enquiry – Class 5 </v>
      </c>
      <c r="C75" s="238" t="str">
        <f>'17.18 prices'!C75</f>
        <v xml:space="preserve">Receipt, registration, processing and responding to a connection enquiry with Preliminary Network Advice for Class 5 Embedded Generation </v>
      </c>
      <c r="D75" s="242">
        <f>'17.18 prices'!D75</f>
        <v>571.20000000000005</v>
      </c>
      <c r="E75" s="242">
        <f>'17.18 prices'!E75</f>
        <v>628.32000000000005</v>
      </c>
      <c r="F75" s="241">
        <f>'17.18 prices'!F75</f>
        <v>4</v>
      </c>
      <c r="G75" s="68" t="str">
        <f>'17.18 prices'!G75</f>
        <v>Normal</v>
      </c>
      <c r="H75" s="67" t="str">
        <f>'17.18 prices'!H75</f>
        <v>Management
 ( Senior Project Engineer - SPE)</v>
      </c>
      <c r="I75" s="70">
        <f t="shared" si="10"/>
        <v>152.429076164695</v>
      </c>
      <c r="J75" s="79">
        <f t="shared" si="11"/>
        <v>213.40070663057298</v>
      </c>
      <c r="K75" s="70">
        <f t="shared" si="12"/>
        <v>609.71630465878002</v>
      </c>
      <c r="L75" s="70">
        <f>IF(G75="Normal",K75*$B$5,K75/Q17*$B$5)</f>
        <v>225.5950327237486</v>
      </c>
      <c r="M75" s="68"/>
      <c r="N75" s="68"/>
      <c r="O75" s="68"/>
      <c r="P75" s="132">
        <f t="shared" si="13"/>
        <v>146.3319131181072</v>
      </c>
      <c r="Q75" s="248">
        <f t="shared" si="14"/>
        <v>981.64325050063576</v>
      </c>
      <c r="R75" s="55"/>
      <c r="S75" s="55"/>
    </row>
    <row r="76" spans="1:38" ht="64.5" customHeight="1" thickBot="1" x14ac:dyDescent="0.4">
      <c r="A76" s="73">
        <f>'17.18 prices'!A76</f>
        <v>600</v>
      </c>
      <c r="B76" s="239" t="str">
        <f>'17.18 prices'!B76</f>
        <v>Embedded Generation Connection Enquiry – Class 6</v>
      </c>
      <c r="C76" s="238" t="str">
        <f>'17.18 prices'!C76</f>
        <v xml:space="preserve">Receipt, registration, processing and responding to a connection enquiry with Preliminary Network Advice for Class 6 Embedded Generation </v>
      </c>
      <c r="D76" s="242">
        <f>'17.18 prices'!D76</f>
        <v>1142.4100000000001</v>
      </c>
      <c r="E76" s="242">
        <f>'17.18 prices'!E76</f>
        <v>1256.6400000000001</v>
      </c>
      <c r="F76" s="241">
        <f>'17.18 prices'!F76</f>
        <v>4.5</v>
      </c>
      <c r="G76" s="68" t="str">
        <f>'17.18 prices'!G76</f>
        <v>Normal</v>
      </c>
      <c r="H76" s="67" t="str">
        <f>'17.18 prices'!H76</f>
        <v>Management
 ( Senior Project Engineer - SPE)</v>
      </c>
      <c r="I76" s="70">
        <f t="shared" si="10"/>
        <v>152.429076164695</v>
      </c>
      <c r="J76" s="79">
        <f t="shared" si="11"/>
        <v>213.40070663057298</v>
      </c>
      <c r="K76" s="70">
        <f t="shared" si="12"/>
        <v>685.93084274112755</v>
      </c>
      <c r="L76" s="70">
        <f>IF(G76="Normal",K76*$B$5,K76/Q15*$B$5)</f>
        <v>253.7944118142172</v>
      </c>
      <c r="M76" s="68"/>
      <c r="N76" s="68"/>
      <c r="O76" s="68"/>
      <c r="P76" s="132">
        <f t="shared" si="13"/>
        <v>164.62340225787057</v>
      </c>
      <c r="Q76" s="248">
        <f t="shared" si="14"/>
        <v>1104.3486568132153</v>
      </c>
      <c r="R76" s="55"/>
      <c r="S76" s="55"/>
    </row>
    <row r="77" spans="1:38" s="42" customFormat="1" ht="63" customHeight="1" thickBot="1" x14ac:dyDescent="0.4">
      <c r="A77" s="60" t="str">
        <f>'17.18 prices'!A77</f>
        <v xml:space="preserve">Network Design &amp; Investigation / Analysis Services - Embedded Generation Installations† </v>
      </c>
      <c r="B77" s="58" t="str">
        <f>'17.18 prices'!B77</f>
        <v>Service</v>
      </c>
      <c r="C77" s="58" t="str">
        <f>'17.18 prices'!C77</f>
        <v>Service Description / Scope</v>
      </c>
      <c r="D77" s="279" t="str">
        <f>'17.18 prices'!D77</f>
        <v>Current Prices 2017/18</v>
      </c>
      <c r="E77" s="279" t="str">
        <f>'17.18 prices'!E77</f>
        <v>GST Inclusive</v>
      </c>
      <c r="F77" s="256" t="str">
        <f>'17.18 prices'!F77</f>
        <v>Appointment Time Hours</v>
      </c>
      <c r="G77" s="256" t="str">
        <f>'17.18 prices'!G77</f>
        <v>Normal/Over</v>
      </c>
      <c r="H77" s="256" t="str">
        <f>'17.18 prices'!H77</f>
        <v>Crew</v>
      </c>
      <c r="I77" s="256" t="s">
        <v>201</v>
      </c>
      <c r="J77" s="256" t="s">
        <v>202</v>
      </c>
      <c r="K77" s="256" t="s">
        <v>203</v>
      </c>
      <c r="L77" s="256" t="s">
        <v>204</v>
      </c>
      <c r="M77" s="256" t="s">
        <v>205</v>
      </c>
      <c r="N77" s="256" t="s">
        <v>206</v>
      </c>
      <c r="O77" s="256" t="s">
        <v>207</v>
      </c>
      <c r="P77" s="256" t="s">
        <v>208</v>
      </c>
      <c r="Q77" s="256" t="s">
        <v>209</v>
      </c>
      <c r="R77" s="55"/>
      <c r="S77" s="55"/>
      <c r="T77"/>
      <c r="U77"/>
      <c r="V77"/>
      <c r="W77"/>
      <c r="X77"/>
      <c r="Y77"/>
      <c r="Z77"/>
      <c r="AA77"/>
      <c r="AB77"/>
      <c r="AC77"/>
      <c r="AD77"/>
      <c r="AE77"/>
      <c r="AF77"/>
      <c r="AG77"/>
      <c r="AH77"/>
      <c r="AI77"/>
      <c r="AJ77"/>
      <c r="AK77"/>
      <c r="AL77"/>
    </row>
    <row r="78" spans="1:38" ht="60.75" customHeight="1" thickBot="1" x14ac:dyDescent="0.4">
      <c r="A78" s="73">
        <f>'17.18 prices'!A78</f>
        <v>574</v>
      </c>
      <c r="B78" s="239" t="str">
        <f>'17.18 prices'!B78</f>
        <v>Embedded Generation Network Technical Study - Class 1  (Commercial)</v>
      </c>
      <c r="C78" s="238" t="str">
        <f>'17.18 prices'!C78</f>
        <v xml:space="preserve">Technical assessment of Network Capability for connecting Class 1 (Commercial) Export Embedded Generation </v>
      </c>
      <c r="D78" s="240">
        <f>'17.18 prices'!D78</f>
        <v>0</v>
      </c>
      <c r="E78" s="240">
        <f>'17.18 prices'!E78</f>
        <v>0</v>
      </c>
      <c r="F78" s="241">
        <f>'17.18 prices'!F78</f>
        <v>8</v>
      </c>
      <c r="G78" s="68" t="str">
        <f>'17.18 prices'!G78</f>
        <v>Normal</v>
      </c>
      <c r="H78" s="67" t="str">
        <f>'17.18 prices'!H78</f>
        <v>Management
 ( Senior Project Engineer - SPE)</v>
      </c>
      <c r="I78" s="70">
        <f t="shared" si="10"/>
        <v>152.429076164695</v>
      </c>
      <c r="J78" s="70">
        <f t="shared" ref="J78:J83" si="15">$C$8</f>
        <v>213.40070663057298</v>
      </c>
      <c r="K78" s="68">
        <f t="shared" ref="K78:K83" si="16">IF(G78="Normal",F78*I78,F78*J78)</f>
        <v>1219.43260931756</v>
      </c>
      <c r="L78" s="70">
        <f t="shared" ref="L78:L83" si="17">IF(G78="Normal",K78*$B$5,K78/Q22*$B$5)</f>
        <v>451.1900654474972</v>
      </c>
      <c r="M78" s="68"/>
      <c r="N78" s="68"/>
      <c r="O78" s="68"/>
      <c r="P78" s="132">
        <f t="shared" ref="P78:P83" si="18">IF(G78="Normal",SUM(K78:O78,-L78)*$B$16,SUM((K78/Q61), M78, N78, O78)*$B$16)</f>
        <v>292.66382623621439</v>
      </c>
      <c r="Q78" s="248">
        <f t="shared" ref="Q78:Q83" si="19">SUM(K78:P78)</f>
        <v>1963.2865010012715</v>
      </c>
      <c r="R78" s="55"/>
      <c r="S78" s="55"/>
    </row>
    <row r="79" spans="1:38" ht="59.25" customHeight="1" thickBot="1" x14ac:dyDescent="0.4">
      <c r="A79" s="73">
        <f>'17.18 prices'!A79</f>
        <v>575</v>
      </c>
      <c r="B79" s="239" t="str">
        <f>'17.18 prices'!B79</f>
        <v>Embedded Generation Network Technical Study - Class 2</v>
      </c>
      <c r="C79" s="238" t="str">
        <f>'17.18 prices'!C79</f>
        <v xml:space="preserve">Technical assessment of Network Capability for connecting Class 2 Export Embedded Generation </v>
      </c>
      <c r="D79" s="242">
        <f>'17.18 prices'!D79</f>
        <v>3808.0446977580677</v>
      </c>
      <c r="E79" s="242">
        <f>'17.18 prices'!E79</f>
        <v>4188.8491675338746</v>
      </c>
      <c r="F79" s="241">
        <f>'17.18 prices'!F79</f>
        <v>16</v>
      </c>
      <c r="G79" s="68" t="str">
        <f>'17.18 prices'!G79</f>
        <v>Normal</v>
      </c>
      <c r="H79" s="67" t="str">
        <f>'17.18 prices'!H79</f>
        <v>Management
 ( Senior Project Engineer - SPE)</v>
      </c>
      <c r="I79" s="70">
        <f t="shared" si="10"/>
        <v>152.429076164695</v>
      </c>
      <c r="J79" s="70">
        <f t="shared" si="15"/>
        <v>213.40070663057298</v>
      </c>
      <c r="K79" s="68">
        <f t="shared" si="16"/>
        <v>2438.8652186351201</v>
      </c>
      <c r="L79" s="70">
        <f t="shared" si="17"/>
        <v>902.38013089499441</v>
      </c>
      <c r="M79" s="68"/>
      <c r="N79" s="68"/>
      <c r="O79" s="68"/>
      <c r="P79" s="132">
        <f t="shared" si="18"/>
        <v>585.32765247242878</v>
      </c>
      <c r="Q79" s="248">
        <f t="shared" si="19"/>
        <v>3926.573002002543</v>
      </c>
      <c r="R79" s="55"/>
      <c r="S79" s="55"/>
    </row>
    <row r="80" spans="1:38" ht="53.25" customHeight="1" thickBot="1" x14ac:dyDescent="0.4">
      <c r="A80" s="73">
        <f>'17.18 prices'!A80</f>
        <v>576</v>
      </c>
      <c r="B80" s="239" t="str">
        <f>'17.18 prices'!B80</f>
        <v>Embedded Generation Network Technical Study - Class 3</v>
      </c>
      <c r="C80" s="238" t="str">
        <f>'17.18 prices'!C80</f>
        <v xml:space="preserve">Technical assessment of Network Capability for connecting Class 3 Export Embedded Generation </v>
      </c>
      <c r="D80" s="240">
        <f>'17.18 prices'!D80</f>
        <v>5712.0516697515668</v>
      </c>
      <c r="E80" s="240">
        <f>'17.18 prices'!E80</f>
        <v>6283.256836726724</v>
      </c>
      <c r="F80" s="241">
        <f>'17.18 prices'!F80</f>
        <v>32</v>
      </c>
      <c r="G80" s="68" t="str">
        <f>'17.18 prices'!G80</f>
        <v>Normal</v>
      </c>
      <c r="H80" s="67" t="str">
        <f>'17.18 prices'!H80</f>
        <v>Management
 ( Senior Project Engineer - SPE)</v>
      </c>
      <c r="I80" s="70">
        <f t="shared" si="10"/>
        <v>152.429076164695</v>
      </c>
      <c r="J80" s="70">
        <f t="shared" si="15"/>
        <v>213.40070663057298</v>
      </c>
      <c r="K80" s="70">
        <f t="shared" si="16"/>
        <v>4877.7304372702401</v>
      </c>
      <c r="L80" s="70">
        <f t="shared" si="17"/>
        <v>1804.7602617899888</v>
      </c>
      <c r="M80" s="68"/>
      <c r="N80" s="68"/>
      <c r="O80" s="68"/>
      <c r="P80" s="132">
        <f t="shared" si="18"/>
        <v>1170.6553049448576</v>
      </c>
      <c r="Q80" s="248">
        <f t="shared" si="19"/>
        <v>7853.1460040050861</v>
      </c>
      <c r="R80" s="55"/>
      <c r="S80" s="55"/>
    </row>
    <row r="81" spans="1:38" ht="51" customHeight="1" thickBot="1" x14ac:dyDescent="0.4">
      <c r="A81" s="73">
        <f>'17.18 prices'!A81</f>
        <v>577</v>
      </c>
      <c r="B81" s="239" t="str">
        <f>'17.18 prices'!B81</f>
        <v>Embedded Generation Network Technical Study - Class 4</v>
      </c>
      <c r="C81" s="238" t="str">
        <f>'17.18 prices'!C81</f>
        <v xml:space="preserve">Technical assessment of Network Capability for connecting Class 4 Export Embedded Generation </v>
      </c>
      <c r="D81" s="242">
        <f>'17.18 prices'!D81</f>
        <v>7616.0791442591117</v>
      </c>
      <c r="E81" s="242">
        <f>'17.18 prices'!E81</f>
        <v>8377.6870586850237</v>
      </c>
      <c r="F81" s="241">
        <f>'17.18 prices'!F81</f>
        <v>48</v>
      </c>
      <c r="G81" s="68" t="str">
        <f>'17.18 prices'!G81</f>
        <v>Normal</v>
      </c>
      <c r="H81" s="67" t="str">
        <f>'17.18 prices'!H81</f>
        <v>Management
 ( Senior Project Engineer - SPE)</v>
      </c>
      <c r="I81" s="70">
        <f t="shared" si="10"/>
        <v>152.429076164695</v>
      </c>
      <c r="J81" s="70">
        <f t="shared" si="15"/>
        <v>213.40070663057298</v>
      </c>
      <c r="K81" s="66">
        <f t="shared" si="16"/>
        <v>7316.5956559053602</v>
      </c>
      <c r="L81" s="70">
        <f t="shared" si="17"/>
        <v>2707.1403926849835</v>
      </c>
      <c r="M81" s="68"/>
      <c r="N81" s="68"/>
      <c r="O81" s="68"/>
      <c r="P81" s="132">
        <f t="shared" si="18"/>
        <v>1755.9829574172866</v>
      </c>
      <c r="Q81" s="248">
        <f t="shared" si="19"/>
        <v>11779.719006007632</v>
      </c>
      <c r="R81" s="55"/>
      <c r="S81" s="55"/>
    </row>
    <row r="82" spans="1:38" ht="73.5" customHeight="1" thickBot="1" x14ac:dyDescent="0.4">
      <c r="A82" s="73">
        <f>'17.18 prices'!A82</f>
        <v>578</v>
      </c>
      <c r="B82" s="239" t="str">
        <f>'17.18 prices'!B82</f>
        <v>Embedded Generation Network Technical Study - Class 5</v>
      </c>
      <c r="C82" s="238" t="str">
        <f>'17.18 prices'!C82</f>
        <v xml:space="preserve">Technical assessment of Network Capability for connecting Class 5 Export Embedded Generation </v>
      </c>
      <c r="D82" s="240">
        <f>'17.18 prices'!D82</f>
        <v>11424.123842017181</v>
      </c>
      <c r="E82" s="240">
        <f>'17.18 prices'!E82</f>
        <v>12566.536226218901</v>
      </c>
      <c r="F82" s="241">
        <f>'17.18 prices'!F82</f>
        <v>64</v>
      </c>
      <c r="G82" s="68" t="str">
        <f>'17.18 prices'!G82</f>
        <v>Normal</v>
      </c>
      <c r="H82" s="67" t="str">
        <f>'17.18 prices'!H82</f>
        <v>Management
 ( Senior Project Engineer - SPE)</v>
      </c>
      <c r="I82" s="70">
        <f t="shared" si="10"/>
        <v>152.429076164695</v>
      </c>
      <c r="J82" s="70">
        <f t="shared" si="15"/>
        <v>213.40070663057298</v>
      </c>
      <c r="K82" s="70">
        <f t="shared" si="16"/>
        <v>9755.4608745404803</v>
      </c>
      <c r="L82" s="70">
        <f t="shared" si="17"/>
        <v>3609.5205235799776</v>
      </c>
      <c r="M82" s="68"/>
      <c r="N82" s="68"/>
      <c r="O82" s="68"/>
      <c r="P82" s="132">
        <f t="shared" si="18"/>
        <v>2341.3106098897151</v>
      </c>
      <c r="Q82" s="248">
        <f t="shared" si="19"/>
        <v>15706.292008010172</v>
      </c>
      <c r="R82" s="55"/>
      <c r="S82" s="55"/>
    </row>
    <row r="83" spans="1:38" ht="93" customHeight="1" thickBot="1" x14ac:dyDescent="0.4">
      <c r="A83" s="73">
        <f>'17.18 prices'!A83</f>
        <v>579</v>
      </c>
      <c r="B83" s="239" t="str">
        <f>'17.18 prices'!B83</f>
        <v>Embeddded Generation - Network Technical Study - Class 6</v>
      </c>
      <c r="C83" s="238" t="str">
        <f>'17.18 prices'!C83</f>
        <v>Technical assessment of Network Capability for connecting Class 6 Embedded Generation where Evoenergy provides the requisite network data and the Embedded Generator  undertakes the Network Technical Study.</v>
      </c>
      <c r="D83" s="242">
        <f>'17.18 prices'!D83</f>
        <v>14280.144551264451</v>
      </c>
      <c r="E83" s="242">
        <f>'17.18 prices'!E83</f>
        <v>15708.159006390897</v>
      </c>
      <c r="F83" s="241">
        <f>'17.18 prices'!F83</f>
        <v>80</v>
      </c>
      <c r="G83" s="68" t="str">
        <f>'17.18 prices'!G83</f>
        <v>Normal</v>
      </c>
      <c r="H83" s="67" t="str">
        <f>'17.18 prices'!H83</f>
        <v>Management
 ( Senior Project Engineer - SPE)</v>
      </c>
      <c r="I83" s="70">
        <f t="shared" si="10"/>
        <v>152.429076164695</v>
      </c>
      <c r="J83" s="70">
        <f t="shared" si="15"/>
        <v>213.40070663057298</v>
      </c>
      <c r="K83" s="70">
        <f t="shared" si="16"/>
        <v>12194.326093175601</v>
      </c>
      <c r="L83" s="70">
        <f t="shared" si="17"/>
        <v>4511.9006544749727</v>
      </c>
      <c r="M83" s="68"/>
      <c r="N83" s="68"/>
      <c r="O83" s="68"/>
      <c r="P83" s="132">
        <f t="shared" si="18"/>
        <v>2926.6382623621444</v>
      </c>
      <c r="Q83" s="248">
        <f t="shared" si="19"/>
        <v>19632.865010012716</v>
      </c>
      <c r="R83" s="55"/>
      <c r="S83" s="55"/>
    </row>
    <row r="84" spans="1:38" ht="93" customHeight="1" thickBot="1" x14ac:dyDescent="0.4">
      <c r="A84" s="60" t="str">
        <f>'17.18 prices'!A84</f>
        <v xml:space="preserve">Contract Administration, Commissioning and Testing - Embedded Generation Installations up to 5MW </v>
      </c>
      <c r="B84" s="58" t="str">
        <f>'17.18 prices'!B84</f>
        <v>Service</v>
      </c>
      <c r="C84" s="58" t="str">
        <f>'17.18 prices'!C84</f>
        <v>Service Description / Scope</v>
      </c>
      <c r="D84" s="279" t="str">
        <f>'17.18 prices'!D84</f>
        <v>Current Prices 2017/18</v>
      </c>
      <c r="E84" s="279" t="str">
        <f>'17.18 prices'!E84</f>
        <v>GST Inclusive</v>
      </c>
      <c r="F84" s="256" t="str">
        <f>'17.18 prices'!F84</f>
        <v>Appointment Time Hours</v>
      </c>
      <c r="G84" s="256" t="str">
        <f>'17.18 prices'!G84</f>
        <v>Normal/Over</v>
      </c>
      <c r="H84" s="256" t="str">
        <f>'17.18 prices'!H84</f>
        <v>Crew</v>
      </c>
      <c r="I84" s="256" t="s">
        <v>201</v>
      </c>
      <c r="J84" s="256" t="s">
        <v>202</v>
      </c>
      <c r="K84" s="256" t="s">
        <v>203</v>
      </c>
      <c r="L84" s="256" t="s">
        <v>204</v>
      </c>
      <c r="M84" s="256" t="s">
        <v>205</v>
      </c>
      <c r="N84" s="256" t="s">
        <v>206</v>
      </c>
      <c r="O84" s="256" t="s">
        <v>207</v>
      </c>
      <c r="P84" s="256" t="s">
        <v>208</v>
      </c>
      <c r="Q84" s="256" t="s">
        <v>209</v>
      </c>
      <c r="R84" s="55"/>
      <c r="S84" s="55"/>
    </row>
    <row r="85" spans="1:38" ht="77.25" customHeight="1" thickBot="1" x14ac:dyDescent="0.4">
      <c r="A85" s="73">
        <f>'17.18 prices'!A85</f>
        <v>601</v>
      </c>
      <c r="B85" s="239" t="str">
        <f>'17.18 prices'!B85</f>
        <v xml:space="preserve">Embedded Generation - Connection Contract Establishment - Class 1 (Commercial) to Class 6 </v>
      </c>
      <c r="C85" s="238" t="str">
        <f>'17.18 prices'!C85</f>
        <v>Preparation of Non-Standard Connection Agreement and on site attendance of Evoenergy to witness commissioning of the embedded generation where Evoenergy is not required to make any network alterations or additions.</v>
      </c>
      <c r="D85" s="137" t="str">
        <f>'17.18 prices'!D85</f>
        <v>na</v>
      </c>
      <c r="E85" s="137" t="str">
        <f>'17.18 prices'!E85</f>
        <v>na</v>
      </c>
      <c r="F85" s="241">
        <f>'17.18 prices'!F85</f>
        <v>16</v>
      </c>
      <c r="G85" s="68" t="str">
        <f>'17.18 prices'!G85</f>
        <v>Normal</v>
      </c>
      <c r="H85" s="67" t="str">
        <f>'17.18 prices'!H85</f>
        <v>Management
 ( Senior Project Engineer - SPE)</v>
      </c>
      <c r="I85" s="70">
        <f>$B$8</f>
        <v>152.429076164695</v>
      </c>
      <c r="J85" s="70">
        <f>$C$8</f>
        <v>213.40070663057298</v>
      </c>
      <c r="K85" s="70">
        <f>IF(G85="Normal",F85*I85,F85*J85)</f>
        <v>2438.8652186351201</v>
      </c>
      <c r="L85" s="70">
        <f>IF(G85="Normal",K85*$B$5,K85/Q29*$B$5)</f>
        <v>902.38013089499441</v>
      </c>
      <c r="M85" s="68"/>
      <c r="N85" s="68"/>
      <c r="O85" s="68"/>
      <c r="P85" s="132">
        <f>IF(G85="Normal",SUM(K85:O85,-L85)*$B$16,SUM((K85/Q68), M85, N85, O85)*$B$16)</f>
        <v>585.32765247242878</v>
      </c>
      <c r="Q85" s="248">
        <f>SUM(K85:P85)</f>
        <v>3926.573002002543</v>
      </c>
      <c r="R85" s="55"/>
      <c r="S85" s="55"/>
    </row>
    <row r="86" spans="1:38" ht="93" customHeight="1" thickBot="1" x14ac:dyDescent="0.4">
      <c r="A86" s="60" t="str">
        <f>'17.18 prices'!A86</f>
        <v>Provision of Data for Network Technical Study - Embedded Generation Installations over 5MW</v>
      </c>
      <c r="B86" s="58" t="str">
        <f>'17.18 prices'!B86</f>
        <v>Service</v>
      </c>
      <c r="C86" s="58" t="str">
        <f>'17.18 prices'!C86</f>
        <v>Service Description / Scope</v>
      </c>
      <c r="D86" s="279" t="str">
        <f>'17.18 prices'!D86</f>
        <v>Current Prices 2017/18</v>
      </c>
      <c r="E86" s="279" t="str">
        <f>'17.18 prices'!E86</f>
        <v>GST Inclusive</v>
      </c>
      <c r="F86" s="256" t="str">
        <f>'17.18 prices'!F86</f>
        <v>Appointment Time Hours</v>
      </c>
      <c r="G86" s="256" t="str">
        <f>'17.18 prices'!G86</f>
        <v>Normal/Over</v>
      </c>
      <c r="H86" s="256" t="str">
        <f>'17.18 prices'!H86</f>
        <v>Crew</v>
      </c>
      <c r="I86" s="256" t="s">
        <v>201</v>
      </c>
      <c r="J86" s="256" t="s">
        <v>202</v>
      </c>
      <c r="K86" s="256" t="s">
        <v>203</v>
      </c>
      <c r="L86" s="256" t="s">
        <v>204</v>
      </c>
      <c r="M86" s="256" t="s">
        <v>205</v>
      </c>
      <c r="N86" s="256" t="s">
        <v>206</v>
      </c>
      <c r="O86" s="256" t="s">
        <v>207</v>
      </c>
      <c r="P86" s="256" t="s">
        <v>208</v>
      </c>
      <c r="Q86" s="256" t="s">
        <v>209</v>
      </c>
      <c r="R86" s="55"/>
      <c r="S86" s="55"/>
    </row>
    <row r="87" spans="1:38" ht="93" customHeight="1" thickBot="1" x14ac:dyDescent="0.4">
      <c r="A87" s="73">
        <f>'17.18 prices'!A87</f>
        <v>602</v>
      </c>
      <c r="B87" s="239" t="str">
        <f>'17.18 prices'!B87</f>
        <v>Embedded Generator Network Technical Study  - Embedded Generation over 5MW</v>
      </c>
      <c r="C87" s="238" t="str">
        <f>'17.18 prices'!C87</f>
        <v>The provision of network data for and an analysis of the results of the Embedded Generator Network Technical Study.</v>
      </c>
      <c r="D87" s="119">
        <f>'17.18 prices'!D87</f>
        <v>11424.12</v>
      </c>
      <c r="E87" s="119">
        <f>'17.18 prices'!E87</f>
        <v>12566.54</v>
      </c>
      <c r="F87" s="241">
        <f>'17.18 prices'!F87</f>
        <v>80</v>
      </c>
      <c r="G87" s="68" t="str">
        <f>'17.18 prices'!G87</f>
        <v>Normal</v>
      </c>
      <c r="H87" s="67" t="str">
        <f>'17.18 prices'!H87</f>
        <v>Management
 ( Senior Project Engineer - SPE)</v>
      </c>
      <c r="I87" s="70">
        <f>$B$8</f>
        <v>152.429076164695</v>
      </c>
      <c r="J87" s="70">
        <f>$C$8</f>
        <v>213.40070663057298</v>
      </c>
      <c r="K87" s="70">
        <f>IF(G87="Normal",F87*I87,F87*J87)</f>
        <v>12194.326093175601</v>
      </c>
      <c r="L87" s="70">
        <f>IF(G87="Normal",K87*$B$5,K87/Q31*$B$5)</f>
        <v>4511.9006544749727</v>
      </c>
      <c r="M87" s="68"/>
      <c r="N87" s="68"/>
      <c r="O87" s="68"/>
      <c r="P87" s="132">
        <f>IF(G87="Normal",SUM(K87:O87,-L87)*$B$16,SUM((K87/Q70), M87, N87, O87)*$B$16)</f>
        <v>2926.6382623621444</v>
      </c>
      <c r="Q87" s="248">
        <f>SUM(K87:P87)</f>
        <v>19632.865010012716</v>
      </c>
      <c r="R87" s="55"/>
      <c r="S87" s="55"/>
    </row>
    <row r="88" spans="1:38" s="42" customFormat="1" ht="63" customHeight="1" thickBot="1" x14ac:dyDescent="0.4">
      <c r="A88" s="60" t="str">
        <f>'17.18 prices'!A88</f>
        <v>Residential Estate Subdivision Services (per block)</v>
      </c>
      <c r="B88" s="58" t="str">
        <f>'17.18 prices'!B88</f>
        <v>Service</v>
      </c>
      <c r="C88" s="58" t="str">
        <f>'17.18 prices'!C88</f>
        <v>Service Description / Scope</v>
      </c>
      <c r="D88" s="279" t="str">
        <f>'17.18 prices'!D88</f>
        <v>Current Prices 2017/18</v>
      </c>
      <c r="E88" s="279" t="str">
        <f>'17.18 prices'!E88</f>
        <v>GST Inclusive</v>
      </c>
      <c r="F88" s="256" t="str">
        <f>'17.18 prices'!F88</f>
        <v>Appointment Time Hours</v>
      </c>
      <c r="G88" s="256" t="str">
        <f>'17.18 prices'!G88</f>
        <v>Normal/Over</v>
      </c>
      <c r="H88" s="256" t="str">
        <f>'17.18 prices'!H88</f>
        <v>Crew</v>
      </c>
      <c r="I88" s="256" t="s">
        <v>201</v>
      </c>
      <c r="J88" s="256" t="s">
        <v>202</v>
      </c>
      <c r="K88" s="256" t="s">
        <v>203</v>
      </c>
      <c r="L88" s="256" t="s">
        <v>204</v>
      </c>
      <c r="M88" s="256" t="s">
        <v>205</v>
      </c>
      <c r="N88" s="256" t="s">
        <v>206</v>
      </c>
      <c r="O88" s="256" t="s">
        <v>207</v>
      </c>
      <c r="P88" s="256" t="s">
        <v>208</v>
      </c>
      <c r="Q88" s="256" t="s">
        <v>209</v>
      </c>
      <c r="R88" s="55"/>
      <c r="S88" s="55"/>
      <c r="T88"/>
      <c r="U88"/>
      <c r="V88"/>
      <c r="W88"/>
      <c r="X88"/>
      <c r="Y88"/>
      <c r="Z88"/>
      <c r="AA88"/>
      <c r="AB88"/>
      <c r="AC88"/>
      <c r="AD88"/>
      <c r="AE88"/>
      <c r="AF88"/>
      <c r="AG88"/>
      <c r="AH88"/>
      <c r="AI88"/>
      <c r="AJ88"/>
      <c r="AK88"/>
      <c r="AL88"/>
    </row>
    <row r="89" spans="1:38" ht="68.25" customHeight="1" thickBot="1" x14ac:dyDescent="0.4">
      <c r="A89" s="73">
        <f>'17.18 prices'!A89</f>
        <v>580</v>
      </c>
      <c r="B89" s="64" t="str">
        <f>'17.18 prices'!B89</f>
        <v>Subdivision Electricity Distribution Network Reticulation - Multi Unit Blocks</v>
      </c>
      <c r="C89" s="65" t="str">
        <f>'17.18 prices'!C89</f>
        <v>Connection of multi-unit residential blocks to the LV reticulation network</v>
      </c>
      <c r="D89" s="243">
        <f>'17.18 prices'!D89</f>
        <v>0</v>
      </c>
      <c r="E89" s="70">
        <f>'17.18 prices'!E89</f>
        <v>0</v>
      </c>
      <c r="F89" s="134">
        <f>'17.18 prices'!F89</f>
        <v>0</v>
      </c>
      <c r="G89" s="134">
        <f>'17.18 prices'!G89</f>
        <v>0</v>
      </c>
      <c r="H89" s="134">
        <f>'17.18 prices'!H89</f>
        <v>0</v>
      </c>
      <c r="I89" s="134"/>
      <c r="J89" s="134"/>
      <c r="K89" s="134"/>
      <c r="L89" s="134"/>
      <c r="M89" s="261"/>
      <c r="N89" s="261"/>
      <c r="O89" s="261"/>
      <c r="P89" s="135"/>
      <c r="Q89" s="261"/>
      <c r="R89" s="55"/>
      <c r="S89" s="55"/>
    </row>
    <row r="90" spans="1:38" ht="66.75" customHeight="1" thickBot="1" x14ac:dyDescent="0.4">
      <c r="A90" s="73">
        <f>'17.18 prices'!A90</f>
        <v>581</v>
      </c>
      <c r="B90" s="65" t="str">
        <f>'17.18 prices'!B90</f>
        <v>Subdivision Electricity Distribution Network Reticulation - Category 1 Blocks &lt;= 650 M2</v>
      </c>
      <c r="C90" s="65" t="str">
        <f>'17.18 prices'!C90</f>
        <v>Connection of residential blocks less than or equal to 650 square meters, to the LV reticulation network</v>
      </c>
      <c r="D90" s="243">
        <f>'17.18 prices'!D90</f>
        <v>1700.39</v>
      </c>
      <c r="E90" s="70">
        <f>'17.18 prices'!E90</f>
        <v>1870.4290000000003</v>
      </c>
      <c r="F90" s="135">
        <f>'17.18 prices'!F90</f>
        <v>0</v>
      </c>
      <c r="G90" s="135">
        <f>'17.18 prices'!G90</f>
        <v>0</v>
      </c>
      <c r="H90" s="135">
        <f>'17.18 prices'!H90</f>
        <v>0</v>
      </c>
      <c r="I90" s="135"/>
      <c r="J90" s="135"/>
      <c r="K90" s="135"/>
      <c r="L90" s="135"/>
      <c r="M90" s="136"/>
      <c r="N90" s="136"/>
      <c r="O90" s="136"/>
      <c r="P90" s="135"/>
      <c r="Q90" s="262"/>
      <c r="R90" s="55"/>
      <c r="S90" s="55"/>
    </row>
    <row r="91" spans="1:38" ht="75.75" customHeight="1" thickBot="1" x14ac:dyDescent="0.4">
      <c r="A91" s="73">
        <f>'17.18 prices'!A91</f>
        <v>582</v>
      </c>
      <c r="B91" s="64" t="str">
        <f>'17.18 prices'!B91</f>
        <v>Subdivision Electricity Distribution Network Reticulation - Category 1 Blocks 650 - 1100m2 with average linear frontage of 22-25 metres</v>
      </c>
      <c r="C91" s="65" t="str">
        <f>'17.18 prices'!C91</f>
        <v>Connection of residential blocks less than or equal to 1100 square meters but greater than 650 square meters, with average linear frontage of 22-25 meters, to the LV reticulation network</v>
      </c>
      <c r="D91" s="243">
        <f>'17.18 prices'!D91</f>
        <v>2227.7800000000002</v>
      </c>
      <c r="E91" s="70">
        <f>'17.18 prices'!E91</f>
        <v>2450.5580000000004</v>
      </c>
      <c r="F91" s="134">
        <f>'17.18 prices'!F91</f>
        <v>0</v>
      </c>
      <c r="G91" s="134">
        <f>'17.18 prices'!G91</f>
        <v>0</v>
      </c>
      <c r="H91" s="134">
        <f>'17.18 prices'!H91</f>
        <v>0</v>
      </c>
      <c r="I91" s="134"/>
      <c r="J91" s="134"/>
      <c r="K91" s="134"/>
      <c r="L91" s="134"/>
      <c r="M91" s="261"/>
      <c r="N91" s="261"/>
      <c r="O91" s="261"/>
      <c r="P91" s="135"/>
      <c r="Q91" s="261"/>
      <c r="R91" s="55"/>
      <c r="S91" s="55"/>
    </row>
    <row r="92" spans="1:38" ht="100.5" customHeight="1" thickBot="1" x14ac:dyDescent="0.4">
      <c r="A92" s="60" t="str">
        <f>'17.18 prices'!A92</f>
        <v>Upstream augmentation (per kVA of capacity)</v>
      </c>
      <c r="B92" s="58" t="str">
        <f>'17.18 prices'!B92</f>
        <v>Service</v>
      </c>
      <c r="C92" s="58" t="str">
        <f>'17.18 prices'!C92</f>
        <v>Service Description / Scope</v>
      </c>
      <c r="D92" s="279" t="str">
        <f>'17.18 prices'!D92</f>
        <v>Current Prices 2017/18</v>
      </c>
      <c r="E92" s="279" t="str">
        <f>'17.18 prices'!E92</f>
        <v>GST Inclusive</v>
      </c>
      <c r="F92" s="256" t="str">
        <f>'17.18 prices'!F92</f>
        <v>Appointment Time Hours</v>
      </c>
      <c r="G92" s="256" t="str">
        <f>'17.18 prices'!G92</f>
        <v>Normal/Over</v>
      </c>
      <c r="H92" s="256" t="str">
        <f>'17.18 prices'!H92</f>
        <v>Crew</v>
      </c>
      <c r="I92" s="256" t="s">
        <v>201</v>
      </c>
      <c r="J92" s="256" t="s">
        <v>202</v>
      </c>
      <c r="K92" s="256" t="s">
        <v>203</v>
      </c>
      <c r="L92" s="256" t="s">
        <v>204</v>
      </c>
      <c r="M92" s="256" t="s">
        <v>205</v>
      </c>
      <c r="N92" s="256" t="s">
        <v>206</v>
      </c>
      <c r="O92" s="256" t="s">
        <v>207</v>
      </c>
      <c r="P92" s="256" t="s">
        <v>208</v>
      </c>
      <c r="Q92" s="256" t="s">
        <v>209</v>
      </c>
      <c r="R92" s="55"/>
      <c r="S92" s="55"/>
    </row>
    <row r="93" spans="1:38" ht="100.5" customHeight="1" thickBot="1" x14ac:dyDescent="0.4">
      <c r="A93" s="73">
        <f>'17.18 prices'!A93</f>
        <v>585</v>
      </c>
      <c r="B93" s="65" t="str">
        <f>'17.18 prices'!B93</f>
        <v>HV feeder</v>
      </c>
      <c r="C93" s="65" t="str">
        <f>'17.18 prices'!C93</f>
        <v xml:space="preserve">A $/kVA charge for the installation of new HV feeders </v>
      </c>
      <c r="D93" s="243">
        <f>'17.18 prices'!D93</f>
        <v>36.83</v>
      </c>
      <c r="E93" s="70">
        <f>'17.18 prices'!E93</f>
        <v>40.512999999999998</v>
      </c>
      <c r="F93" s="135">
        <f>'17.18 prices'!F93</f>
        <v>0</v>
      </c>
      <c r="G93" s="135">
        <f>'17.18 prices'!G93</f>
        <v>0</v>
      </c>
      <c r="H93" s="135">
        <f>'17.18 prices'!H93</f>
        <v>0</v>
      </c>
      <c r="I93" s="135"/>
      <c r="J93" s="135"/>
      <c r="K93" s="135"/>
      <c r="L93" s="135"/>
      <c r="M93" s="136"/>
      <c r="N93" s="136"/>
      <c r="O93" s="136"/>
      <c r="P93" s="135"/>
      <c r="Q93" s="262"/>
      <c r="R93" s="55"/>
      <c r="S93" s="55"/>
    </row>
    <row r="94" spans="1:38" ht="100.5" customHeight="1" thickBot="1" x14ac:dyDescent="0.4">
      <c r="A94" s="73">
        <f>'17.18 prices'!A94</f>
        <v>586</v>
      </c>
      <c r="B94" s="64" t="str">
        <f>'17.18 prices'!B94</f>
        <v>Distribution substation</v>
      </c>
      <c r="C94" s="65" t="str">
        <f>'17.18 prices'!C94</f>
        <v>A $/kVA charge for the installation of new distribution substations</v>
      </c>
      <c r="D94" s="243">
        <f>'17.18 prices'!D94</f>
        <v>21.33</v>
      </c>
      <c r="E94" s="70">
        <f>'17.18 prices'!E94</f>
        <v>23.463000000000001</v>
      </c>
      <c r="F94" s="134">
        <f>'17.18 prices'!F94</f>
        <v>0</v>
      </c>
      <c r="G94" s="134">
        <f>'17.18 prices'!G94</f>
        <v>0</v>
      </c>
      <c r="H94" s="134">
        <f>'17.18 prices'!H94</f>
        <v>0</v>
      </c>
      <c r="I94" s="134"/>
      <c r="J94" s="134"/>
      <c r="K94" s="134"/>
      <c r="L94" s="134"/>
      <c r="M94" s="261"/>
      <c r="N94" s="261"/>
      <c r="O94" s="261"/>
      <c r="P94" s="135"/>
      <c r="Q94" s="261"/>
      <c r="R94" s="55"/>
      <c r="S94" s="55"/>
    </row>
    <row r="95" spans="1:38" s="42" customFormat="1" ht="28" customHeight="1" thickBot="1" x14ac:dyDescent="0.4">
      <c r="A95" s="60" t="str">
        <f>'17.18 prices'!A95</f>
        <v>Rescheduled Site Visits</v>
      </c>
      <c r="B95" s="58" t="str">
        <f>'17.18 prices'!B95</f>
        <v>Service</v>
      </c>
      <c r="C95" s="58" t="str">
        <f>'17.18 prices'!C95</f>
        <v>Service Description / Scope</v>
      </c>
      <c r="D95" s="279" t="str">
        <f>'17.18 prices'!D95</f>
        <v>Current Prices 2017/18</v>
      </c>
      <c r="E95" s="279" t="str">
        <f>'17.18 prices'!E95</f>
        <v>GST Inclusive</v>
      </c>
      <c r="F95" s="256" t="str">
        <f>'17.18 prices'!F95</f>
        <v>Appointment Time Hours</v>
      </c>
      <c r="G95" s="256" t="str">
        <f>'17.18 prices'!G95</f>
        <v>Normal/Over</v>
      </c>
      <c r="H95" s="256" t="str">
        <f>'17.18 prices'!H95</f>
        <v>Crew</v>
      </c>
      <c r="I95" s="256" t="s">
        <v>201</v>
      </c>
      <c r="J95" s="256" t="s">
        <v>202</v>
      </c>
      <c r="K95" s="256" t="s">
        <v>203</v>
      </c>
      <c r="L95" s="256" t="s">
        <v>204</v>
      </c>
      <c r="M95" s="256" t="s">
        <v>205</v>
      </c>
      <c r="N95" s="256" t="s">
        <v>206</v>
      </c>
      <c r="O95" s="256" t="s">
        <v>207</v>
      </c>
      <c r="P95" s="256" t="s">
        <v>208</v>
      </c>
      <c r="Q95" s="256" t="s">
        <v>209</v>
      </c>
      <c r="R95" s="55"/>
      <c r="S95" s="55"/>
      <c r="T95"/>
      <c r="U95"/>
      <c r="V95"/>
      <c r="W95"/>
      <c r="X95"/>
      <c r="Y95"/>
      <c r="Z95"/>
      <c r="AA95"/>
      <c r="AB95"/>
      <c r="AC95"/>
      <c r="AD95"/>
      <c r="AE95"/>
      <c r="AF95"/>
      <c r="AG95"/>
      <c r="AH95"/>
      <c r="AI95"/>
      <c r="AJ95"/>
      <c r="AK95"/>
      <c r="AL95"/>
    </row>
    <row r="96" spans="1:38" ht="93" customHeight="1" thickBot="1" x14ac:dyDescent="0.4">
      <c r="A96" s="73">
        <f>'17.18 prices'!A96</f>
        <v>590</v>
      </c>
      <c r="B96" s="74" t="str">
        <f>'17.18 prices'!B96</f>
        <v>Rescheduled Site Visit – One Person</v>
      </c>
      <c r="C96" s="65"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6">
        <f>'17.18 prices'!D96</f>
        <v>139.05830152310193</v>
      </c>
      <c r="E96" s="66">
        <f>'17.18 prices'!E96</f>
        <v>152.96413167541215</v>
      </c>
      <c r="F96" s="67">
        <f>'17.18 prices'!F96</f>
        <v>1</v>
      </c>
      <c r="G96" s="68" t="str">
        <f>'17.18 prices'!G96</f>
        <v>Normal</v>
      </c>
      <c r="H96" s="68" t="str">
        <f>'17.18 prices'!H96</f>
        <v>F Crew Meter</v>
      </c>
      <c r="I96" s="70">
        <f>VLOOKUP(H96,Crews, 5,FALSE)</f>
        <v>110.86014476017654</v>
      </c>
      <c r="J96" s="68">
        <f>VLOOKUP(H96,crewsot, 5,FALSE)</f>
        <v>155.20420266424713</v>
      </c>
      <c r="K96" s="70">
        <f>IF(G96="Normal",F96*I96,F96*J96)</f>
        <v>110.86014476017654</v>
      </c>
      <c r="L96" s="70">
        <f>IF(G96="Normal",K96*$B$5,K96/Q5*$B$5)</f>
        <v>41.018253561265318</v>
      </c>
      <c r="M96" s="70"/>
      <c r="N96" s="70"/>
      <c r="O96" s="70"/>
      <c r="P96" s="132">
        <f>IF(G96="Normal",SUM(K96:O96,-L96)*$B$16,SUM((K96/Q75), M96, N96, O96)*$B$16)</f>
        <v>26.606434742442371</v>
      </c>
      <c r="Q96" s="248">
        <f>SUM(K96:P96)</f>
        <v>178.48483306388422</v>
      </c>
      <c r="R96" s="55"/>
      <c r="S96" s="55"/>
    </row>
    <row r="97" spans="1:19" ht="101.25" customHeight="1" thickBot="1" x14ac:dyDescent="0.4">
      <c r="A97" s="73">
        <f>'17.18 prices'!A97</f>
        <v>591</v>
      </c>
      <c r="B97" s="74" t="str">
        <f>'17.18 prices'!B97</f>
        <v>Rescheduled Site Visit – Service Team</v>
      </c>
      <c r="C97" s="65"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0">
        <f>'17.18 prices'!D97</f>
        <v>587.55079629904799</v>
      </c>
      <c r="E97" s="70">
        <f>'17.18 prices'!E97</f>
        <v>646.30587592895279</v>
      </c>
      <c r="F97" s="67">
        <f>'17.18 prices'!F97</f>
        <v>1.5</v>
      </c>
      <c r="G97" s="68" t="str">
        <f>'17.18 prices'!G97</f>
        <v>Normal</v>
      </c>
      <c r="H97" s="68" t="str">
        <f>'17.18 prices'!H97</f>
        <v>G Crew</v>
      </c>
      <c r="I97" s="70">
        <f>VLOOKUP(H97,Crews, 5,FALSE)</f>
        <v>317.96815350790138</v>
      </c>
      <c r="J97" s="68">
        <f>VLOOKUP(H97,crewsot, 5,FALSE)</f>
        <v>445.15541491106188</v>
      </c>
      <c r="K97" s="70">
        <f>IF(G97="Normal",F97*I97,F97*J97)</f>
        <v>476.95223026185204</v>
      </c>
      <c r="L97" s="70">
        <f>IF(G97="Normal",K97*$B$5,K97/Q6*$B$5)</f>
        <v>176.47232519688527</v>
      </c>
      <c r="M97" s="70"/>
      <c r="N97" s="70"/>
      <c r="O97" s="70"/>
      <c r="P97" s="132">
        <f>IF(G97="Normal",SUM(K97:O97,-L97)*$B$16,SUM((K97/Q76), M97, N97, O97)*$B$16)</f>
        <v>114.4685352628445</v>
      </c>
      <c r="Q97" s="248">
        <f>SUM(K97:P97)</f>
        <v>767.89309072158187</v>
      </c>
      <c r="R97" s="55"/>
      <c r="S97" s="55"/>
    </row>
    <row r="98" spans="1:19" ht="26.5" thickBot="1" x14ac:dyDescent="0.4">
      <c r="A98" s="60" t="str">
        <f>'17.18 prices'!A98</f>
        <v>Trenching charges</v>
      </c>
      <c r="B98" s="58" t="str">
        <f>'17.18 prices'!B98</f>
        <v>Service</v>
      </c>
      <c r="C98" s="58" t="str">
        <f>'17.18 prices'!C98</f>
        <v>Service Description / Scope</v>
      </c>
      <c r="D98" s="279" t="str">
        <f>'17.18 prices'!D98</f>
        <v>Current Prices 2017/18</v>
      </c>
      <c r="E98" s="279" t="str">
        <f>'17.18 prices'!E98</f>
        <v>GST Inclusive</v>
      </c>
      <c r="F98" s="256" t="str">
        <f>'17.18 prices'!F98</f>
        <v>Appointment Time Hours</v>
      </c>
      <c r="G98" s="256" t="str">
        <f>'17.18 prices'!G98</f>
        <v>Normal/Over</v>
      </c>
      <c r="H98" s="256" t="str">
        <f>'17.18 prices'!H98</f>
        <v>Crew</v>
      </c>
      <c r="I98" s="256" t="s">
        <v>201</v>
      </c>
      <c r="J98" s="256" t="s">
        <v>202</v>
      </c>
      <c r="K98" s="256" t="s">
        <v>203</v>
      </c>
      <c r="L98" s="256" t="s">
        <v>204</v>
      </c>
      <c r="M98" s="256" t="s">
        <v>205</v>
      </c>
      <c r="N98" s="256" t="s">
        <v>206</v>
      </c>
      <c r="O98" s="256" t="s">
        <v>207</v>
      </c>
      <c r="P98" s="256" t="s">
        <v>208</v>
      </c>
      <c r="Q98" s="256" t="s">
        <v>209</v>
      </c>
      <c r="R98" s="55"/>
      <c r="S98" s="55"/>
    </row>
    <row r="99" spans="1:19" ht="33.75" customHeight="1" thickBot="1" x14ac:dyDescent="0.4">
      <c r="A99" s="80">
        <f>'17.18 prices'!A99</f>
        <v>592</v>
      </c>
      <c r="B99" s="64" t="str">
        <f>'17.18 prices'!B99</f>
        <v xml:space="preserve">Trenching - first 2 meters </v>
      </c>
      <c r="C99" s="81" t="str">
        <f>'17.18 prices'!C99</f>
        <v>First two meters of trenching service</v>
      </c>
      <c r="D99" s="66">
        <f>'17.18 prices'!D99</f>
        <v>533.33189790201993</v>
      </c>
      <c r="E99" s="66">
        <f>'17.18 prices'!E99</f>
        <v>586.66508769222196</v>
      </c>
      <c r="F99" s="68" t="str">
        <f>'17.18 prices'!F99</f>
        <v>na</v>
      </c>
      <c r="G99" s="68" t="str">
        <f>'17.18 prices'!G99</f>
        <v>Normal</v>
      </c>
      <c r="H99" s="68"/>
      <c r="I99" s="283"/>
      <c r="J99" s="258"/>
      <c r="K99" s="68"/>
      <c r="L99" s="284"/>
      <c r="M99" s="244">
        <f>'22.23 prices'!M99*'23.24 prices'!K$15</f>
        <v>497.45309202285523</v>
      </c>
      <c r="N99" s="245"/>
      <c r="O99" s="245"/>
      <c r="P99" s="132">
        <f>IF(G99="Normal",SUM(K99:O99,-L99)*$B$16,SUM((K99/Q78), M99, N99, O99)*$B$16)</f>
        <v>119.38874208548525</v>
      </c>
      <c r="Q99" s="248">
        <f>SUM(K99:P99)</f>
        <v>616.84183410834044</v>
      </c>
      <c r="R99" s="55"/>
      <c r="S99" s="55"/>
    </row>
    <row r="100" spans="1:19" ht="32.25" customHeight="1" thickBot="1" x14ac:dyDescent="0.4">
      <c r="A100" s="82">
        <f>'17.18 prices'!A100</f>
        <v>593</v>
      </c>
      <c r="B100" s="65" t="str">
        <f>'17.18 prices'!B100</f>
        <v>Trenching - subsequent meters</v>
      </c>
      <c r="C100" s="81" t="str">
        <f>'17.18 prices'!C100</f>
        <v>Subsequent two meters of trenching service</v>
      </c>
      <c r="D100" s="70">
        <f>'17.18 prices'!D100</f>
        <v>124.02995872672392</v>
      </c>
      <c r="E100" s="70">
        <f>'17.18 prices'!E100</f>
        <v>136.43295459939631</v>
      </c>
      <c r="F100" s="68" t="str">
        <f>'17.18 prices'!F100</f>
        <v>na</v>
      </c>
      <c r="G100" s="68" t="str">
        <f>'17.18 prices'!G100</f>
        <v>Normal</v>
      </c>
      <c r="H100" s="68"/>
      <c r="I100" s="247"/>
      <c r="J100" s="248"/>
      <c r="K100" s="68"/>
      <c r="L100" s="285"/>
      <c r="M100" s="246">
        <f>'22.23 prices'!M100*'23.24 prices'!K$15</f>
        <v>115.68676558671052</v>
      </c>
      <c r="N100" s="247"/>
      <c r="O100" s="247"/>
      <c r="P100" s="132">
        <f>IF(G100="Normal",SUM(K100:O100,-L100)*$B$16,SUM((K100/Q79), M100, N100, O100)*$B$16)</f>
        <v>27.764823740810524</v>
      </c>
      <c r="Q100" s="248">
        <f>SUM(K100:P100)</f>
        <v>143.45158932752105</v>
      </c>
      <c r="R100" s="55"/>
      <c r="S100" s="55"/>
    </row>
    <row r="101" spans="1:19" ht="26.5" thickBot="1" x14ac:dyDescent="0.4">
      <c r="A101" s="60" t="str">
        <f>'17.18 prices'!A101</f>
        <v>Boring charges</v>
      </c>
      <c r="B101" s="58" t="str">
        <f>'17.18 prices'!B101</f>
        <v>Service</v>
      </c>
      <c r="C101" s="58" t="str">
        <f>'17.18 prices'!C101</f>
        <v>Service Description / Scope</v>
      </c>
      <c r="D101" s="279" t="str">
        <f>'17.18 prices'!D101</f>
        <v>Current Prices 2017/18</v>
      </c>
      <c r="E101" s="279" t="str">
        <f>'17.18 prices'!E101</f>
        <v>GST Inclusive</v>
      </c>
      <c r="F101" s="256" t="str">
        <f>'17.18 prices'!F101</f>
        <v>Appointment Time Hours</v>
      </c>
      <c r="G101" s="256" t="str">
        <f>'17.18 prices'!G101</f>
        <v>Normal/Over</v>
      </c>
      <c r="H101" s="256" t="str">
        <f>'17.18 prices'!H101</f>
        <v>Crew</v>
      </c>
      <c r="I101" s="256" t="s">
        <v>201</v>
      </c>
      <c r="J101" s="256" t="s">
        <v>202</v>
      </c>
      <c r="K101" s="256" t="s">
        <v>203</v>
      </c>
      <c r="L101" s="256" t="s">
        <v>204</v>
      </c>
      <c r="M101" s="256" t="s">
        <v>205</v>
      </c>
      <c r="N101" s="256" t="s">
        <v>206</v>
      </c>
      <c r="O101" s="256" t="s">
        <v>207</v>
      </c>
      <c r="P101" s="256" t="s">
        <v>208</v>
      </c>
      <c r="Q101" s="256" t="s">
        <v>209</v>
      </c>
      <c r="R101" s="55"/>
      <c r="S101" s="55"/>
    </row>
    <row r="102" spans="1:19" ht="30" customHeight="1" thickBot="1" x14ac:dyDescent="0.4">
      <c r="A102" s="80">
        <f>'17.18 prices'!A102</f>
        <v>594</v>
      </c>
      <c r="B102" s="64" t="str">
        <f>'17.18 prices'!B102</f>
        <v>Under footpath</v>
      </c>
      <c r="C102" s="81" t="str">
        <f>'17.18 prices'!C102</f>
        <v>Under footpath boring charge</v>
      </c>
      <c r="D102" s="66">
        <f>'17.18 prices'!D102</f>
        <v>967.44187907406535</v>
      </c>
      <c r="E102" s="66">
        <f>'17.18 prices'!E102</f>
        <v>1064.1860669814719</v>
      </c>
      <c r="F102" s="68" t="str">
        <f>'17.18 prices'!F102</f>
        <v>na</v>
      </c>
      <c r="G102" s="68" t="str">
        <f>'17.18 prices'!G102</f>
        <v>Normal</v>
      </c>
      <c r="H102" s="68"/>
      <c r="I102" s="283"/>
      <c r="J102" s="258"/>
      <c r="K102" s="68"/>
      <c r="L102" s="284"/>
      <c r="M102" s="244">
        <f>'22.23 prices'!M102*'23.24 prices'!K$15</f>
        <v>902.356771576342</v>
      </c>
      <c r="N102" s="245"/>
      <c r="O102" s="245"/>
      <c r="P102" s="132">
        <f>IF(G102="Normal",SUM(K102:O102,-L102)*$B$16,SUM((K102/Q81), M102, N102, O102)*$B$16)</f>
        <v>216.56562517832208</v>
      </c>
      <c r="Q102" s="248">
        <f>SUM(K102:P102)</f>
        <v>1118.9223967546641</v>
      </c>
      <c r="R102" s="55"/>
      <c r="S102" s="55"/>
    </row>
    <row r="103" spans="1:19" ht="29.25" customHeight="1" thickBot="1" x14ac:dyDescent="0.4">
      <c r="A103" s="82">
        <f>'17.18 prices'!A103</f>
        <v>595</v>
      </c>
      <c r="B103" s="65" t="str">
        <f>'17.18 prices'!B103</f>
        <v>Under driveway</v>
      </c>
      <c r="C103" s="81" t="str">
        <f>'17.18 prices'!C103</f>
        <v>Under driveway boring charge</v>
      </c>
      <c r="D103" s="70">
        <f>'17.18 prices'!D103</f>
        <v>1153.4919427926629</v>
      </c>
      <c r="E103" s="70">
        <f>'17.18 prices'!E103</f>
        <v>1268.8411370719293</v>
      </c>
      <c r="F103" s="68" t="str">
        <f>'17.18 prices'!F103</f>
        <v>na</v>
      </c>
      <c r="G103" s="68" t="str">
        <f>'17.18 prices'!G103</f>
        <v>Normal</v>
      </c>
      <c r="H103" s="68"/>
      <c r="I103" s="247"/>
      <c r="J103" s="248"/>
      <c r="K103" s="68"/>
      <c r="L103" s="285"/>
      <c r="M103" s="246">
        <f>'22.23 prices'!M103*'23.24 prices'!K$15</f>
        <v>1075.8869199564078</v>
      </c>
      <c r="N103" s="247"/>
      <c r="O103" s="247"/>
      <c r="P103" s="247">
        <f>IF(G103="Normal",SUM(K103:O103,-L103)*$B$16,SUM((K103/Q82), M103, N103, O103)*$B$16)</f>
        <v>258.2128607895379</v>
      </c>
      <c r="Q103" s="248">
        <f>SUM(K103:P103)</f>
        <v>1334.0997807459457</v>
      </c>
      <c r="R103" s="55"/>
      <c r="S103" s="55"/>
    </row>
    <row r="104" spans="1:19" x14ac:dyDescent="0.35">
      <c r="A104"/>
      <c r="B104"/>
      <c r="C104"/>
      <c r="D104"/>
      <c r="E104"/>
      <c r="F104"/>
      <c r="G104"/>
      <c r="H104"/>
      <c r="I104" s="251"/>
      <c r="J104" s="251"/>
      <c r="K104" s="251"/>
      <c r="L104" s="251"/>
      <c r="M104" s="251"/>
      <c r="N104" s="251"/>
      <c r="O104" s="251"/>
      <c r="P104" s="251"/>
      <c r="R104" s="55"/>
      <c r="S104" s="55"/>
    </row>
    <row r="105" spans="1:19" x14ac:dyDescent="0.35">
      <c r="A105"/>
      <c r="B105"/>
      <c r="C105"/>
      <c r="D105" s="83"/>
      <c r="E105"/>
      <c r="F105"/>
      <c r="G105"/>
      <c r="H105"/>
      <c r="I105" s="251"/>
      <c r="J105" s="251"/>
      <c r="K105" s="251"/>
      <c r="L105" s="251"/>
      <c r="M105" s="251"/>
      <c r="N105" s="251"/>
      <c r="O105" s="251"/>
      <c r="P105" s="251"/>
      <c r="Q105" s="251"/>
      <c r="R105"/>
      <c r="S105"/>
    </row>
    <row r="106" spans="1:19" x14ac:dyDescent="0.35">
      <c r="A106"/>
      <c r="B106"/>
      <c r="C106"/>
      <c r="D106" s="83"/>
      <c r="E106"/>
      <c r="F106"/>
      <c r="G106"/>
      <c r="H106"/>
      <c r="I106" s="251"/>
      <c r="J106" s="251"/>
      <c r="K106" s="251"/>
      <c r="L106" s="251"/>
      <c r="M106" s="251"/>
      <c r="N106" s="251"/>
      <c r="O106" s="251"/>
      <c r="P106" s="251"/>
    </row>
    <row r="107" spans="1:19" x14ac:dyDescent="0.35">
      <c r="A107"/>
      <c r="B107"/>
      <c r="C107"/>
      <c r="D107"/>
      <c r="E107"/>
      <c r="F107"/>
      <c r="G107"/>
      <c r="H107"/>
      <c r="I107" s="251"/>
      <c r="J107" s="251"/>
      <c r="K107" s="251"/>
      <c r="L107" s="251"/>
      <c r="M107" s="251"/>
      <c r="N107" s="251"/>
      <c r="O107" s="251"/>
      <c r="P107" s="251"/>
    </row>
    <row r="108" spans="1:19" x14ac:dyDescent="0.35">
      <c r="A108"/>
      <c r="B108"/>
      <c r="C108"/>
      <c r="D108" s="83"/>
      <c r="E108"/>
      <c r="F108"/>
      <c r="G108"/>
      <c r="H108"/>
      <c r="I108" s="251"/>
      <c r="J108" s="251"/>
      <c r="K108" s="251"/>
      <c r="L108" s="251"/>
      <c r="M108" s="251"/>
      <c r="N108" s="251"/>
      <c r="O108" s="251"/>
      <c r="P108" s="251"/>
    </row>
    <row r="109" spans="1:19" x14ac:dyDescent="0.35">
      <c r="A109"/>
      <c r="B109"/>
      <c r="C109"/>
      <c r="D109"/>
      <c r="E109"/>
      <c r="F109"/>
      <c r="G109"/>
      <c r="H109"/>
      <c r="I109" s="251"/>
      <c r="J109" s="251"/>
      <c r="K109" s="251"/>
      <c r="L109" s="251"/>
      <c r="M109" s="251"/>
      <c r="N109" s="251"/>
      <c r="O109" s="251"/>
      <c r="P109" s="251"/>
    </row>
    <row r="110" spans="1:19" x14ac:dyDescent="0.35">
      <c r="A110"/>
      <c r="B110"/>
      <c r="C110"/>
      <c r="D110"/>
      <c r="E110"/>
      <c r="F110"/>
      <c r="G110"/>
      <c r="H110"/>
      <c r="I110" s="251"/>
      <c r="J110" s="251"/>
      <c r="K110" s="251"/>
      <c r="L110" s="251"/>
      <c r="M110" s="251"/>
      <c r="N110" s="251"/>
      <c r="O110" s="251"/>
      <c r="P110" s="251"/>
    </row>
    <row r="111" spans="1:19" x14ac:dyDescent="0.35">
      <c r="A111"/>
      <c r="B111"/>
      <c r="C111"/>
      <c r="D111"/>
      <c r="E111"/>
      <c r="F111"/>
      <c r="G111"/>
      <c r="H111"/>
      <c r="I111" s="251"/>
      <c r="J111" s="251"/>
      <c r="K111" s="251"/>
      <c r="L111" s="251"/>
      <c r="M111" s="251"/>
      <c r="N111" s="251"/>
      <c r="O111" s="251"/>
      <c r="P111" s="251"/>
    </row>
    <row r="112" spans="1:19" x14ac:dyDescent="0.35">
      <c r="A112"/>
      <c r="B112"/>
      <c r="C112"/>
      <c r="D112"/>
      <c r="E112"/>
      <c r="F112"/>
      <c r="G112"/>
      <c r="H112"/>
      <c r="I112" s="251"/>
      <c r="J112" s="251"/>
      <c r="K112" s="251"/>
      <c r="L112" s="251"/>
      <c r="M112" s="251"/>
      <c r="N112" s="251"/>
      <c r="O112" s="251"/>
      <c r="P112" s="251"/>
    </row>
    <row r="113" spans="1:16" x14ac:dyDescent="0.35">
      <c r="A113"/>
      <c r="B113"/>
      <c r="C113"/>
      <c r="D113"/>
      <c r="E113"/>
      <c r="F113"/>
      <c r="G113"/>
      <c r="H113"/>
      <c r="I113" s="251"/>
      <c r="J113" s="251"/>
      <c r="K113" s="251"/>
      <c r="L113" s="251"/>
      <c r="M113" s="251"/>
      <c r="N113" s="251"/>
      <c r="O113" s="251"/>
      <c r="P113" s="251"/>
    </row>
    <row r="114" spans="1:16" x14ac:dyDescent="0.35">
      <c r="A114"/>
      <c r="B114"/>
      <c r="C114"/>
      <c r="D114"/>
      <c r="E114"/>
      <c r="F114"/>
      <c r="G114"/>
      <c r="H114"/>
      <c r="I114" s="251"/>
      <c r="J114" s="251"/>
      <c r="K114" s="251"/>
      <c r="L114" s="251"/>
      <c r="M114" s="251"/>
      <c r="N114" s="251"/>
      <c r="O114" s="251"/>
      <c r="P114" s="251"/>
    </row>
    <row r="115" spans="1:16" x14ac:dyDescent="0.35">
      <c r="A115"/>
      <c r="B115"/>
      <c r="C115"/>
      <c r="D115"/>
      <c r="E115"/>
      <c r="F115"/>
      <c r="G115"/>
      <c r="H115"/>
      <c r="I115" s="251"/>
      <c r="J115" s="251"/>
      <c r="K115" s="251"/>
      <c r="L115" s="251"/>
      <c r="M115" s="251"/>
      <c r="N115" s="251"/>
      <c r="O115" s="251"/>
      <c r="P115" s="251"/>
    </row>
    <row r="116" spans="1:16" x14ac:dyDescent="0.35">
      <c r="A116" s="71"/>
      <c r="B116" s="71"/>
      <c r="C116" s="71"/>
      <c r="D116" s="71"/>
      <c r="E116" s="71"/>
      <c r="F116" s="71"/>
      <c r="G116" s="71"/>
      <c r="H116" s="71"/>
      <c r="I116" s="250"/>
      <c r="J116" s="250"/>
      <c r="K116" s="250"/>
      <c r="L116" s="250"/>
      <c r="M116" s="250"/>
      <c r="N116" s="250"/>
      <c r="O116" s="250"/>
      <c r="P116" s="250"/>
    </row>
    <row r="117" spans="1:16" x14ac:dyDescent="0.35">
      <c r="A117" s="71"/>
      <c r="B117" s="71"/>
      <c r="C117" s="71"/>
      <c r="D117" s="71"/>
      <c r="E117" s="71"/>
      <c r="F117" s="71"/>
      <c r="G117" s="71"/>
      <c r="H117" s="71"/>
      <c r="I117" s="250"/>
      <c r="J117" s="250"/>
      <c r="K117" s="250"/>
      <c r="L117" s="250"/>
      <c r="M117" s="250"/>
      <c r="N117" s="250"/>
      <c r="O117" s="250"/>
      <c r="P117" s="250"/>
    </row>
    <row r="118" spans="1:16" x14ac:dyDescent="0.35">
      <c r="A118" s="71"/>
      <c r="B118" s="71"/>
      <c r="C118" s="71"/>
      <c r="D118" s="71"/>
      <c r="E118" s="71"/>
      <c r="F118" s="71"/>
      <c r="G118" s="71"/>
      <c r="H118" s="71"/>
      <c r="I118" s="250"/>
      <c r="J118" s="250"/>
      <c r="K118" s="250"/>
      <c r="L118" s="250"/>
      <c r="M118" s="250"/>
      <c r="N118" s="250"/>
      <c r="O118" s="250"/>
      <c r="P118" s="250"/>
    </row>
    <row r="119" spans="1:16" x14ac:dyDescent="0.35">
      <c r="A119" s="71"/>
      <c r="B119" s="71"/>
      <c r="C119" s="71"/>
      <c r="D119" s="71"/>
      <c r="E119" s="71"/>
      <c r="F119" s="71"/>
      <c r="G119" s="71"/>
      <c r="H119" s="71"/>
      <c r="I119" s="250"/>
      <c r="J119" s="250"/>
      <c r="K119" s="250"/>
      <c r="L119" s="250"/>
      <c r="M119" s="250"/>
      <c r="N119" s="250"/>
      <c r="O119" s="250"/>
      <c r="P119" s="250"/>
    </row>
    <row r="120" spans="1:16" ht="26.25" customHeight="1" x14ac:dyDescent="0.35">
      <c r="A120" s="71"/>
      <c r="B120" s="71"/>
      <c r="C120" s="71"/>
      <c r="D120" s="71"/>
      <c r="E120" s="71"/>
      <c r="F120" s="71"/>
      <c r="G120" s="71"/>
      <c r="H120" s="71"/>
      <c r="I120" s="250"/>
      <c r="J120" s="250"/>
      <c r="K120" s="250"/>
      <c r="L120" s="250"/>
      <c r="M120" s="250"/>
      <c r="N120" s="250"/>
      <c r="O120" s="250"/>
      <c r="P120" s="250"/>
    </row>
    <row r="121" spans="1:16" x14ac:dyDescent="0.35">
      <c r="A121" s="71"/>
      <c r="B121" s="71"/>
      <c r="C121" s="71"/>
      <c r="D121" s="71"/>
      <c r="E121" s="71"/>
      <c r="F121" s="71"/>
      <c r="G121" s="71"/>
      <c r="H121" s="71"/>
      <c r="I121" s="250"/>
      <c r="J121" s="250"/>
      <c r="K121" s="250"/>
      <c r="L121" s="250"/>
      <c r="M121" s="250"/>
      <c r="N121" s="250"/>
      <c r="O121" s="250"/>
      <c r="P121" s="250"/>
    </row>
    <row r="122" spans="1:16" x14ac:dyDescent="0.35">
      <c r="A122"/>
      <c r="B122"/>
      <c r="C122"/>
      <c r="D122"/>
      <c r="E122"/>
      <c r="F122"/>
      <c r="G122"/>
      <c r="H122"/>
      <c r="I122" s="251"/>
      <c r="J122" s="251"/>
      <c r="K122" s="251"/>
      <c r="L122" s="251"/>
      <c r="M122" s="251"/>
      <c r="N122" s="251"/>
      <c r="O122" s="251"/>
      <c r="P122" s="251"/>
    </row>
    <row r="123" spans="1:16" x14ac:dyDescent="0.35">
      <c r="A123"/>
      <c r="B123"/>
      <c r="C123"/>
      <c r="D123"/>
      <c r="E123"/>
      <c r="F123"/>
      <c r="G123"/>
      <c r="H123"/>
      <c r="I123" s="251"/>
      <c r="J123" s="251"/>
      <c r="K123" s="251"/>
      <c r="L123" s="251"/>
      <c r="M123" s="251"/>
      <c r="N123" s="251"/>
      <c r="O123" s="251"/>
      <c r="P123" s="251"/>
    </row>
    <row r="124" spans="1:16" x14ac:dyDescent="0.35">
      <c r="A124"/>
      <c r="B124"/>
      <c r="C124"/>
      <c r="D124"/>
      <c r="E124"/>
      <c r="F124"/>
      <c r="G124"/>
      <c r="H124"/>
      <c r="I124" s="251"/>
      <c r="J124" s="251"/>
      <c r="K124" s="251"/>
      <c r="L124" s="251"/>
      <c r="M124" s="251"/>
      <c r="N124" s="251"/>
      <c r="O124" s="251"/>
      <c r="P124" s="251"/>
    </row>
  </sheetData>
  <mergeCells count="1">
    <mergeCell ref="I15:J15"/>
  </mergeCells>
  <conditionalFormatting sqref="F4:G4">
    <cfRule type="cellIs" dxfId="269" priority="11" operator="equal">
      <formula>"NO"</formula>
    </cfRule>
    <cfRule type="cellIs" dxfId="268" priority="12" operator="equal">
      <formula>"YES"</formula>
    </cfRule>
  </conditionalFormatting>
  <conditionalFormatting sqref="H4">
    <cfRule type="cellIs" dxfId="267" priority="9" operator="equal">
      <formula>"NO"</formula>
    </cfRule>
    <cfRule type="cellIs" dxfId="266" priority="10" operator="equal">
      <formula>"YES"</formula>
    </cfRule>
  </conditionalFormatting>
  <conditionalFormatting sqref="L4:M4">
    <cfRule type="cellIs" dxfId="265" priority="3" operator="equal">
      <formula>"NO"</formula>
    </cfRule>
    <cfRule type="cellIs" dxfId="264" priority="4" operator="equal">
      <formula>"YES"</formula>
    </cfRule>
  </conditionalFormatting>
  <conditionalFormatting sqref="N4">
    <cfRule type="cellIs" dxfId="263" priority="1" operator="equal">
      <formula>"NO"</formula>
    </cfRule>
    <cfRule type="cellIs" dxfId="262" priority="2" operator="equal">
      <formula>"YES"</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F57"/>
  <sheetViews>
    <sheetView zoomScaleNormal="100" workbookViewId="0">
      <pane xSplit="2" ySplit="2" topLeftCell="C3" activePane="bottomRight" state="frozen"/>
      <selection activeCell="B47" sqref="B47"/>
      <selection pane="topRight" activeCell="B47" sqref="B47"/>
      <selection pane="bottomLeft" activeCell="B47" sqref="B47"/>
      <selection pane="bottomRight" activeCell="B47" sqref="B47"/>
    </sheetView>
  </sheetViews>
  <sheetFormatPr defaultRowHeight="14.5" x14ac:dyDescent="0.35"/>
  <cols>
    <col min="1" max="1" width="34.81640625" customWidth="1"/>
    <col min="2" max="2" width="15.1796875" bestFit="1" customWidth="1"/>
    <col min="3" max="3" width="7.7265625" customWidth="1"/>
    <col min="4" max="4" width="17.453125" customWidth="1"/>
    <col min="5" max="5" width="18.26953125" customWidth="1"/>
    <col min="6" max="6" width="14.1796875" customWidth="1"/>
    <col min="7" max="7" width="12.26953125" customWidth="1"/>
    <col min="8" max="8" width="13.1796875" customWidth="1"/>
    <col min="9" max="9" width="12.54296875" customWidth="1"/>
    <col min="10" max="10" width="13.7265625" customWidth="1"/>
    <col min="11" max="11" width="7.7265625" customWidth="1"/>
    <col min="12" max="12" width="17.453125" customWidth="1"/>
    <col min="13" max="13" width="18.26953125" customWidth="1"/>
    <col min="14" max="14" width="14.1796875" customWidth="1"/>
    <col min="15" max="15" width="12.26953125" customWidth="1"/>
    <col min="16" max="16" width="13.1796875" customWidth="1"/>
    <col min="17" max="17" width="12.54296875" customWidth="1"/>
    <col min="18" max="18" width="13.7265625" customWidth="1"/>
    <col min="19" max="19" width="7.7265625" customWidth="1"/>
    <col min="20" max="20" width="17.453125" customWidth="1"/>
    <col min="21" max="21" width="18.26953125" customWidth="1"/>
    <col min="22" max="22" width="14.1796875" customWidth="1"/>
    <col min="23" max="23" width="12.26953125" customWidth="1"/>
    <col min="24" max="24" width="13.1796875" customWidth="1"/>
    <col min="25" max="25" width="12.54296875" customWidth="1"/>
    <col min="26" max="26" width="13.7265625" customWidth="1"/>
    <col min="27" max="27" width="7.7265625" customWidth="1"/>
    <col min="28" max="28" width="17.453125" customWidth="1"/>
    <col min="29" max="29" width="18.26953125" customWidth="1"/>
    <col min="30" max="30" width="14.1796875" customWidth="1"/>
    <col min="31" max="31" width="12.26953125" customWidth="1"/>
    <col min="32" max="32" width="13.1796875" customWidth="1"/>
    <col min="33" max="33" width="12.54296875" customWidth="1"/>
    <col min="34" max="34" width="13.7265625" customWidth="1"/>
    <col min="35" max="35" width="7.7265625" customWidth="1"/>
    <col min="36" max="36" width="17.453125" customWidth="1"/>
    <col min="37" max="37" width="18.26953125" customWidth="1"/>
    <col min="38" max="38" width="14.1796875" customWidth="1"/>
    <col min="39" max="39" width="12.26953125" customWidth="1"/>
    <col min="40" max="40" width="13.1796875" customWidth="1"/>
    <col min="41" max="41" width="12.54296875" customWidth="1"/>
    <col min="42" max="42" width="13.7265625" customWidth="1"/>
    <col min="43" max="43" width="7.7265625" customWidth="1"/>
    <col min="44" max="44" width="17.453125" customWidth="1"/>
    <col min="45" max="45" width="18.26953125" customWidth="1"/>
    <col min="46" max="46" width="14.1796875" customWidth="1"/>
    <col min="47" max="47" width="12.26953125" customWidth="1"/>
    <col min="48" max="48" width="13.1796875" customWidth="1"/>
    <col min="49" max="49" width="12.54296875" customWidth="1"/>
    <col min="50" max="50" width="13.7265625" customWidth="1"/>
    <col min="51" max="51" width="7.7265625" customWidth="1"/>
    <col min="52" max="52" width="17.453125" customWidth="1"/>
    <col min="53" max="53" width="18.26953125" customWidth="1"/>
    <col min="54" max="54" width="14.1796875" customWidth="1"/>
    <col min="55" max="55" width="12.26953125" customWidth="1"/>
    <col min="56" max="56" width="13.1796875" customWidth="1"/>
    <col min="57" max="57" width="12.54296875" customWidth="1"/>
    <col min="58" max="58" width="13.7265625" customWidth="1"/>
    <col min="59" max="59" width="7.7265625" customWidth="1"/>
    <col min="60" max="60" width="17.453125" customWidth="1"/>
    <col min="61" max="61" width="18.26953125" customWidth="1"/>
    <col min="62" max="62" width="14.1796875" customWidth="1"/>
    <col min="63" max="63" width="12.26953125" customWidth="1"/>
    <col min="64" max="64" width="13.1796875" customWidth="1"/>
    <col min="65" max="65" width="12.54296875" customWidth="1"/>
    <col min="66" max="66" width="13.7265625" customWidth="1"/>
    <col min="67" max="67" width="7.7265625" customWidth="1"/>
    <col min="68" max="68" width="17.453125" customWidth="1"/>
    <col min="69" max="69" width="18.26953125" customWidth="1"/>
    <col min="70" max="70" width="14.1796875" customWidth="1"/>
    <col min="71" max="71" width="12.26953125" customWidth="1"/>
    <col min="72" max="72" width="13.1796875" customWidth="1"/>
    <col min="73" max="73" width="12.54296875" customWidth="1"/>
    <col min="74" max="74" width="13.7265625" customWidth="1"/>
    <col min="75" max="75" width="7.7265625" customWidth="1"/>
    <col min="76" max="76" width="17.453125" customWidth="1"/>
    <col min="77" max="77" width="18.26953125" customWidth="1"/>
    <col min="78" max="78" width="14.1796875" customWidth="1"/>
    <col min="79" max="79" width="12.26953125" customWidth="1"/>
    <col min="80" max="80" width="13.1796875" customWidth="1"/>
    <col min="81" max="81" width="12.54296875" customWidth="1"/>
    <col min="82" max="82" width="13.7265625" customWidth="1"/>
    <col min="83" max="83" width="7.7265625" customWidth="1"/>
    <col min="84" max="84" width="17.453125" customWidth="1"/>
    <col min="85" max="85" width="18.26953125" customWidth="1"/>
    <col min="86" max="86" width="14.1796875" customWidth="1"/>
    <col min="87" max="87" width="12.26953125" customWidth="1"/>
    <col min="88" max="88" width="13.1796875" customWidth="1"/>
    <col min="89" max="89" width="12.54296875" customWidth="1"/>
    <col min="90" max="90" width="13.7265625" customWidth="1"/>
    <col min="91" max="91" width="7.7265625" customWidth="1"/>
    <col min="92" max="92" width="17.453125" customWidth="1"/>
    <col min="93" max="93" width="18.26953125" customWidth="1"/>
    <col min="94" max="94" width="14.1796875" customWidth="1"/>
    <col min="95" max="95" width="12.26953125" customWidth="1"/>
    <col min="96" max="96" width="13.1796875" customWidth="1"/>
    <col min="97" max="97" width="12.54296875" customWidth="1"/>
    <col min="98" max="98" width="13.7265625" customWidth="1"/>
    <col min="99" max="99" width="7.7265625" customWidth="1"/>
    <col min="100" max="100" width="17.453125" customWidth="1"/>
    <col min="101" max="101" width="18.26953125" customWidth="1"/>
    <col min="102" max="102" width="14.1796875" customWidth="1"/>
    <col min="103" max="103" width="12.26953125" customWidth="1"/>
    <col min="104" max="104" width="13.1796875" customWidth="1"/>
    <col min="105" max="105" width="12.54296875" customWidth="1"/>
    <col min="106" max="106" width="13.7265625" customWidth="1"/>
    <col min="107" max="107" width="7.7265625" customWidth="1"/>
    <col min="108" max="108" width="17.453125" customWidth="1"/>
    <col min="109" max="109" width="18.26953125" customWidth="1"/>
    <col min="110" max="110" width="14.1796875" customWidth="1"/>
    <col min="111" max="111" width="12.26953125" customWidth="1"/>
    <col min="112" max="112" width="13.1796875" customWidth="1"/>
    <col min="113" max="113" width="12.54296875" customWidth="1"/>
    <col min="114" max="114" width="13.7265625" customWidth="1"/>
    <col min="115" max="115" width="7.7265625" customWidth="1"/>
    <col min="116" max="116" width="17.453125" customWidth="1"/>
    <col min="117" max="117" width="18.26953125" customWidth="1"/>
    <col min="118" max="118" width="14.1796875" customWidth="1"/>
    <col min="119" max="119" width="12.26953125" customWidth="1"/>
    <col min="120" max="120" width="13.1796875" customWidth="1"/>
    <col min="121" max="121" width="12.54296875" customWidth="1"/>
    <col min="122" max="122" width="13.7265625" customWidth="1"/>
    <col min="123" max="123" width="7.7265625" customWidth="1"/>
    <col min="124" max="124" width="17.453125" customWidth="1"/>
    <col min="125" max="125" width="18.26953125" customWidth="1"/>
    <col min="126" max="126" width="14.1796875" customWidth="1"/>
    <col min="127" max="127" width="12.26953125" customWidth="1"/>
    <col min="128" max="128" width="13.1796875" customWidth="1"/>
    <col min="129" max="129" width="12.54296875" customWidth="1"/>
    <col min="130" max="130" width="13.7265625" customWidth="1"/>
    <col min="131" max="131" width="7.7265625" customWidth="1"/>
    <col min="132" max="132" width="17.453125" customWidth="1"/>
    <col min="133" max="133" width="18.26953125" customWidth="1"/>
    <col min="134" max="134" width="14.1796875" customWidth="1"/>
    <col min="135" max="135" width="12.26953125" customWidth="1"/>
    <col min="136" max="136" width="13.1796875" customWidth="1"/>
    <col min="137" max="137" width="12.54296875" customWidth="1"/>
    <col min="138" max="138" width="13.7265625" customWidth="1"/>
    <col min="139" max="139" width="7.7265625" customWidth="1"/>
    <col min="140" max="140" width="17.453125" customWidth="1"/>
    <col min="141" max="141" width="18.26953125" customWidth="1"/>
    <col min="142" max="142" width="14.1796875" customWidth="1"/>
    <col min="143" max="143" width="12.26953125" customWidth="1"/>
    <col min="144" max="144" width="13.1796875" customWidth="1"/>
    <col min="145" max="145" width="12.54296875" customWidth="1"/>
    <col min="146" max="146" width="13.7265625" customWidth="1"/>
    <col min="147" max="147" width="7.7265625" customWidth="1"/>
    <col min="148" max="148" width="17.453125" customWidth="1"/>
    <col min="149" max="149" width="18.26953125" customWidth="1"/>
    <col min="150" max="150" width="14.1796875" customWidth="1"/>
    <col min="151" max="151" width="12.26953125" customWidth="1"/>
    <col min="152" max="152" width="13.1796875" customWidth="1"/>
    <col min="153" max="153" width="12.54296875" customWidth="1"/>
    <col min="154" max="154" width="13.7265625" customWidth="1"/>
    <col min="155" max="155" width="7.7265625" customWidth="1"/>
    <col min="156" max="156" width="17.453125" customWidth="1"/>
    <col min="157" max="157" width="18.26953125" customWidth="1"/>
    <col min="158" max="158" width="14.1796875" customWidth="1"/>
    <col min="159" max="159" width="12.26953125" customWidth="1"/>
    <col min="160" max="160" width="13.1796875" customWidth="1"/>
    <col min="161" max="161" width="12.54296875" customWidth="1"/>
    <col min="162" max="162" width="13.7265625" customWidth="1"/>
    <col min="163" max="163" width="7.7265625" customWidth="1"/>
    <col min="164" max="164" width="17.453125" customWidth="1"/>
    <col min="165" max="165" width="18.26953125" customWidth="1"/>
    <col min="166" max="166" width="14.1796875" customWidth="1"/>
    <col min="167" max="167" width="12.26953125" customWidth="1"/>
    <col min="168" max="168" width="13.1796875" customWidth="1"/>
    <col min="169" max="169" width="12.54296875" customWidth="1"/>
    <col min="170" max="170" width="13.7265625" customWidth="1"/>
    <col min="171" max="171" width="7.7265625" customWidth="1"/>
    <col min="172" max="172" width="17.453125" customWidth="1"/>
    <col min="173" max="173" width="18.26953125" customWidth="1"/>
    <col min="174" max="174" width="14.1796875" customWidth="1"/>
    <col min="175" max="175" width="12.26953125" customWidth="1"/>
    <col min="176" max="176" width="13.1796875" customWidth="1"/>
    <col min="177" max="177" width="12.54296875" customWidth="1"/>
    <col min="178" max="178" width="13.7265625" customWidth="1"/>
    <col min="179" max="179" width="7.7265625" customWidth="1"/>
    <col min="180" max="180" width="17.453125" customWidth="1"/>
    <col min="181" max="181" width="18.26953125" customWidth="1"/>
    <col min="182" max="182" width="14.1796875" customWidth="1"/>
    <col min="183" max="183" width="12.26953125" customWidth="1"/>
    <col min="184" max="184" width="13.1796875" customWidth="1"/>
    <col min="185" max="185" width="12.54296875" customWidth="1"/>
    <col min="186" max="186" width="13.7265625" customWidth="1"/>
    <col min="187" max="187" width="7.7265625" customWidth="1"/>
    <col min="188" max="188" width="17.453125" customWidth="1"/>
    <col min="189" max="189" width="18.26953125" customWidth="1"/>
    <col min="190" max="190" width="14.1796875" customWidth="1"/>
    <col min="191" max="191" width="12.26953125" customWidth="1"/>
    <col min="192" max="192" width="13.1796875" customWidth="1"/>
    <col min="193" max="193" width="12.54296875" customWidth="1"/>
    <col min="194" max="194" width="13.7265625" customWidth="1"/>
    <col min="195" max="195" width="7.7265625" customWidth="1"/>
    <col min="196" max="196" width="17.453125" customWidth="1"/>
    <col min="197" max="197" width="18.26953125" customWidth="1"/>
    <col min="198" max="198" width="14.1796875" customWidth="1"/>
    <col min="199" max="199" width="12.26953125" customWidth="1"/>
    <col min="200" max="200" width="13.1796875" customWidth="1"/>
    <col min="201" max="201" width="12.54296875" customWidth="1"/>
    <col min="202" max="202" width="13.7265625" customWidth="1"/>
    <col min="203" max="203" width="7.7265625" customWidth="1"/>
    <col min="204" max="204" width="17.453125" customWidth="1"/>
    <col min="205" max="205" width="18.26953125" customWidth="1"/>
    <col min="206" max="206" width="14.1796875" customWidth="1"/>
    <col min="207" max="207" width="12.26953125" customWidth="1"/>
    <col min="208" max="208" width="13.1796875" customWidth="1"/>
    <col min="209" max="209" width="12.54296875" customWidth="1"/>
    <col min="210" max="210" width="13.7265625" customWidth="1"/>
    <col min="211" max="211" width="7.7265625" customWidth="1"/>
    <col min="212" max="212" width="17.453125" customWidth="1"/>
    <col min="213" max="213" width="18.26953125" customWidth="1"/>
    <col min="214" max="214" width="14.1796875" customWidth="1"/>
    <col min="215" max="215" width="12.26953125" customWidth="1"/>
    <col min="216" max="216" width="13.1796875" customWidth="1"/>
    <col min="217" max="217" width="12.54296875" customWidth="1"/>
    <col min="218" max="218" width="13.7265625" customWidth="1"/>
    <col min="219" max="219" width="7.7265625" customWidth="1"/>
    <col min="220" max="220" width="17.453125" customWidth="1"/>
    <col min="221" max="221" width="18.26953125" customWidth="1"/>
    <col min="222" max="222" width="14.1796875" customWidth="1"/>
    <col min="223" max="223" width="12.26953125" customWidth="1"/>
    <col min="224" max="224" width="13.1796875" customWidth="1"/>
    <col min="225" max="225" width="12.54296875" customWidth="1"/>
    <col min="226" max="226" width="13.7265625" customWidth="1"/>
    <col min="227" max="227" width="7.7265625" customWidth="1"/>
    <col min="228" max="228" width="17.453125" customWidth="1"/>
    <col min="229" max="229" width="18.26953125" customWidth="1"/>
    <col min="230" max="230" width="14.1796875" customWidth="1"/>
    <col min="231" max="231" width="12.26953125" customWidth="1"/>
    <col min="232" max="232" width="13.1796875" customWidth="1"/>
    <col min="233" max="233" width="12.54296875" customWidth="1"/>
    <col min="234" max="234" width="13.7265625" customWidth="1"/>
    <col min="235" max="235" width="7.7265625" customWidth="1"/>
    <col min="236" max="236" width="17.453125" customWidth="1"/>
    <col min="237" max="237" width="18.26953125" customWidth="1"/>
    <col min="238" max="238" width="14.1796875" customWidth="1"/>
    <col min="239" max="239" width="12.26953125" customWidth="1"/>
    <col min="240" max="240" width="13.1796875" customWidth="1"/>
    <col min="241" max="241" width="12.54296875" customWidth="1"/>
    <col min="242" max="242" width="13.7265625" customWidth="1"/>
    <col min="243" max="243" width="7.7265625" customWidth="1"/>
    <col min="244" max="244" width="17.453125" customWidth="1"/>
    <col min="245" max="245" width="18.26953125" customWidth="1"/>
    <col min="246" max="246" width="14.1796875" customWidth="1"/>
    <col min="247" max="247" width="12.26953125" customWidth="1"/>
    <col min="248" max="248" width="13.1796875" customWidth="1"/>
    <col min="249" max="249" width="12.54296875" customWidth="1"/>
    <col min="250" max="250" width="13.7265625" customWidth="1"/>
    <col min="251" max="251" width="7.7265625" customWidth="1"/>
    <col min="252" max="252" width="17.453125" customWidth="1"/>
    <col min="253" max="253" width="18.26953125" customWidth="1"/>
    <col min="254" max="254" width="14.1796875" customWidth="1"/>
    <col min="255" max="255" width="12.26953125" customWidth="1"/>
    <col min="256" max="256" width="13.1796875" customWidth="1"/>
    <col min="257" max="257" width="12.54296875" customWidth="1"/>
    <col min="258" max="258" width="13.7265625" customWidth="1"/>
    <col min="259" max="259" width="7.7265625" customWidth="1"/>
    <col min="260" max="260" width="17.453125" customWidth="1"/>
    <col min="261" max="261" width="18.26953125" customWidth="1"/>
    <col min="262" max="262" width="14.1796875" customWidth="1"/>
    <col min="263" max="263" width="12.26953125" customWidth="1"/>
    <col min="264" max="264" width="13.1796875" customWidth="1"/>
    <col min="265" max="265" width="12.54296875" customWidth="1"/>
    <col min="266" max="266" width="13.7265625" customWidth="1"/>
  </cols>
  <sheetData>
    <row r="1" spans="1:266" x14ac:dyDescent="0.35">
      <c r="A1" s="532" t="s">
        <v>67</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382">
        <v>1.0245</v>
      </c>
      <c r="ES1" s="382">
        <v>1</v>
      </c>
      <c r="ET1" s="382">
        <v>2</v>
      </c>
      <c r="EU1" s="382">
        <v>3</v>
      </c>
      <c r="EV1" s="382">
        <v>4</v>
      </c>
      <c r="EW1" s="382">
        <v>5</v>
      </c>
      <c r="EX1" s="382">
        <v>6</v>
      </c>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row>
    <row r="2" spans="1:266" ht="15" thickBot="1" x14ac:dyDescent="0.4">
      <c r="A2" s="533"/>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row>
    <row r="3" spans="1:266" x14ac:dyDescent="0.35">
      <c r="A3" s="534"/>
      <c r="B3" s="18"/>
      <c r="C3" s="535">
        <f>'Price cost comparison'!B85</f>
        <v>603</v>
      </c>
      <c r="D3" s="536"/>
      <c r="E3" s="536"/>
      <c r="F3" s="536"/>
      <c r="G3" s="536"/>
      <c r="H3" s="536"/>
      <c r="I3" s="536"/>
      <c r="J3" s="537"/>
      <c r="K3" s="535">
        <f>C32+1</f>
        <v>605</v>
      </c>
      <c r="L3" s="536">
        <f>C32+1</f>
        <v>605</v>
      </c>
      <c r="M3" s="536"/>
      <c r="N3" s="536"/>
      <c r="O3" s="536"/>
      <c r="P3" s="536"/>
      <c r="Q3" s="536"/>
      <c r="R3" s="537"/>
      <c r="S3" s="535">
        <f>K32+1</f>
        <v>607</v>
      </c>
      <c r="T3" s="536">
        <f>L32+1</f>
        <v>607</v>
      </c>
      <c r="U3" s="536"/>
      <c r="V3" s="536"/>
      <c r="W3" s="536"/>
      <c r="X3" s="536"/>
      <c r="Y3" s="536"/>
      <c r="Z3" s="537"/>
      <c r="AA3" s="535">
        <f>S32+1</f>
        <v>609</v>
      </c>
      <c r="AB3" s="536">
        <f>T32+1</f>
        <v>609</v>
      </c>
      <c r="AC3" s="536"/>
      <c r="AD3" s="536"/>
      <c r="AE3" s="536"/>
      <c r="AF3" s="536"/>
      <c r="AG3" s="536"/>
      <c r="AH3" s="537"/>
      <c r="AI3" s="535">
        <f>AA32+1</f>
        <v>611</v>
      </c>
      <c r="AJ3" s="536">
        <f>AB32+1</f>
        <v>611</v>
      </c>
      <c r="AK3" s="536"/>
      <c r="AL3" s="536"/>
      <c r="AM3" s="536"/>
      <c r="AN3" s="536"/>
      <c r="AO3" s="536"/>
      <c r="AP3" s="537"/>
      <c r="AQ3" s="535">
        <f>AI32+1</f>
        <v>613</v>
      </c>
      <c r="AR3" s="536">
        <f>AJ32+1</f>
        <v>613</v>
      </c>
      <c r="AS3" s="536"/>
      <c r="AT3" s="536"/>
      <c r="AU3" s="536"/>
      <c r="AV3" s="536"/>
      <c r="AW3" s="536"/>
      <c r="AX3" s="537"/>
      <c r="AY3" s="535">
        <f>AQ32+1</f>
        <v>615</v>
      </c>
      <c r="AZ3" s="536">
        <f>AR32+1</f>
        <v>615</v>
      </c>
      <c r="BA3" s="536"/>
      <c r="BB3" s="536"/>
      <c r="BC3" s="536"/>
      <c r="BD3" s="536"/>
      <c r="BE3" s="536"/>
      <c r="BF3" s="537"/>
      <c r="BG3" s="535">
        <f>AY32+1</f>
        <v>617</v>
      </c>
      <c r="BH3" s="536">
        <f>AZ32+1</f>
        <v>617</v>
      </c>
      <c r="BI3" s="536"/>
      <c r="BJ3" s="536"/>
      <c r="BK3" s="536"/>
      <c r="BL3" s="536"/>
      <c r="BM3" s="536"/>
      <c r="BN3" s="537"/>
      <c r="BO3" s="535">
        <f>BG32+1</f>
        <v>619</v>
      </c>
      <c r="BP3" s="536">
        <f>BH32+1</f>
        <v>619</v>
      </c>
      <c r="BQ3" s="536"/>
      <c r="BR3" s="536"/>
      <c r="BS3" s="536"/>
      <c r="BT3" s="536"/>
      <c r="BU3" s="536"/>
      <c r="BV3" s="537"/>
      <c r="BW3" s="535">
        <f>BO32+1</f>
        <v>621</v>
      </c>
      <c r="BX3" s="536">
        <f>BP32+1</f>
        <v>621</v>
      </c>
      <c r="BY3" s="536"/>
      <c r="BZ3" s="536"/>
      <c r="CA3" s="536"/>
      <c r="CB3" s="536"/>
      <c r="CC3" s="536"/>
      <c r="CD3" s="537"/>
      <c r="CE3" s="538">
        <f>BW32+1</f>
        <v>623</v>
      </c>
      <c r="CF3" s="539">
        <f>BX32+1</f>
        <v>623</v>
      </c>
      <c r="CG3" s="539"/>
      <c r="CH3" s="539"/>
      <c r="CI3" s="539"/>
      <c r="CJ3" s="539"/>
      <c r="CK3" s="539"/>
      <c r="CL3" s="540"/>
      <c r="CM3" s="535">
        <f>CE32+1</f>
        <v>625</v>
      </c>
      <c r="CN3" s="536">
        <f>CF32+1</f>
        <v>625</v>
      </c>
      <c r="CO3" s="536"/>
      <c r="CP3" s="536"/>
      <c r="CQ3" s="536"/>
      <c r="CR3" s="536"/>
      <c r="CS3" s="536"/>
      <c r="CT3" s="537"/>
      <c r="CU3" s="535">
        <f>CM32+1</f>
        <v>627</v>
      </c>
      <c r="CV3" s="536">
        <f>CN32+1</f>
        <v>627</v>
      </c>
      <c r="CW3" s="536"/>
      <c r="CX3" s="536"/>
      <c r="CY3" s="536"/>
      <c r="CZ3" s="536"/>
      <c r="DA3" s="536"/>
      <c r="DB3" s="537"/>
      <c r="DC3" s="535">
        <f>CU32+1</f>
        <v>629</v>
      </c>
      <c r="DD3" s="536">
        <f>CV32+1</f>
        <v>629</v>
      </c>
      <c r="DE3" s="536"/>
      <c r="DF3" s="536"/>
      <c r="DG3" s="536"/>
      <c r="DH3" s="536"/>
      <c r="DI3" s="536"/>
      <c r="DJ3" s="537"/>
      <c r="DK3" s="535">
        <f>DC32+1</f>
        <v>631</v>
      </c>
      <c r="DL3" s="536">
        <f>DD32+1</f>
        <v>631</v>
      </c>
      <c r="DM3" s="536"/>
      <c r="DN3" s="536"/>
      <c r="DO3" s="536"/>
      <c r="DP3" s="536"/>
      <c r="DQ3" s="536"/>
      <c r="DR3" s="537"/>
      <c r="DS3" s="535">
        <f>DK32+1</f>
        <v>633</v>
      </c>
      <c r="DT3" s="536">
        <f>DL32+1</f>
        <v>633</v>
      </c>
      <c r="DU3" s="536"/>
      <c r="DV3" s="536"/>
      <c r="DW3" s="536"/>
      <c r="DX3" s="536"/>
      <c r="DY3" s="536"/>
      <c r="DZ3" s="537"/>
      <c r="EA3" s="535">
        <f>DS32+1</f>
        <v>635</v>
      </c>
      <c r="EB3" s="536">
        <f>DT32+1</f>
        <v>635</v>
      </c>
      <c r="EC3" s="536"/>
      <c r="ED3" s="536"/>
      <c r="EE3" s="536"/>
      <c r="EF3" s="536"/>
      <c r="EG3" s="536"/>
      <c r="EH3" s="537"/>
      <c r="EI3" s="535">
        <f>EA32+1</f>
        <v>637</v>
      </c>
      <c r="EJ3" s="536">
        <f>EB32+1</f>
        <v>637</v>
      </c>
      <c r="EK3" s="536"/>
      <c r="EL3" s="536"/>
      <c r="EM3" s="536"/>
      <c r="EN3" s="536"/>
      <c r="EO3" s="536"/>
      <c r="EP3" s="537"/>
      <c r="EQ3" s="535">
        <f>EI32+1</f>
        <v>639</v>
      </c>
      <c r="ER3" s="536">
        <f>EJ32+1</f>
        <v>639</v>
      </c>
      <c r="ES3" s="536"/>
      <c r="ET3" s="536"/>
      <c r="EU3" s="536"/>
      <c r="EV3" s="536"/>
      <c r="EW3" s="536"/>
      <c r="EX3" s="537"/>
      <c r="EY3" s="535">
        <f>EQ32+1</f>
        <v>641</v>
      </c>
      <c r="EZ3" s="536">
        <f>ER32+1</f>
        <v>641</v>
      </c>
      <c r="FA3" s="536"/>
      <c r="FB3" s="536"/>
      <c r="FC3" s="536"/>
      <c r="FD3" s="536"/>
      <c r="FE3" s="536"/>
      <c r="FF3" s="537"/>
      <c r="FG3" s="535">
        <f>EY32+1</f>
        <v>643</v>
      </c>
      <c r="FH3" s="536">
        <f>EZ32+1</f>
        <v>643</v>
      </c>
      <c r="FI3" s="536"/>
      <c r="FJ3" s="536"/>
      <c r="FK3" s="536"/>
      <c r="FL3" s="536"/>
      <c r="FM3" s="536"/>
      <c r="FN3" s="537"/>
      <c r="FO3" s="535">
        <f>FG32+1</f>
        <v>645</v>
      </c>
      <c r="FP3" s="536">
        <f>FH32+1</f>
        <v>645</v>
      </c>
      <c r="FQ3" s="536"/>
      <c r="FR3" s="536"/>
      <c r="FS3" s="536"/>
      <c r="FT3" s="536"/>
      <c r="FU3" s="536"/>
      <c r="FV3" s="537"/>
      <c r="FW3" s="535">
        <f>FO32+1</f>
        <v>647</v>
      </c>
      <c r="FX3" s="536">
        <f>FP32+1</f>
        <v>647</v>
      </c>
      <c r="FY3" s="536"/>
      <c r="FZ3" s="536"/>
      <c r="GA3" s="536"/>
      <c r="GB3" s="536"/>
      <c r="GC3" s="536"/>
      <c r="GD3" s="537"/>
      <c r="GE3" s="535">
        <f>FW32+1</f>
        <v>649</v>
      </c>
      <c r="GF3" s="536">
        <f>FX32+1</f>
        <v>649</v>
      </c>
      <c r="GG3" s="536"/>
      <c r="GH3" s="536"/>
      <c r="GI3" s="536"/>
      <c r="GJ3" s="536"/>
      <c r="GK3" s="536"/>
      <c r="GL3" s="537"/>
      <c r="GM3" s="535">
        <f>GE32+1</f>
        <v>651</v>
      </c>
      <c r="GN3" s="536">
        <f>GF32+1</f>
        <v>651</v>
      </c>
      <c r="GO3" s="536"/>
      <c r="GP3" s="536"/>
      <c r="GQ3" s="536"/>
      <c r="GR3" s="536"/>
      <c r="GS3" s="536"/>
      <c r="GT3" s="537"/>
      <c r="GU3" s="535">
        <f>GM32+1</f>
        <v>653</v>
      </c>
      <c r="GV3" s="536">
        <f>GN32+1</f>
        <v>653</v>
      </c>
      <c r="GW3" s="536"/>
      <c r="GX3" s="536"/>
      <c r="GY3" s="536"/>
      <c r="GZ3" s="536"/>
      <c r="HA3" s="536"/>
      <c r="HB3" s="537"/>
      <c r="HC3" s="535">
        <f>GU32+1</f>
        <v>655</v>
      </c>
      <c r="HD3" s="536">
        <f>GV32+1</f>
        <v>655</v>
      </c>
      <c r="HE3" s="536"/>
      <c r="HF3" s="536"/>
      <c r="HG3" s="536"/>
      <c r="HH3" s="536"/>
      <c r="HI3" s="536"/>
      <c r="HJ3" s="537"/>
      <c r="HK3" s="535">
        <f>HC32+1</f>
        <v>657</v>
      </c>
      <c r="HL3" s="536">
        <f>HD32+1</f>
        <v>657</v>
      </c>
      <c r="HM3" s="536"/>
      <c r="HN3" s="536"/>
      <c r="HO3" s="536"/>
      <c r="HP3" s="536"/>
      <c r="HQ3" s="536"/>
      <c r="HR3" s="537"/>
      <c r="HS3" s="535">
        <f>HK32+1</f>
        <v>659</v>
      </c>
      <c r="HT3" s="536">
        <f>HL32+1</f>
        <v>659</v>
      </c>
      <c r="HU3" s="536"/>
      <c r="HV3" s="536"/>
      <c r="HW3" s="536"/>
      <c r="HX3" s="536"/>
      <c r="HY3" s="536"/>
      <c r="HZ3" s="537"/>
      <c r="IA3" s="535">
        <f>HS32+1</f>
        <v>661</v>
      </c>
      <c r="IB3" s="536">
        <f>HT32+1</f>
        <v>661</v>
      </c>
      <c r="IC3" s="536"/>
      <c r="ID3" s="536"/>
      <c r="IE3" s="536"/>
      <c r="IF3" s="536"/>
      <c r="IG3" s="536"/>
      <c r="IH3" s="537"/>
      <c r="II3" s="535">
        <f>IA32+1</f>
        <v>663</v>
      </c>
      <c r="IJ3" s="536">
        <f>IB32+1</f>
        <v>663</v>
      </c>
      <c r="IK3" s="536"/>
      <c r="IL3" s="536"/>
      <c r="IM3" s="536"/>
      <c r="IN3" s="536"/>
      <c r="IO3" s="536"/>
      <c r="IP3" s="537"/>
      <c r="IQ3" s="535">
        <f>II32+1</f>
        <v>665</v>
      </c>
      <c r="IR3" s="536">
        <f>IJ32+1</f>
        <v>665</v>
      </c>
      <c r="IS3" s="536"/>
      <c r="IT3" s="536"/>
      <c r="IU3" s="536"/>
      <c r="IV3" s="536"/>
      <c r="IW3" s="536"/>
      <c r="IX3" s="537"/>
      <c r="IY3" s="535">
        <f>IQ32+1</f>
        <v>667</v>
      </c>
      <c r="IZ3" s="536">
        <f>IR32+1</f>
        <v>667</v>
      </c>
      <c r="JA3" s="536"/>
      <c r="JB3" s="536"/>
      <c r="JC3" s="536"/>
      <c r="JD3" s="536"/>
      <c r="JE3" s="536"/>
      <c r="JF3" s="537"/>
    </row>
    <row r="4" spans="1:266" ht="64.5" customHeight="1" x14ac:dyDescent="0.35">
      <c r="A4" s="534"/>
      <c r="C4" s="523" t="s">
        <v>69</v>
      </c>
      <c r="D4" s="524"/>
      <c r="E4" s="524"/>
      <c r="F4" s="524"/>
      <c r="G4" s="524"/>
      <c r="H4" s="524"/>
      <c r="I4" s="524"/>
      <c r="J4" s="525"/>
      <c r="K4" s="523" t="s">
        <v>70</v>
      </c>
      <c r="L4" s="524"/>
      <c r="M4" s="524"/>
      <c r="N4" s="524"/>
      <c r="O4" s="524"/>
      <c r="P4" s="524"/>
      <c r="Q4" s="524"/>
      <c r="R4" s="525"/>
      <c r="S4" s="523" t="s">
        <v>32</v>
      </c>
      <c r="T4" s="524"/>
      <c r="U4" s="524"/>
      <c r="V4" s="524"/>
      <c r="W4" s="524"/>
      <c r="X4" s="524"/>
      <c r="Y4" s="524"/>
      <c r="Z4" s="525"/>
      <c r="AA4" s="523" t="s">
        <v>33</v>
      </c>
      <c r="AB4" s="524"/>
      <c r="AC4" s="524"/>
      <c r="AD4" s="524"/>
      <c r="AE4" s="524"/>
      <c r="AF4" s="524"/>
      <c r="AG4" s="524"/>
      <c r="AH4" s="525"/>
      <c r="AI4" s="523" t="s">
        <v>34</v>
      </c>
      <c r="AJ4" s="524"/>
      <c r="AK4" s="524"/>
      <c r="AL4" s="524"/>
      <c r="AM4" s="524"/>
      <c r="AN4" s="524"/>
      <c r="AO4" s="524"/>
      <c r="AP4" s="525"/>
      <c r="AQ4" s="523" t="s">
        <v>71</v>
      </c>
      <c r="AR4" s="524"/>
      <c r="AS4" s="524"/>
      <c r="AT4" s="524"/>
      <c r="AU4" s="524"/>
      <c r="AV4" s="524"/>
      <c r="AW4" s="524"/>
      <c r="AX4" s="525"/>
      <c r="AY4" s="523" t="s">
        <v>72</v>
      </c>
      <c r="AZ4" s="524"/>
      <c r="BA4" s="524"/>
      <c r="BB4" s="524"/>
      <c r="BC4" s="524"/>
      <c r="BD4" s="524"/>
      <c r="BE4" s="524"/>
      <c r="BF4" s="525"/>
      <c r="BG4" s="523" t="s">
        <v>73</v>
      </c>
      <c r="BH4" s="524"/>
      <c r="BI4" s="524"/>
      <c r="BJ4" s="524"/>
      <c r="BK4" s="524"/>
      <c r="BL4" s="524"/>
      <c r="BM4" s="524"/>
      <c r="BN4" s="525"/>
      <c r="BO4" s="523" t="s">
        <v>74</v>
      </c>
      <c r="BP4" s="524"/>
      <c r="BQ4" s="524"/>
      <c r="BR4" s="524"/>
      <c r="BS4" s="524"/>
      <c r="BT4" s="524"/>
      <c r="BU4" s="524"/>
      <c r="BV4" s="525"/>
      <c r="BW4" s="523" t="s">
        <v>76</v>
      </c>
      <c r="BX4" s="524"/>
      <c r="BY4" s="524"/>
      <c r="BZ4" s="524"/>
      <c r="CA4" s="524"/>
      <c r="CB4" s="524"/>
      <c r="CC4" s="524"/>
      <c r="CD4" s="525"/>
      <c r="CE4" s="523" t="s">
        <v>77</v>
      </c>
      <c r="CF4" s="524"/>
      <c r="CG4" s="524"/>
      <c r="CH4" s="524"/>
      <c r="CI4" s="524"/>
      <c r="CJ4" s="524"/>
      <c r="CK4" s="524"/>
      <c r="CL4" s="525"/>
      <c r="CM4" s="523" t="s">
        <v>78</v>
      </c>
      <c r="CN4" s="524"/>
      <c r="CO4" s="524"/>
      <c r="CP4" s="524"/>
      <c r="CQ4" s="524"/>
      <c r="CR4" s="524"/>
      <c r="CS4" s="524"/>
      <c r="CT4" s="525"/>
      <c r="CU4" s="523" t="s">
        <v>79</v>
      </c>
      <c r="CV4" s="524"/>
      <c r="CW4" s="524"/>
      <c r="CX4" s="524"/>
      <c r="CY4" s="524"/>
      <c r="CZ4" s="524"/>
      <c r="DA4" s="524"/>
      <c r="DB4" s="525"/>
      <c r="DC4" s="523" t="s">
        <v>82</v>
      </c>
      <c r="DD4" s="524"/>
      <c r="DE4" s="524"/>
      <c r="DF4" s="524"/>
      <c r="DG4" s="524"/>
      <c r="DH4" s="524"/>
      <c r="DI4" s="524"/>
      <c r="DJ4" s="525"/>
      <c r="DK4" s="523" t="s">
        <v>80</v>
      </c>
      <c r="DL4" s="524"/>
      <c r="DM4" s="524"/>
      <c r="DN4" s="524"/>
      <c r="DO4" s="524"/>
      <c r="DP4" s="524"/>
      <c r="DQ4" s="524"/>
      <c r="DR4" s="525"/>
      <c r="DS4" s="523" t="s">
        <v>81</v>
      </c>
      <c r="DT4" s="524"/>
      <c r="DU4" s="524"/>
      <c r="DV4" s="524"/>
      <c r="DW4" s="524"/>
      <c r="DX4" s="524"/>
      <c r="DY4" s="524"/>
      <c r="DZ4" s="525"/>
      <c r="EA4" s="523" t="s">
        <v>84</v>
      </c>
      <c r="EB4" s="524"/>
      <c r="EC4" s="524"/>
      <c r="ED4" s="524"/>
      <c r="EE4" s="524"/>
      <c r="EF4" s="524"/>
      <c r="EG4" s="524"/>
      <c r="EH4" s="525"/>
      <c r="EI4" s="523" t="s">
        <v>85</v>
      </c>
      <c r="EJ4" s="524"/>
      <c r="EK4" s="524"/>
      <c r="EL4" s="524"/>
      <c r="EM4" s="524"/>
      <c r="EN4" s="524"/>
      <c r="EO4" s="524"/>
      <c r="EP4" s="525"/>
      <c r="EQ4" s="523" t="s">
        <v>86</v>
      </c>
      <c r="ER4" s="524"/>
      <c r="ES4" s="524"/>
      <c r="ET4" s="524"/>
      <c r="EU4" s="524"/>
      <c r="EV4" s="524"/>
      <c r="EW4" s="524"/>
      <c r="EX4" s="525"/>
      <c r="EY4" s="523" t="s">
        <v>88</v>
      </c>
      <c r="EZ4" s="524"/>
      <c r="FA4" s="524"/>
      <c r="FB4" s="524"/>
      <c r="FC4" s="524"/>
      <c r="FD4" s="524"/>
      <c r="FE4" s="524"/>
      <c r="FF4" s="525"/>
      <c r="FG4" s="523" t="s">
        <v>89</v>
      </c>
      <c r="FH4" s="524"/>
      <c r="FI4" s="524"/>
      <c r="FJ4" s="524"/>
      <c r="FK4" s="524"/>
      <c r="FL4" s="524"/>
      <c r="FM4" s="524"/>
      <c r="FN4" s="525"/>
      <c r="FO4" s="523" t="s">
        <v>90</v>
      </c>
      <c r="FP4" s="524"/>
      <c r="FQ4" s="524"/>
      <c r="FR4" s="524"/>
      <c r="FS4" s="524"/>
      <c r="FT4" s="524"/>
      <c r="FU4" s="524"/>
      <c r="FV4" s="525"/>
      <c r="FW4" s="523" t="s">
        <v>91</v>
      </c>
      <c r="FX4" s="524"/>
      <c r="FY4" s="524"/>
      <c r="FZ4" s="524"/>
      <c r="GA4" s="524"/>
      <c r="GB4" s="524"/>
      <c r="GC4" s="524"/>
      <c r="GD4" s="525"/>
      <c r="GE4" s="523" t="s">
        <v>97</v>
      </c>
      <c r="GF4" s="524"/>
      <c r="GG4" s="524"/>
      <c r="GH4" s="524"/>
      <c r="GI4" s="524"/>
      <c r="GJ4" s="524"/>
      <c r="GK4" s="524"/>
      <c r="GL4" s="525"/>
      <c r="GM4" s="523" t="s">
        <v>100</v>
      </c>
      <c r="GN4" s="524"/>
      <c r="GO4" s="524"/>
      <c r="GP4" s="524"/>
      <c r="GQ4" s="524"/>
      <c r="GR4" s="524"/>
      <c r="GS4" s="524"/>
      <c r="GT4" s="525"/>
      <c r="GU4" s="523" t="s">
        <v>105</v>
      </c>
      <c r="GV4" s="524"/>
      <c r="GW4" s="524"/>
      <c r="GX4" s="524"/>
      <c r="GY4" s="524"/>
      <c r="GZ4" s="524"/>
      <c r="HA4" s="524"/>
      <c r="HB4" s="525"/>
      <c r="HC4" s="523" t="s">
        <v>106</v>
      </c>
      <c r="HD4" s="524"/>
      <c r="HE4" s="524"/>
      <c r="HF4" s="524"/>
      <c r="HG4" s="524"/>
      <c r="HH4" s="524"/>
      <c r="HI4" s="524"/>
      <c r="HJ4" s="525"/>
      <c r="HK4" s="523" t="s">
        <v>110</v>
      </c>
      <c r="HL4" s="524"/>
      <c r="HM4" s="524"/>
      <c r="HN4" s="524"/>
      <c r="HO4" s="524"/>
      <c r="HP4" s="524"/>
      <c r="HQ4" s="524"/>
      <c r="HR4" s="525"/>
      <c r="HS4" s="523" t="s">
        <v>111</v>
      </c>
      <c r="HT4" s="524"/>
      <c r="HU4" s="524"/>
      <c r="HV4" s="524"/>
      <c r="HW4" s="524"/>
      <c r="HX4" s="524"/>
      <c r="HY4" s="524"/>
      <c r="HZ4" s="525"/>
      <c r="IA4" s="523" t="s">
        <v>123</v>
      </c>
      <c r="IB4" s="524"/>
      <c r="IC4" s="524"/>
      <c r="ID4" s="524"/>
      <c r="IE4" s="524"/>
      <c r="IF4" s="524"/>
      <c r="IG4" s="524"/>
      <c r="IH4" s="525"/>
      <c r="II4" s="523" t="s">
        <v>109</v>
      </c>
      <c r="IJ4" s="524"/>
      <c r="IK4" s="524"/>
      <c r="IL4" s="524"/>
      <c r="IM4" s="524"/>
      <c r="IN4" s="524"/>
      <c r="IO4" s="524"/>
      <c r="IP4" s="525"/>
      <c r="IQ4" s="523" t="s">
        <v>122</v>
      </c>
      <c r="IR4" s="524"/>
      <c r="IS4" s="524"/>
      <c r="IT4" s="524"/>
      <c r="IU4" s="524"/>
      <c r="IV4" s="524"/>
      <c r="IW4" s="524"/>
      <c r="IX4" s="525"/>
      <c r="IY4" s="523" t="s">
        <v>124</v>
      </c>
      <c r="IZ4" s="524"/>
      <c r="JA4" s="524"/>
      <c r="JB4" s="524"/>
      <c r="JC4" s="524"/>
      <c r="JD4" s="524"/>
      <c r="JE4" s="524"/>
      <c r="JF4" s="525"/>
    </row>
    <row r="5" spans="1:266" x14ac:dyDescent="0.35">
      <c r="A5" s="2"/>
      <c r="C5" s="529"/>
      <c r="D5" s="530"/>
      <c r="E5" s="530"/>
      <c r="F5" s="530"/>
      <c r="G5" s="530"/>
      <c r="H5" s="530"/>
      <c r="I5" s="530"/>
      <c r="J5" s="531"/>
      <c r="K5" s="529"/>
      <c r="L5" s="530"/>
      <c r="M5" s="530"/>
      <c r="N5" s="530"/>
      <c r="O5" s="530"/>
      <c r="P5" s="530"/>
      <c r="Q5" s="530"/>
      <c r="R5" s="531"/>
      <c r="S5" s="529"/>
      <c r="T5" s="530"/>
      <c r="U5" s="530"/>
      <c r="V5" s="530"/>
      <c r="W5" s="530"/>
      <c r="X5" s="530"/>
      <c r="Y5" s="530"/>
      <c r="Z5" s="531"/>
      <c r="AA5" s="529"/>
      <c r="AB5" s="530"/>
      <c r="AC5" s="530"/>
      <c r="AD5" s="530"/>
      <c r="AE5" s="530"/>
      <c r="AF5" s="530"/>
      <c r="AG5" s="530"/>
      <c r="AH5" s="531"/>
      <c r="AI5" s="529"/>
      <c r="AJ5" s="530"/>
      <c r="AK5" s="530"/>
      <c r="AL5" s="530"/>
      <c r="AM5" s="530"/>
      <c r="AN5" s="530"/>
      <c r="AO5" s="530"/>
      <c r="AP5" s="531"/>
      <c r="AQ5" s="529"/>
      <c r="AR5" s="530"/>
      <c r="AS5" s="530"/>
      <c r="AT5" s="530"/>
      <c r="AU5" s="530"/>
      <c r="AV5" s="530"/>
      <c r="AW5" s="530"/>
      <c r="AX5" s="531"/>
      <c r="AY5" s="529"/>
      <c r="AZ5" s="530"/>
      <c r="BA5" s="530"/>
      <c r="BB5" s="530"/>
      <c r="BC5" s="530"/>
      <c r="BD5" s="530"/>
      <c r="BE5" s="530"/>
      <c r="BF5" s="531"/>
      <c r="BG5" s="529"/>
      <c r="BH5" s="530"/>
      <c r="BI5" s="530"/>
      <c r="BJ5" s="530"/>
      <c r="BK5" s="530"/>
      <c r="BL5" s="530"/>
      <c r="BM5" s="530"/>
      <c r="BN5" s="531"/>
      <c r="BO5" s="529"/>
      <c r="BP5" s="530"/>
      <c r="BQ5" s="530"/>
      <c r="BR5" s="530"/>
      <c r="BS5" s="530"/>
      <c r="BT5" s="530"/>
      <c r="BU5" s="530"/>
      <c r="BV5" s="531"/>
      <c r="BW5" s="529"/>
      <c r="BX5" s="530"/>
      <c r="BY5" s="530"/>
      <c r="BZ5" s="530"/>
      <c r="CA5" s="530"/>
      <c r="CB5" s="530"/>
      <c r="CC5" s="530"/>
      <c r="CD5" s="531"/>
      <c r="CE5" s="529"/>
      <c r="CF5" s="530"/>
      <c r="CG5" s="530"/>
      <c r="CH5" s="530"/>
      <c r="CI5" s="530"/>
      <c r="CJ5" s="530"/>
      <c r="CK5" s="530"/>
      <c r="CL5" s="531"/>
      <c r="CM5" s="529"/>
      <c r="CN5" s="530"/>
      <c r="CO5" s="530"/>
      <c r="CP5" s="530"/>
      <c r="CQ5" s="530"/>
      <c r="CR5" s="530"/>
      <c r="CS5" s="530"/>
      <c r="CT5" s="531"/>
      <c r="CU5" s="529"/>
      <c r="CV5" s="530"/>
      <c r="CW5" s="530"/>
      <c r="CX5" s="530"/>
      <c r="CY5" s="530"/>
      <c r="CZ5" s="530"/>
      <c r="DA5" s="530"/>
      <c r="DB5" s="531"/>
      <c r="DC5" s="529"/>
      <c r="DD5" s="530"/>
      <c r="DE5" s="530"/>
      <c r="DF5" s="530"/>
      <c r="DG5" s="530"/>
      <c r="DH5" s="530"/>
      <c r="DI5" s="530"/>
      <c r="DJ5" s="531"/>
      <c r="DK5" s="529"/>
      <c r="DL5" s="530"/>
      <c r="DM5" s="530"/>
      <c r="DN5" s="530"/>
      <c r="DO5" s="530"/>
      <c r="DP5" s="530"/>
      <c r="DQ5" s="530"/>
      <c r="DR5" s="531"/>
      <c r="DS5" s="529"/>
      <c r="DT5" s="530"/>
      <c r="DU5" s="530"/>
      <c r="DV5" s="530"/>
      <c r="DW5" s="530"/>
      <c r="DX5" s="530"/>
      <c r="DY5" s="530"/>
      <c r="DZ5" s="531"/>
      <c r="EA5" s="529"/>
      <c r="EB5" s="530"/>
      <c r="EC5" s="530"/>
      <c r="ED5" s="530"/>
      <c r="EE5" s="530"/>
      <c r="EF5" s="530"/>
      <c r="EG5" s="530"/>
      <c r="EH5" s="531"/>
      <c r="EI5" s="529"/>
      <c r="EJ5" s="530"/>
      <c r="EK5" s="530"/>
      <c r="EL5" s="530"/>
      <c r="EM5" s="530"/>
      <c r="EN5" s="530"/>
      <c r="EO5" s="530"/>
      <c r="EP5" s="531"/>
      <c r="EQ5" s="529"/>
      <c r="ER5" s="530"/>
      <c r="ES5" s="530"/>
      <c r="ET5" s="530"/>
      <c r="EU5" s="530"/>
      <c r="EV5" s="530"/>
      <c r="EW5" s="530"/>
      <c r="EX5" s="531"/>
      <c r="EY5" s="529"/>
      <c r="EZ5" s="530"/>
      <c r="FA5" s="530"/>
      <c r="FB5" s="530"/>
      <c r="FC5" s="530"/>
      <c r="FD5" s="530"/>
      <c r="FE5" s="530"/>
      <c r="FF5" s="531"/>
      <c r="FG5" s="529"/>
      <c r="FH5" s="530"/>
      <c r="FI5" s="530"/>
      <c r="FJ5" s="530"/>
      <c r="FK5" s="530"/>
      <c r="FL5" s="530"/>
      <c r="FM5" s="530"/>
      <c r="FN5" s="531"/>
      <c r="FO5" s="529"/>
      <c r="FP5" s="530"/>
      <c r="FQ5" s="530"/>
      <c r="FR5" s="530"/>
      <c r="FS5" s="530"/>
      <c r="FT5" s="530"/>
      <c r="FU5" s="530"/>
      <c r="FV5" s="531"/>
      <c r="FW5" s="529"/>
      <c r="FX5" s="530"/>
      <c r="FY5" s="530"/>
      <c r="FZ5" s="530"/>
      <c r="GA5" s="530"/>
      <c r="GB5" s="530"/>
      <c r="GC5" s="530"/>
      <c r="GD5" s="531"/>
      <c r="GE5" s="529"/>
      <c r="GF5" s="530"/>
      <c r="GG5" s="530"/>
      <c r="GH5" s="530"/>
      <c r="GI5" s="530"/>
      <c r="GJ5" s="530"/>
      <c r="GK5" s="530"/>
      <c r="GL5" s="531"/>
      <c r="GM5" s="529"/>
      <c r="GN5" s="530"/>
      <c r="GO5" s="530"/>
      <c r="GP5" s="530"/>
      <c r="GQ5" s="530"/>
      <c r="GR5" s="530"/>
      <c r="GS5" s="530"/>
      <c r="GT5" s="531"/>
      <c r="GU5" s="529"/>
      <c r="GV5" s="530"/>
      <c r="GW5" s="530"/>
      <c r="GX5" s="530"/>
      <c r="GY5" s="530"/>
      <c r="GZ5" s="530"/>
      <c r="HA5" s="530"/>
      <c r="HB5" s="531"/>
      <c r="HC5" s="529"/>
      <c r="HD5" s="530"/>
      <c r="HE5" s="530"/>
      <c r="HF5" s="530"/>
      <c r="HG5" s="530"/>
      <c r="HH5" s="530"/>
      <c r="HI5" s="530"/>
      <c r="HJ5" s="531"/>
      <c r="HK5" s="529"/>
      <c r="HL5" s="530"/>
      <c r="HM5" s="530"/>
      <c r="HN5" s="530"/>
      <c r="HO5" s="530"/>
      <c r="HP5" s="530"/>
      <c r="HQ5" s="530"/>
      <c r="HR5" s="531"/>
      <c r="HS5" s="529"/>
      <c r="HT5" s="530"/>
      <c r="HU5" s="530"/>
      <c r="HV5" s="530"/>
      <c r="HW5" s="530"/>
      <c r="HX5" s="530"/>
      <c r="HY5" s="530"/>
      <c r="HZ5" s="531"/>
      <c r="IA5" s="529"/>
      <c r="IB5" s="530"/>
      <c r="IC5" s="530"/>
      <c r="ID5" s="530"/>
      <c r="IE5" s="530"/>
      <c r="IF5" s="530"/>
      <c r="IG5" s="530"/>
      <c r="IH5" s="531"/>
      <c r="II5" s="529"/>
      <c r="IJ5" s="530"/>
      <c r="IK5" s="530"/>
      <c r="IL5" s="530"/>
      <c r="IM5" s="530"/>
      <c r="IN5" s="530"/>
      <c r="IO5" s="530"/>
      <c r="IP5" s="531"/>
      <c r="IQ5" s="529"/>
      <c r="IR5" s="530"/>
      <c r="IS5" s="530"/>
      <c r="IT5" s="530"/>
      <c r="IU5" s="530"/>
      <c r="IV5" s="530"/>
      <c r="IW5" s="530"/>
      <c r="IX5" s="531"/>
      <c r="IY5" s="529"/>
      <c r="IZ5" s="530"/>
      <c r="JA5" s="530"/>
      <c r="JB5" s="530"/>
      <c r="JC5" s="530"/>
      <c r="JD5" s="530"/>
      <c r="JE5" s="530"/>
      <c r="JF5" s="531"/>
    </row>
    <row r="6" spans="1:266" x14ac:dyDescent="0.35">
      <c r="A6" s="2"/>
      <c r="C6" s="192"/>
      <c r="D6" s="193"/>
      <c r="E6" s="193"/>
      <c r="F6" s="193"/>
      <c r="G6" s="193"/>
      <c r="H6" s="193"/>
      <c r="I6" s="193"/>
      <c r="J6" s="194"/>
      <c r="K6" s="192"/>
      <c r="L6" s="193"/>
      <c r="M6" s="193"/>
      <c r="N6" s="193"/>
      <c r="O6" s="193"/>
      <c r="P6" s="193"/>
      <c r="Q6" s="193"/>
      <c r="R6" s="194"/>
      <c r="S6" s="192"/>
      <c r="T6" s="193"/>
      <c r="U6" s="193"/>
      <c r="V6" s="193"/>
      <c r="W6" s="193"/>
      <c r="X6" s="193"/>
      <c r="Y6" s="193"/>
      <c r="Z6" s="194"/>
      <c r="AA6" s="192"/>
      <c r="AB6" s="193"/>
      <c r="AC6" s="193"/>
      <c r="AD6" s="193"/>
      <c r="AE6" s="193"/>
      <c r="AF6" s="193"/>
      <c r="AG6" s="193"/>
      <c r="AH6" s="194"/>
      <c r="AI6" s="192"/>
      <c r="AJ6" s="193"/>
      <c r="AK6" s="193"/>
      <c r="AL6" s="193"/>
      <c r="AM6" s="193"/>
      <c r="AN6" s="193"/>
      <c r="AO6" s="193"/>
      <c r="AP6" s="194"/>
      <c r="AQ6" s="192"/>
      <c r="AR6" s="193"/>
      <c r="AS6" s="193"/>
      <c r="AT6" s="193"/>
      <c r="AU6" s="193"/>
      <c r="AV6" s="193"/>
      <c r="AW6" s="193"/>
      <c r="AX6" s="194"/>
      <c r="AY6" s="192"/>
      <c r="AZ6" s="193"/>
      <c r="BA6" s="193"/>
      <c r="BB6" s="193"/>
      <c r="BC6" s="193"/>
      <c r="BD6" s="193"/>
      <c r="BE6" s="193"/>
      <c r="BF6" s="194"/>
      <c r="BG6" s="192"/>
      <c r="BH6" s="193"/>
      <c r="BI6" s="193"/>
      <c r="BJ6" s="193"/>
      <c r="BK6" s="193"/>
      <c r="BL6" s="193"/>
      <c r="BM6" s="193"/>
      <c r="BN6" s="194"/>
      <c r="BO6" s="192"/>
      <c r="BP6" s="193"/>
      <c r="BQ6" s="193"/>
      <c r="BR6" s="193"/>
      <c r="BS6" s="193"/>
      <c r="BT6" s="193"/>
      <c r="BU6" s="193"/>
      <c r="BV6" s="194"/>
      <c r="BW6" s="192"/>
      <c r="BX6" s="193"/>
      <c r="BY6" s="193"/>
      <c r="BZ6" s="193"/>
      <c r="CA6" s="193"/>
      <c r="CB6" s="193"/>
      <c r="CC6" s="193"/>
      <c r="CD6" s="194"/>
      <c r="CE6" s="192"/>
      <c r="CF6" s="193"/>
      <c r="CG6" s="193"/>
      <c r="CH6" s="193"/>
      <c r="CI6" s="193"/>
      <c r="CJ6" s="193"/>
      <c r="CK6" s="193"/>
      <c r="CL6" s="194"/>
      <c r="CM6" s="192"/>
      <c r="CN6" s="193"/>
      <c r="CO6" s="193"/>
      <c r="CP6" s="193"/>
      <c r="CQ6" s="193"/>
      <c r="CR6" s="193"/>
      <c r="CS6" s="193"/>
      <c r="CT6" s="194"/>
      <c r="CU6" s="192"/>
      <c r="CV6" s="193"/>
      <c r="CW6" s="193"/>
      <c r="CX6" s="193"/>
      <c r="CY6" s="193"/>
      <c r="CZ6" s="193"/>
      <c r="DA6" s="193"/>
      <c r="DB6" s="194"/>
      <c r="DC6" s="192"/>
      <c r="DD6" s="193"/>
      <c r="DE6" s="193"/>
      <c r="DF6" s="193"/>
      <c r="DG6" s="193"/>
      <c r="DH6" s="193"/>
      <c r="DI6" s="193"/>
      <c r="DJ6" s="194"/>
      <c r="DK6" s="192"/>
      <c r="DL6" s="193"/>
      <c r="DM6" s="193"/>
      <c r="DN6" s="193"/>
      <c r="DO6" s="193"/>
      <c r="DP6" s="193"/>
      <c r="DQ6" s="193"/>
      <c r="DR6" s="194"/>
      <c r="DS6" s="192"/>
      <c r="DT6" s="193"/>
      <c r="DU6" s="193"/>
      <c r="DV6" s="193"/>
      <c r="DW6" s="193"/>
      <c r="DX6" s="193"/>
      <c r="DY6" s="193"/>
      <c r="DZ6" s="194"/>
      <c r="EA6" s="192"/>
      <c r="EB6" s="193"/>
      <c r="EC6" s="193"/>
      <c r="ED6" s="193"/>
      <c r="EE6" s="193"/>
      <c r="EF6" s="193"/>
      <c r="EG6" s="193"/>
      <c r="EH6" s="194"/>
      <c r="EI6" s="192"/>
      <c r="EJ6" s="193"/>
      <c r="EK6" s="193"/>
      <c r="EL6" s="193"/>
      <c r="EM6" s="193"/>
      <c r="EN6" s="193"/>
      <c r="EO6" s="193"/>
      <c r="EP6" s="194"/>
      <c r="EQ6" s="192"/>
      <c r="ER6" s="193"/>
      <c r="ES6" s="193"/>
      <c r="ET6" s="193"/>
      <c r="EU6" s="193"/>
      <c r="EV6" s="193"/>
      <c r="EW6" s="193"/>
      <c r="EX6" s="194"/>
      <c r="EY6" s="192"/>
      <c r="EZ6" s="193"/>
      <c r="FA6" s="193"/>
      <c r="FB6" s="193"/>
      <c r="FC6" s="193"/>
      <c r="FD6" s="193"/>
      <c r="FE6" s="193"/>
      <c r="FF6" s="194"/>
      <c r="FG6" s="192"/>
      <c r="FH6" s="193"/>
      <c r="FI6" s="193"/>
      <c r="FJ6" s="193"/>
      <c r="FK6" s="193"/>
      <c r="FL6" s="193"/>
      <c r="FM6" s="193"/>
      <c r="FN6" s="194"/>
      <c r="FO6" s="192"/>
      <c r="FP6" s="193"/>
      <c r="FQ6" s="193"/>
      <c r="FR6" s="193"/>
      <c r="FS6" s="193"/>
      <c r="FT6" s="193"/>
      <c r="FU6" s="193"/>
      <c r="FV6" s="194"/>
      <c r="FW6" s="192"/>
      <c r="FX6" s="193"/>
      <c r="FY6" s="193"/>
      <c r="FZ6" s="193"/>
      <c r="GA6" s="193"/>
      <c r="GB6" s="193"/>
      <c r="GC6" s="193"/>
      <c r="GD6" s="194"/>
      <c r="GE6" s="192"/>
      <c r="GF6" s="193"/>
      <c r="GG6" s="193"/>
      <c r="GH6" s="193"/>
      <c r="GI6" s="193"/>
      <c r="GJ6" s="193"/>
      <c r="GK6" s="193"/>
      <c r="GL6" s="194"/>
      <c r="GM6" s="192"/>
      <c r="GN6" s="193"/>
      <c r="GO6" s="193"/>
      <c r="GP6" s="193"/>
      <c r="GQ6" s="193"/>
      <c r="GR6" s="193"/>
      <c r="GS6" s="193"/>
      <c r="GT6" s="194"/>
      <c r="GU6" s="192"/>
      <c r="GV6" s="193"/>
      <c r="GW6" s="193"/>
      <c r="GX6" s="193"/>
      <c r="GY6" s="193"/>
      <c r="GZ6" s="193"/>
      <c r="HA6" s="193"/>
      <c r="HB6" s="194"/>
      <c r="HC6" s="192"/>
      <c r="HD6" s="193"/>
      <c r="HE6" s="193"/>
      <c r="HF6" s="193"/>
      <c r="HG6" s="193"/>
      <c r="HH6" s="193"/>
      <c r="HI6" s="193"/>
      <c r="HJ6" s="194"/>
      <c r="HK6" s="192"/>
      <c r="HL6" s="193"/>
      <c r="HM6" s="193"/>
      <c r="HN6" s="193"/>
      <c r="HO6" s="193"/>
      <c r="HP6" s="193"/>
      <c r="HQ6" s="193"/>
      <c r="HR6" s="194"/>
      <c r="HS6" s="192"/>
      <c r="HT6" s="193"/>
      <c r="HU6" s="193"/>
      <c r="HV6" s="193"/>
      <c r="HW6" s="193"/>
      <c r="HX6" s="193"/>
      <c r="HY6" s="193"/>
      <c r="HZ6" s="194"/>
      <c r="IA6" s="192"/>
      <c r="IB6" s="193"/>
      <c r="IC6" s="193"/>
      <c r="ID6" s="193"/>
      <c r="IE6" s="193"/>
      <c r="IF6" s="193"/>
      <c r="IG6" s="193"/>
      <c r="IH6" s="194"/>
      <c r="II6" s="192"/>
      <c r="IJ6" s="193"/>
      <c r="IK6" s="193"/>
      <c r="IL6" s="193"/>
      <c r="IM6" s="193"/>
      <c r="IN6" s="193"/>
      <c r="IO6" s="193"/>
      <c r="IP6" s="194"/>
      <c r="IQ6" s="192"/>
      <c r="IR6" s="193"/>
      <c r="IS6" s="193"/>
      <c r="IT6" s="193"/>
      <c r="IU6" s="193"/>
      <c r="IV6" s="193"/>
      <c r="IW6" s="193"/>
      <c r="IX6" s="194"/>
      <c r="IY6" s="192"/>
      <c r="IZ6" s="193"/>
      <c r="JA6" s="193"/>
      <c r="JB6" s="193"/>
      <c r="JC6" s="193"/>
      <c r="JD6" s="193"/>
      <c r="JE6" s="193"/>
      <c r="JF6" s="194"/>
    </row>
    <row r="7" spans="1:266" x14ac:dyDescent="0.35">
      <c r="A7" s="3" t="s">
        <v>0</v>
      </c>
      <c r="C7" s="201" t="s">
        <v>5</v>
      </c>
      <c r="D7" s="195" t="s">
        <v>483</v>
      </c>
      <c r="E7" s="195" t="s">
        <v>482</v>
      </c>
      <c r="F7" s="196" t="s">
        <v>305</v>
      </c>
      <c r="G7" s="196" t="s">
        <v>306</v>
      </c>
      <c r="H7" s="196" t="s">
        <v>307</v>
      </c>
      <c r="I7" s="196" t="s">
        <v>309</v>
      </c>
      <c r="J7" s="202" t="s">
        <v>308</v>
      </c>
      <c r="K7" s="201" t="s">
        <v>5</v>
      </c>
      <c r="L7" s="195" t="s">
        <v>483</v>
      </c>
      <c r="M7" s="195" t="s">
        <v>482</v>
      </c>
      <c r="N7" s="196" t="s">
        <v>305</v>
      </c>
      <c r="O7" s="196" t="s">
        <v>306</v>
      </c>
      <c r="P7" s="196" t="s">
        <v>307</v>
      </c>
      <c r="Q7" s="196" t="s">
        <v>309</v>
      </c>
      <c r="R7" s="202" t="s">
        <v>308</v>
      </c>
      <c r="S7" s="201" t="s">
        <v>5</v>
      </c>
      <c r="T7" s="195" t="s">
        <v>483</v>
      </c>
      <c r="U7" s="195" t="s">
        <v>482</v>
      </c>
      <c r="V7" s="196" t="s">
        <v>305</v>
      </c>
      <c r="W7" s="196" t="s">
        <v>306</v>
      </c>
      <c r="X7" s="196" t="s">
        <v>307</v>
      </c>
      <c r="Y7" s="196" t="s">
        <v>309</v>
      </c>
      <c r="Z7" s="202" t="s">
        <v>308</v>
      </c>
      <c r="AA7" s="201" t="s">
        <v>5</v>
      </c>
      <c r="AB7" s="195" t="s">
        <v>483</v>
      </c>
      <c r="AC7" s="195" t="s">
        <v>482</v>
      </c>
      <c r="AD7" s="196" t="s">
        <v>305</v>
      </c>
      <c r="AE7" s="196" t="s">
        <v>306</v>
      </c>
      <c r="AF7" s="196" t="s">
        <v>307</v>
      </c>
      <c r="AG7" s="196" t="s">
        <v>309</v>
      </c>
      <c r="AH7" s="202" t="s">
        <v>308</v>
      </c>
      <c r="AI7" s="201" t="s">
        <v>5</v>
      </c>
      <c r="AJ7" s="195" t="s">
        <v>483</v>
      </c>
      <c r="AK7" s="195" t="s">
        <v>482</v>
      </c>
      <c r="AL7" s="196" t="s">
        <v>305</v>
      </c>
      <c r="AM7" s="196" t="s">
        <v>306</v>
      </c>
      <c r="AN7" s="196" t="s">
        <v>307</v>
      </c>
      <c r="AO7" s="196" t="s">
        <v>309</v>
      </c>
      <c r="AP7" s="202" t="s">
        <v>308</v>
      </c>
      <c r="AQ7" s="201" t="s">
        <v>5</v>
      </c>
      <c r="AR7" s="195" t="s">
        <v>483</v>
      </c>
      <c r="AS7" s="195" t="s">
        <v>482</v>
      </c>
      <c r="AT7" s="196" t="s">
        <v>305</v>
      </c>
      <c r="AU7" s="196" t="s">
        <v>306</v>
      </c>
      <c r="AV7" s="196" t="s">
        <v>307</v>
      </c>
      <c r="AW7" s="196" t="s">
        <v>309</v>
      </c>
      <c r="AX7" s="202" t="s">
        <v>308</v>
      </c>
      <c r="AY7" s="201" t="s">
        <v>5</v>
      </c>
      <c r="AZ7" s="195" t="s">
        <v>483</v>
      </c>
      <c r="BA7" s="195" t="s">
        <v>482</v>
      </c>
      <c r="BB7" s="196" t="s">
        <v>305</v>
      </c>
      <c r="BC7" s="196" t="s">
        <v>306</v>
      </c>
      <c r="BD7" s="196" t="s">
        <v>307</v>
      </c>
      <c r="BE7" s="196" t="s">
        <v>309</v>
      </c>
      <c r="BF7" s="202" t="s">
        <v>308</v>
      </c>
      <c r="BG7" s="201" t="s">
        <v>5</v>
      </c>
      <c r="BH7" s="195" t="s">
        <v>483</v>
      </c>
      <c r="BI7" s="195" t="s">
        <v>482</v>
      </c>
      <c r="BJ7" s="196" t="s">
        <v>305</v>
      </c>
      <c r="BK7" s="196" t="s">
        <v>306</v>
      </c>
      <c r="BL7" s="196" t="s">
        <v>307</v>
      </c>
      <c r="BM7" s="196" t="s">
        <v>309</v>
      </c>
      <c r="BN7" s="202" t="s">
        <v>308</v>
      </c>
      <c r="BO7" s="201" t="s">
        <v>5</v>
      </c>
      <c r="BP7" s="195" t="s">
        <v>483</v>
      </c>
      <c r="BQ7" s="195" t="s">
        <v>482</v>
      </c>
      <c r="BR7" s="196" t="s">
        <v>305</v>
      </c>
      <c r="BS7" s="196" t="s">
        <v>306</v>
      </c>
      <c r="BT7" s="196" t="s">
        <v>307</v>
      </c>
      <c r="BU7" s="196" t="s">
        <v>309</v>
      </c>
      <c r="BV7" s="202" t="s">
        <v>308</v>
      </c>
      <c r="BW7" s="201" t="s">
        <v>5</v>
      </c>
      <c r="BX7" s="195" t="s">
        <v>483</v>
      </c>
      <c r="BY7" s="195" t="s">
        <v>482</v>
      </c>
      <c r="BZ7" s="196" t="s">
        <v>305</v>
      </c>
      <c r="CA7" s="196" t="s">
        <v>306</v>
      </c>
      <c r="CB7" s="196" t="s">
        <v>307</v>
      </c>
      <c r="CC7" s="196" t="s">
        <v>309</v>
      </c>
      <c r="CD7" s="202" t="s">
        <v>308</v>
      </c>
      <c r="CE7" s="201" t="s">
        <v>5</v>
      </c>
      <c r="CF7" s="195" t="s">
        <v>483</v>
      </c>
      <c r="CG7" s="195" t="s">
        <v>482</v>
      </c>
      <c r="CH7" s="196" t="s">
        <v>305</v>
      </c>
      <c r="CI7" s="196" t="s">
        <v>306</v>
      </c>
      <c r="CJ7" s="196" t="s">
        <v>307</v>
      </c>
      <c r="CK7" s="196" t="s">
        <v>309</v>
      </c>
      <c r="CL7" s="202" t="s">
        <v>308</v>
      </c>
      <c r="CM7" s="201" t="s">
        <v>5</v>
      </c>
      <c r="CN7" s="195" t="s">
        <v>483</v>
      </c>
      <c r="CO7" s="195" t="s">
        <v>482</v>
      </c>
      <c r="CP7" s="196" t="s">
        <v>305</v>
      </c>
      <c r="CQ7" s="196" t="s">
        <v>306</v>
      </c>
      <c r="CR7" s="196" t="s">
        <v>307</v>
      </c>
      <c r="CS7" s="196" t="s">
        <v>309</v>
      </c>
      <c r="CT7" s="202" t="s">
        <v>308</v>
      </c>
      <c r="CU7" s="201" t="s">
        <v>5</v>
      </c>
      <c r="CV7" s="195" t="s">
        <v>483</v>
      </c>
      <c r="CW7" s="195" t="s">
        <v>482</v>
      </c>
      <c r="CX7" s="196" t="s">
        <v>305</v>
      </c>
      <c r="CY7" s="196" t="s">
        <v>306</v>
      </c>
      <c r="CZ7" s="196" t="s">
        <v>307</v>
      </c>
      <c r="DA7" s="196" t="s">
        <v>309</v>
      </c>
      <c r="DB7" s="202" t="s">
        <v>308</v>
      </c>
      <c r="DC7" s="201" t="s">
        <v>5</v>
      </c>
      <c r="DD7" s="195" t="s">
        <v>483</v>
      </c>
      <c r="DE7" s="195" t="s">
        <v>482</v>
      </c>
      <c r="DF7" s="196" t="s">
        <v>305</v>
      </c>
      <c r="DG7" s="196" t="s">
        <v>306</v>
      </c>
      <c r="DH7" s="196" t="s">
        <v>307</v>
      </c>
      <c r="DI7" s="196" t="s">
        <v>309</v>
      </c>
      <c r="DJ7" s="202" t="s">
        <v>308</v>
      </c>
      <c r="DK7" s="201" t="s">
        <v>5</v>
      </c>
      <c r="DL7" s="195" t="s">
        <v>483</v>
      </c>
      <c r="DM7" s="195" t="s">
        <v>482</v>
      </c>
      <c r="DN7" s="196" t="s">
        <v>305</v>
      </c>
      <c r="DO7" s="196" t="s">
        <v>306</v>
      </c>
      <c r="DP7" s="196" t="s">
        <v>307</v>
      </c>
      <c r="DQ7" s="196" t="s">
        <v>309</v>
      </c>
      <c r="DR7" s="202" t="s">
        <v>308</v>
      </c>
      <c r="DS7" s="201" t="s">
        <v>5</v>
      </c>
      <c r="DT7" s="195" t="s">
        <v>483</v>
      </c>
      <c r="DU7" s="195" t="s">
        <v>482</v>
      </c>
      <c r="DV7" s="196" t="s">
        <v>305</v>
      </c>
      <c r="DW7" s="196" t="s">
        <v>306</v>
      </c>
      <c r="DX7" s="196" t="s">
        <v>307</v>
      </c>
      <c r="DY7" s="196" t="s">
        <v>309</v>
      </c>
      <c r="DZ7" s="202" t="s">
        <v>308</v>
      </c>
      <c r="EA7" s="201" t="s">
        <v>5</v>
      </c>
      <c r="EB7" s="195" t="s">
        <v>483</v>
      </c>
      <c r="EC7" s="195" t="s">
        <v>482</v>
      </c>
      <c r="ED7" s="196" t="s">
        <v>305</v>
      </c>
      <c r="EE7" s="196" t="s">
        <v>306</v>
      </c>
      <c r="EF7" s="196" t="s">
        <v>307</v>
      </c>
      <c r="EG7" s="196" t="s">
        <v>309</v>
      </c>
      <c r="EH7" s="202" t="s">
        <v>308</v>
      </c>
      <c r="EI7" s="201" t="s">
        <v>5</v>
      </c>
      <c r="EJ7" s="195" t="s">
        <v>483</v>
      </c>
      <c r="EK7" s="195" t="s">
        <v>482</v>
      </c>
      <c r="EL7" s="196" t="s">
        <v>305</v>
      </c>
      <c r="EM7" s="196" t="s">
        <v>306</v>
      </c>
      <c r="EN7" s="196" t="s">
        <v>307</v>
      </c>
      <c r="EO7" s="196" t="s">
        <v>309</v>
      </c>
      <c r="EP7" s="202" t="s">
        <v>308</v>
      </c>
      <c r="EQ7" s="201" t="s">
        <v>5</v>
      </c>
      <c r="ER7" s="195" t="s">
        <v>483</v>
      </c>
      <c r="ES7" s="195" t="s">
        <v>482</v>
      </c>
      <c r="ET7" s="196" t="s">
        <v>305</v>
      </c>
      <c r="EU7" s="196" t="s">
        <v>306</v>
      </c>
      <c r="EV7" s="196" t="s">
        <v>307</v>
      </c>
      <c r="EW7" s="196" t="s">
        <v>309</v>
      </c>
      <c r="EX7" s="202" t="s">
        <v>308</v>
      </c>
      <c r="EY7" s="201" t="s">
        <v>5</v>
      </c>
      <c r="EZ7" s="195" t="s">
        <v>483</v>
      </c>
      <c r="FA7" s="195" t="s">
        <v>482</v>
      </c>
      <c r="FB7" s="196" t="s">
        <v>305</v>
      </c>
      <c r="FC7" s="196" t="s">
        <v>306</v>
      </c>
      <c r="FD7" s="196" t="s">
        <v>307</v>
      </c>
      <c r="FE7" s="196" t="s">
        <v>309</v>
      </c>
      <c r="FF7" s="202" t="s">
        <v>308</v>
      </c>
      <c r="FG7" s="201" t="s">
        <v>5</v>
      </c>
      <c r="FH7" s="195" t="s">
        <v>483</v>
      </c>
      <c r="FI7" s="195" t="s">
        <v>482</v>
      </c>
      <c r="FJ7" s="196" t="s">
        <v>305</v>
      </c>
      <c r="FK7" s="196" t="s">
        <v>306</v>
      </c>
      <c r="FL7" s="196" t="s">
        <v>307</v>
      </c>
      <c r="FM7" s="196" t="s">
        <v>309</v>
      </c>
      <c r="FN7" s="202" t="s">
        <v>308</v>
      </c>
      <c r="FO7" s="201" t="s">
        <v>5</v>
      </c>
      <c r="FP7" s="195" t="s">
        <v>483</v>
      </c>
      <c r="FQ7" s="195" t="s">
        <v>482</v>
      </c>
      <c r="FR7" s="196" t="s">
        <v>305</v>
      </c>
      <c r="FS7" s="196" t="s">
        <v>306</v>
      </c>
      <c r="FT7" s="196" t="s">
        <v>307</v>
      </c>
      <c r="FU7" s="196" t="s">
        <v>309</v>
      </c>
      <c r="FV7" s="202" t="s">
        <v>308</v>
      </c>
      <c r="FW7" s="201" t="s">
        <v>5</v>
      </c>
      <c r="FX7" s="195" t="s">
        <v>483</v>
      </c>
      <c r="FY7" s="195" t="s">
        <v>482</v>
      </c>
      <c r="FZ7" s="196" t="s">
        <v>305</v>
      </c>
      <c r="GA7" s="196" t="s">
        <v>306</v>
      </c>
      <c r="GB7" s="196" t="s">
        <v>307</v>
      </c>
      <c r="GC7" s="196" t="s">
        <v>309</v>
      </c>
      <c r="GD7" s="202" t="s">
        <v>308</v>
      </c>
      <c r="GE7" s="201" t="s">
        <v>5</v>
      </c>
      <c r="GF7" s="195" t="s">
        <v>483</v>
      </c>
      <c r="GG7" s="195" t="s">
        <v>482</v>
      </c>
      <c r="GH7" s="196" t="s">
        <v>305</v>
      </c>
      <c r="GI7" s="196" t="s">
        <v>306</v>
      </c>
      <c r="GJ7" s="196" t="s">
        <v>307</v>
      </c>
      <c r="GK7" s="196" t="s">
        <v>309</v>
      </c>
      <c r="GL7" s="202" t="s">
        <v>308</v>
      </c>
      <c r="GM7" s="201" t="s">
        <v>5</v>
      </c>
      <c r="GN7" s="195" t="s">
        <v>483</v>
      </c>
      <c r="GO7" s="195" t="s">
        <v>482</v>
      </c>
      <c r="GP7" s="196" t="s">
        <v>305</v>
      </c>
      <c r="GQ7" s="196" t="s">
        <v>306</v>
      </c>
      <c r="GR7" s="196" t="s">
        <v>307</v>
      </c>
      <c r="GS7" s="196" t="s">
        <v>309</v>
      </c>
      <c r="GT7" s="202" t="s">
        <v>308</v>
      </c>
      <c r="GU7" s="201" t="s">
        <v>5</v>
      </c>
      <c r="GV7" s="195" t="s">
        <v>483</v>
      </c>
      <c r="GW7" s="195" t="s">
        <v>482</v>
      </c>
      <c r="GX7" s="196" t="s">
        <v>305</v>
      </c>
      <c r="GY7" s="196" t="s">
        <v>306</v>
      </c>
      <c r="GZ7" s="196" t="s">
        <v>307</v>
      </c>
      <c r="HA7" s="196" t="s">
        <v>309</v>
      </c>
      <c r="HB7" s="202" t="s">
        <v>308</v>
      </c>
      <c r="HC7" s="201" t="s">
        <v>5</v>
      </c>
      <c r="HD7" s="195" t="s">
        <v>483</v>
      </c>
      <c r="HE7" s="195" t="s">
        <v>482</v>
      </c>
      <c r="HF7" s="196" t="s">
        <v>305</v>
      </c>
      <c r="HG7" s="196" t="s">
        <v>306</v>
      </c>
      <c r="HH7" s="196" t="s">
        <v>307</v>
      </c>
      <c r="HI7" s="196" t="s">
        <v>309</v>
      </c>
      <c r="HJ7" s="202" t="s">
        <v>308</v>
      </c>
      <c r="HK7" s="201" t="s">
        <v>5</v>
      </c>
      <c r="HL7" s="195" t="s">
        <v>483</v>
      </c>
      <c r="HM7" s="195" t="s">
        <v>482</v>
      </c>
      <c r="HN7" s="196" t="s">
        <v>305</v>
      </c>
      <c r="HO7" s="196" t="s">
        <v>306</v>
      </c>
      <c r="HP7" s="196" t="s">
        <v>307</v>
      </c>
      <c r="HQ7" s="196" t="s">
        <v>309</v>
      </c>
      <c r="HR7" s="202" t="s">
        <v>308</v>
      </c>
      <c r="HS7" s="201" t="s">
        <v>5</v>
      </c>
      <c r="HT7" s="195" t="s">
        <v>483</v>
      </c>
      <c r="HU7" s="195" t="s">
        <v>482</v>
      </c>
      <c r="HV7" s="196" t="s">
        <v>305</v>
      </c>
      <c r="HW7" s="196" t="s">
        <v>306</v>
      </c>
      <c r="HX7" s="196" t="s">
        <v>307</v>
      </c>
      <c r="HY7" s="196" t="s">
        <v>309</v>
      </c>
      <c r="HZ7" s="202" t="s">
        <v>308</v>
      </c>
      <c r="IA7" s="201" t="s">
        <v>5</v>
      </c>
      <c r="IB7" s="195" t="s">
        <v>483</v>
      </c>
      <c r="IC7" s="195" t="s">
        <v>482</v>
      </c>
      <c r="ID7" s="196" t="s">
        <v>305</v>
      </c>
      <c r="IE7" s="196" t="s">
        <v>306</v>
      </c>
      <c r="IF7" s="196" t="s">
        <v>307</v>
      </c>
      <c r="IG7" s="196" t="s">
        <v>309</v>
      </c>
      <c r="IH7" s="202" t="s">
        <v>308</v>
      </c>
      <c r="II7" s="201" t="s">
        <v>5</v>
      </c>
      <c r="IJ7" s="195" t="s">
        <v>483</v>
      </c>
      <c r="IK7" s="195" t="s">
        <v>482</v>
      </c>
      <c r="IL7" s="196" t="s">
        <v>305</v>
      </c>
      <c r="IM7" s="196" t="s">
        <v>306</v>
      </c>
      <c r="IN7" s="196" t="s">
        <v>307</v>
      </c>
      <c r="IO7" s="196" t="s">
        <v>309</v>
      </c>
      <c r="IP7" s="202" t="s">
        <v>308</v>
      </c>
      <c r="IQ7" s="201" t="s">
        <v>5</v>
      </c>
      <c r="IR7" s="195" t="s">
        <v>483</v>
      </c>
      <c r="IS7" s="195" t="s">
        <v>482</v>
      </c>
      <c r="IT7" s="196" t="s">
        <v>305</v>
      </c>
      <c r="IU7" s="196" t="s">
        <v>306</v>
      </c>
      <c r="IV7" s="196" t="s">
        <v>307</v>
      </c>
      <c r="IW7" s="196" t="s">
        <v>309</v>
      </c>
      <c r="IX7" s="202" t="s">
        <v>308</v>
      </c>
      <c r="IY7" s="201" t="s">
        <v>5</v>
      </c>
      <c r="IZ7" s="195" t="s">
        <v>483</v>
      </c>
      <c r="JA7" s="195" t="s">
        <v>482</v>
      </c>
      <c r="JB7" s="196" t="s">
        <v>305</v>
      </c>
      <c r="JC7" s="196" t="s">
        <v>306</v>
      </c>
      <c r="JD7" s="196" t="s">
        <v>307</v>
      </c>
      <c r="JE7" s="196" t="s">
        <v>309</v>
      </c>
      <c r="JF7" s="202" t="s">
        <v>308</v>
      </c>
    </row>
    <row r="8" spans="1:266" x14ac:dyDescent="0.35">
      <c r="A8" s="2" t="s">
        <v>1</v>
      </c>
      <c r="C8" s="203">
        <v>1.5</v>
      </c>
      <c r="D8" s="198">
        <f>'Revised labour.plant escalation'!C2*'Misc works estimation'!$C8*(1+'Labour rates'!$B$2)</f>
        <v>180.97200000000004</v>
      </c>
      <c r="E8" s="215" t="s">
        <v>174</v>
      </c>
      <c r="F8" s="198">
        <f>'Revised labour.plant escalation'!E2*'Misc works estimation'!$C8*(1+'Labour rates'!$B$2)</f>
        <v>191.7394063302433</v>
      </c>
      <c r="G8" s="198">
        <f>'Revised labour.plant escalation'!F2*'Misc works estimation'!$C8*(1+'Labour rates'!$B$2)</f>
        <v>197.44659010870927</v>
      </c>
      <c r="H8" s="198">
        <f>'Revised labour.plant escalation'!G2*'Misc works estimation'!$C8*(1+'Labour rates'!$B$2)</f>
        <v>204.11852393100867</v>
      </c>
      <c r="I8" s="198">
        <f>'Revised labour.plant escalation'!H2*'Misc works estimation'!$C8*(1+'Labour rates'!$B$2)</f>
        <v>211.14968415577425</v>
      </c>
      <c r="J8" s="198">
        <f>'Revised labour.plant escalation'!I2*'Misc works estimation'!$C8*(1+'Labour rates'!$B$2)</f>
        <v>218.3280366270497</v>
      </c>
      <c r="K8" s="203">
        <v>1.5</v>
      </c>
      <c r="L8" s="198">
        <f>'Revised labour.plant escalation'!C2*'Misc works estimation'!$K8*(1+'Labour rates'!$B$2)</f>
        <v>180.97200000000004</v>
      </c>
      <c r="M8" s="215" t="s">
        <v>174</v>
      </c>
      <c r="N8" s="198">
        <f>'Revised labour.plant escalation'!E2*'Misc works estimation'!$K8*(1+'Labour rates'!$B$2)</f>
        <v>191.7394063302433</v>
      </c>
      <c r="O8" s="198">
        <f>'Revised labour.plant escalation'!F2*'Misc works estimation'!$K8*(1+'Labour rates'!$B$2)</f>
        <v>197.44659010870927</v>
      </c>
      <c r="P8" s="198">
        <f>'Revised labour.plant escalation'!G2*'Misc works estimation'!$K8*(1+'Labour rates'!$B$2)</f>
        <v>204.11852393100867</v>
      </c>
      <c r="Q8" s="198">
        <f>'Revised labour.plant escalation'!H2*'Misc works estimation'!$K8*(1+'Labour rates'!$B$2)</f>
        <v>211.14968415577425</v>
      </c>
      <c r="R8" s="198">
        <f>'Revised labour.plant escalation'!I2*'Misc works estimation'!$K8*(1+'Labour rates'!$B$2)</f>
        <v>218.3280366270497</v>
      </c>
      <c r="S8" s="203">
        <v>3</v>
      </c>
      <c r="T8" s="198">
        <f>'Revised labour.plant escalation'!C2*'Misc works estimation'!$S8*(1+'Labour rates'!$B$2)</f>
        <v>361.94400000000007</v>
      </c>
      <c r="U8" s="215" t="s">
        <v>174</v>
      </c>
      <c r="V8" s="198">
        <f>'Revised labour.plant escalation'!E2*'Misc works estimation'!$S8*(1+'Labour rates'!$B$2)</f>
        <v>383.4788126604866</v>
      </c>
      <c r="W8" s="198">
        <f>'Revised labour.plant escalation'!F2*'Misc works estimation'!$S8*(1+'Labour rates'!$B$2)</f>
        <v>394.89318021741855</v>
      </c>
      <c r="X8" s="198">
        <f>'Revised labour.plant escalation'!G2*'Misc works estimation'!$S8*(1+'Labour rates'!$B$2)</f>
        <v>408.23704786201733</v>
      </c>
      <c r="Y8" s="198">
        <f>'Revised labour.plant escalation'!H2*'Misc works estimation'!$S8*(1+'Labour rates'!$B$2)</f>
        <v>422.29936831154851</v>
      </c>
      <c r="Z8" s="198">
        <f>'Revised labour.plant escalation'!I2*'Misc works estimation'!$S8*(1+'Labour rates'!$B$2)</f>
        <v>436.6560732540994</v>
      </c>
      <c r="AA8" s="203">
        <v>3</v>
      </c>
      <c r="AB8" s="198">
        <f>'Revised labour.plant escalation'!C2*'Misc works estimation'!$AA8*(1+'Labour rates'!$B$2)</f>
        <v>361.94400000000007</v>
      </c>
      <c r="AC8" s="215" t="s">
        <v>174</v>
      </c>
      <c r="AD8" s="198">
        <f>'Revised labour.plant escalation'!E2*'Misc works estimation'!$AA8*(1+'Labour rates'!$B$2)</f>
        <v>383.4788126604866</v>
      </c>
      <c r="AE8" s="198">
        <f>'Revised labour.plant escalation'!F2*'Misc works estimation'!$AA8*(1+'Labour rates'!$B$2)</f>
        <v>394.89318021741855</v>
      </c>
      <c r="AF8" s="198">
        <f>'Revised labour.plant escalation'!G2*'Misc works estimation'!$AA8*(1+'Labour rates'!$B$2)</f>
        <v>408.23704786201733</v>
      </c>
      <c r="AG8" s="198">
        <f>'Revised labour.plant escalation'!H2*'Misc works estimation'!$AA8*(1+'Labour rates'!$B$2)</f>
        <v>422.29936831154851</v>
      </c>
      <c r="AH8" s="198">
        <f>'Revised labour.plant escalation'!I2*'Misc works estimation'!$AA8*(1+'Labour rates'!$B$2)</f>
        <v>436.6560732540994</v>
      </c>
      <c r="AI8" s="203">
        <v>3</v>
      </c>
      <c r="AJ8" s="198">
        <f>'Revised labour.plant escalation'!C2*'Misc works estimation'!$AI8*(1+'Labour rates'!$B$2)</f>
        <v>361.94400000000007</v>
      </c>
      <c r="AK8" s="215" t="s">
        <v>174</v>
      </c>
      <c r="AL8" s="198">
        <f>'Revised labour.plant escalation'!E2*'Misc works estimation'!$AI8*(1+'Labour rates'!$B$2)</f>
        <v>383.4788126604866</v>
      </c>
      <c r="AM8" s="198">
        <f>'Revised labour.plant escalation'!F2*'Misc works estimation'!$AI8*(1+'Labour rates'!$B$2)</f>
        <v>394.89318021741855</v>
      </c>
      <c r="AN8" s="198">
        <f>'Revised labour.plant escalation'!G2*'Misc works estimation'!$AI8*(1+'Labour rates'!$B$2)</f>
        <v>408.23704786201733</v>
      </c>
      <c r="AO8" s="198">
        <f>'Revised labour.plant escalation'!H2*'Misc works estimation'!$AI8*(1+'Labour rates'!$B$2)</f>
        <v>422.29936831154851</v>
      </c>
      <c r="AP8" s="198">
        <f>'Revised labour.plant escalation'!I2*'Misc works estimation'!$AI8*(1+'Labour rates'!$B$2)</f>
        <v>436.6560732540994</v>
      </c>
      <c r="AQ8" s="203">
        <v>3</v>
      </c>
      <c r="AR8" s="198">
        <f>'Revised labour.plant escalation'!C2*'Misc works estimation'!$AQ8*(1+'Labour rates'!$B$2)</f>
        <v>361.94400000000007</v>
      </c>
      <c r="AS8" s="215" t="s">
        <v>174</v>
      </c>
      <c r="AT8" s="198">
        <f>'Revised labour.plant escalation'!E2*'Misc works estimation'!$AQ8*(1+'Labour rates'!$B$2)</f>
        <v>383.4788126604866</v>
      </c>
      <c r="AU8" s="198">
        <f>'Revised labour.plant escalation'!F2*'Misc works estimation'!$AQ8*(1+'Labour rates'!$B$2)</f>
        <v>394.89318021741855</v>
      </c>
      <c r="AV8" s="198">
        <f>'Revised labour.plant escalation'!G2*'Misc works estimation'!$AQ8*(1+'Labour rates'!$B$2)</f>
        <v>408.23704786201733</v>
      </c>
      <c r="AW8" s="198">
        <f>'Revised labour.plant escalation'!H2*'Misc works estimation'!$AQ8*(1+'Labour rates'!$B$2)</f>
        <v>422.29936831154851</v>
      </c>
      <c r="AX8" s="198">
        <f>'Revised labour.plant escalation'!I2*'Misc works estimation'!$AQ8*(1+'Labour rates'!$B$2)</f>
        <v>436.6560732540994</v>
      </c>
      <c r="AY8" s="203">
        <v>3</v>
      </c>
      <c r="AZ8" s="198">
        <f>'Revised labour.plant escalation'!C2*'Misc works estimation'!$AY8*(1+'Labour rates'!$B$2)</f>
        <v>361.94400000000007</v>
      </c>
      <c r="BA8" s="215" t="s">
        <v>174</v>
      </c>
      <c r="BB8" s="198">
        <f>'Revised labour.plant escalation'!E2*'Misc works estimation'!$AY8*(1+'Labour rates'!$B$2)</f>
        <v>383.4788126604866</v>
      </c>
      <c r="BC8" s="198">
        <f>'Revised labour.plant escalation'!F2*'Misc works estimation'!$AY8*(1+'Labour rates'!$B$2)</f>
        <v>394.89318021741855</v>
      </c>
      <c r="BD8" s="198">
        <f>'Revised labour.plant escalation'!G2*'Misc works estimation'!$AY8*(1+'Labour rates'!$B$2)</f>
        <v>408.23704786201733</v>
      </c>
      <c r="BE8" s="198">
        <f>'Revised labour.plant escalation'!H2*'Misc works estimation'!$AY8*(1+'Labour rates'!$B$2)</f>
        <v>422.29936831154851</v>
      </c>
      <c r="BF8" s="198">
        <f>'Revised labour.plant escalation'!I2*'Misc works estimation'!$AY8*(1+'Labour rates'!$B$2)</f>
        <v>436.6560732540994</v>
      </c>
      <c r="BG8" s="203">
        <v>3</v>
      </c>
      <c r="BH8" s="198">
        <f>'Revised labour.plant escalation'!C2*'Misc works estimation'!$BG8*(1+'Labour rates'!$B$2)</f>
        <v>361.94400000000007</v>
      </c>
      <c r="BI8" s="215" t="s">
        <v>174</v>
      </c>
      <c r="BJ8" s="198">
        <f>'Revised labour.plant escalation'!E2*'Misc works estimation'!$BG8*(1+'Labour rates'!$B$2)</f>
        <v>383.4788126604866</v>
      </c>
      <c r="BK8" s="198">
        <f>'Revised labour.plant escalation'!F2*'Misc works estimation'!$BG8*(1+'Labour rates'!$B$2)</f>
        <v>394.89318021741855</v>
      </c>
      <c r="BL8" s="198">
        <f>'Revised labour.plant escalation'!G2*'Misc works estimation'!$BG8*(1+'Labour rates'!$B$2)</f>
        <v>408.23704786201733</v>
      </c>
      <c r="BM8" s="198">
        <f>'Revised labour.plant escalation'!H2*'Misc works estimation'!$BG8*(1+'Labour rates'!$B$2)</f>
        <v>422.29936831154851</v>
      </c>
      <c r="BN8" s="198">
        <f>'Revised labour.plant escalation'!I2*'Misc works estimation'!$BG8*(1+'Labour rates'!$B$2)</f>
        <v>436.6560732540994</v>
      </c>
      <c r="BO8" s="203">
        <v>3</v>
      </c>
      <c r="BP8" s="198">
        <f>'Revised labour.plant escalation'!C2*'Misc works estimation'!$BG8*(1+'Labour rates'!$B$2)</f>
        <v>361.94400000000007</v>
      </c>
      <c r="BQ8" s="215" t="s">
        <v>174</v>
      </c>
      <c r="BR8" s="198">
        <f>'Revised labour.plant escalation'!E2*'Misc works estimation'!$BG8*(1+'Labour rates'!$B$2)</f>
        <v>383.4788126604866</v>
      </c>
      <c r="BS8" s="198">
        <f>'Revised labour.plant escalation'!F2*'Misc works estimation'!$BG8*(1+'Labour rates'!$B$2)</f>
        <v>394.89318021741855</v>
      </c>
      <c r="BT8" s="198">
        <f>'Revised labour.plant escalation'!G2*'Misc works estimation'!$BG8*(1+'Labour rates'!$B$2)</f>
        <v>408.23704786201733</v>
      </c>
      <c r="BU8" s="198">
        <f>'Revised labour.plant escalation'!H2*'Misc works estimation'!$BG8*(1+'Labour rates'!$B$2)</f>
        <v>422.29936831154851</v>
      </c>
      <c r="BV8" s="198">
        <f>'Revised labour.plant escalation'!I2*'Misc works estimation'!$BG8*(1+'Labour rates'!$B$2)</f>
        <v>436.6560732540994</v>
      </c>
      <c r="BW8" s="203">
        <v>2</v>
      </c>
      <c r="BX8" s="198">
        <f>'Revised labour.plant escalation'!C2*'Misc works estimation'!$BW8*(1+'Labour rates'!$B$2)</f>
        <v>241.29600000000002</v>
      </c>
      <c r="BY8" s="215" t="s">
        <v>174</v>
      </c>
      <c r="BZ8" s="198">
        <f>'Revised labour.plant escalation'!E2*'Misc works estimation'!$BW8*(1+'Labour rates'!$B$2)</f>
        <v>255.6525417736577</v>
      </c>
      <c r="CA8" s="198">
        <f>'Revised labour.plant escalation'!F2*'Misc works estimation'!$BW8*(1+'Labour rates'!$B$2)</f>
        <v>263.2621201449457</v>
      </c>
      <c r="CB8" s="198">
        <f>'Revised labour.plant escalation'!G2*'Misc works estimation'!$BW8*(1+'Labour rates'!$B$2)</f>
        <v>272.15803190801154</v>
      </c>
      <c r="CC8" s="198">
        <f>'Revised labour.plant escalation'!H2*'Misc works estimation'!$BW8*(1+'Labour rates'!$B$2)</f>
        <v>281.53291220769904</v>
      </c>
      <c r="CD8" s="198">
        <f>'Revised labour.plant escalation'!I2*'Misc works estimation'!$BW8*(1+'Labour rates'!$B$2)</f>
        <v>291.10404883606628</v>
      </c>
      <c r="CE8" s="203">
        <v>2</v>
      </c>
      <c r="CF8" s="198">
        <f>'Revised labour.plant escalation'!C2*'Misc works estimation'!$CE8*(1+'Labour rates'!$B$2)</f>
        <v>241.29600000000002</v>
      </c>
      <c r="CG8" s="215" t="s">
        <v>174</v>
      </c>
      <c r="CH8" s="198">
        <f>'Revised labour.plant escalation'!E2*'Misc works estimation'!$CE8*(1+'Labour rates'!$B$2)</f>
        <v>255.6525417736577</v>
      </c>
      <c r="CI8" s="198">
        <f>'Revised labour.plant escalation'!F2*'Misc works estimation'!$CE8*(1+'Labour rates'!$B$2)</f>
        <v>263.2621201449457</v>
      </c>
      <c r="CJ8" s="198">
        <f>'Revised labour.plant escalation'!G2*'Misc works estimation'!$CE8*(1+'Labour rates'!$B$2)</f>
        <v>272.15803190801154</v>
      </c>
      <c r="CK8" s="198">
        <f>'Revised labour.plant escalation'!H2*'Misc works estimation'!$CE8*(1+'Labour rates'!$B$2)</f>
        <v>281.53291220769904</v>
      </c>
      <c r="CL8" s="198">
        <f>'Revised labour.plant escalation'!I2*'Misc works estimation'!$CE8*(1+'Labour rates'!$B$2)</f>
        <v>291.10404883606628</v>
      </c>
      <c r="CM8" s="203">
        <v>3</v>
      </c>
      <c r="CN8" s="198">
        <f>'Revised labour.plant escalation'!C2*'Misc works estimation'!$CM8*(1+'Labour rates'!$B$2)</f>
        <v>361.94400000000007</v>
      </c>
      <c r="CO8" s="215" t="s">
        <v>174</v>
      </c>
      <c r="CP8" s="198">
        <f>'Revised labour.plant escalation'!E2*'Misc works estimation'!$CM8*(1+'Labour rates'!$B$2)</f>
        <v>383.4788126604866</v>
      </c>
      <c r="CQ8" s="198">
        <f>'Revised labour.plant escalation'!F2*'Misc works estimation'!$CM8*(1+'Labour rates'!$B$2)</f>
        <v>394.89318021741855</v>
      </c>
      <c r="CR8" s="198">
        <f>'Revised labour.plant escalation'!G2*'Misc works estimation'!$CM8*(1+'Labour rates'!$B$2)</f>
        <v>408.23704786201733</v>
      </c>
      <c r="CS8" s="198">
        <f>'Revised labour.plant escalation'!H2*'Misc works estimation'!$CM8*(1+'Labour rates'!$B$2)</f>
        <v>422.29936831154851</v>
      </c>
      <c r="CT8" s="198">
        <f>'Revised labour.plant escalation'!I2*'Misc works estimation'!$CM8*(1+'Labour rates'!$B$2)</f>
        <v>436.6560732540994</v>
      </c>
      <c r="CU8" s="203">
        <v>3</v>
      </c>
      <c r="CV8" s="198">
        <f>'Revised labour.plant escalation'!C2*'Misc works estimation'!$CU8*(1+'Labour rates'!$B$2)</f>
        <v>361.94400000000007</v>
      </c>
      <c r="CW8" s="215" t="s">
        <v>174</v>
      </c>
      <c r="CX8" s="198">
        <f>'Revised labour.plant escalation'!E2*'Misc works estimation'!$CU8*(1+'Labour rates'!$B$2)</f>
        <v>383.4788126604866</v>
      </c>
      <c r="CY8" s="198">
        <f>'Revised labour.plant escalation'!F2*'Misc works estimation'!$CU8*(1+'Labour rates'!$B$2)</f>
        <v>394.89318021741855</v>
      </c>
      <c r="CZ8" s="198">
        <f>'Revised labour.plant escalation'!G2*'Misc works estimation'!$CU8*(1+'Labour rates'!$B$2)</f>
        <v>408.23704786201733</v>
      </c>
      <c r="DA8" s="198">
        <f>'Revised labour.plant escalation'!H2*'Misc works estimation'!$CU8*(1+'Labour rates'!$B$2)</f>
        <v>422.29936831154851</v>
      </c>
      <c r="DB8" s="198">
        <f>'Revised labour.plant escalation'!I2*'Misc works estimation'!$CU8*(1+'Labour rates'!$B$2)</f>
        <v>436.6560732540994</v>
      </c>
      <c r="DC8" s="203">
        <v>2</v>
      </c>
      <c r="DD8" s="198">
        <f>'Revised labour.plant escalation'!C2*'Misc works estimation'!$DC8*(1+'Labour rates'!$B$2)</f>
        <v>241.29600000000002</v>
      </c>
      <c r="DE8" s="215" t="s">
        <v>174</v>
      </c>
      <c r="DF8" s="198">
        <f>'Revised labour.plant escalation'!E2*'Misc works estimation'!$DC8*(1+'Labour rates'!$B$2)</f>
        <v>255.6525417736577</v>
      </c>
      <c r="DG8" s="198">
        <f>'Revised labour.plant escalation'!F2*'Misc works estimation'!$DC8*(1+'Labour rates'!$B$2)</f>
        <v>263.2621201449457</v>
      </c>
      <c r="DH8" s="198">
        <f>'Revised labour.plant escalation'!G2*'Misc works estimation'!$DC8*(1+'Labour rates'!$B$2)</f>
        <v>272.15803190801154</v>
      </c>
      <c r="DI8" s="198">
        <f>'Revised labour.plant escalation'!H2*'Misc works estimation'!$DC8*(1+'Labour rates'!$B$2)</f>
        <v>281.53291220769904</v>
      </c>
      <c r="DJ8" s="198">
        <f>'Revised labour.plant escalation'!I2*'Misc works estimation'!$DC8*(1+'Labour rates'!$B$2)</f>
        <v>291.10404883606628</v>
      </c>
      <c r="DK8" s="203">
        <v>3</v>
      </c>
      <c r="DL8" s="198">
        <f>'Revised labour.plant escalation'!C2*'Misc works estimation'!$DK8*(1+'Labour rates'!$B$2)</f>
        <v>361.94400000000007</v>
      </c>
      <c r="DM8" s="215" t="s">
        <v>174</v>
      </c>
      <c r="DN8" s="198">
        <f>'Revised labour.plant escalation'!E2*'Misc works estimation'!$DK8*(1+'Labour rates'!$B$2)</f>
        <v>383.4788126604866</v>
      </c>
      <c r="DO8" s="198">
        <f>'Revised labour.plant escalation'!F2*'Misc works estimation'!$DK8*(1+'Labour rates'!$B$2)</f>
        <v>394.89318021741855</v>
      </c>
      <c r="DP8" s="198">
        <f>'Revised labour.plant escalation'!G2*'Misc works estimation'!$DK8*(1+'Labour rates'!$B$2)</f>
        <v>408.23704786201733</v>
      </c>
      <c r="DQ8" s="198">
        <f>'Revised labour.plant escalation'!H2*'Misc works estimation'!$DK8*(1+'Labour rates'!$B$2)</f>
        <v>422.29936831154851</v>
      </c>
      <c r="DR8" s="198">
        <f>'Revised labour.plant escalation'!I2*'Misc works estimation'!$DK8*(1+'Labour rates'!$B$2)</f>
        <v>436.6560732540994</v>
      </c>
      <c r="DS8" s="203">
        <v>3</v>
      </c>
      <c r="DT8" s="198">
        <f>'Revised labour.plant escalation'!C2*'Misc works estimation'!$DK8*(1+'Labour rates'!$B$2)</f>
        <v>361.94400000000007</v>
      </c>
      <c r="DU8" s="215" t="s">
        <v>174</v>
      </c>
      <c r="DV8" s="198">
        <f>'Revised labour.plant escalation'!E2*'Misc works estimation'!$DS8*(1+'Labour rates'!$B$2)</f>
        <v>383.4788126604866</v>
      </c>
      <c r="DW8" s="198">
        <f>'Revised labour.plant escalation'!F2*'Misc works estimation'!$DS8*(1+'Labour rates'!$B$2)</f>
        <v>394.89318021741855</v>
      </c>
      <c r="DX8" s="198">
        <f>'Revised labour.plant escalation'!G2*'Misc works estimation'!$DS8*(1+'Labour rates'!$B$2)</f>
        <v>408.23704786201733</v>
      </c>
      <c r="DY8" s="198">
        <f>'Revised labour.plant escalation'!H2*'Misc works estimation'!$DS8*(1+'Labour rates'!$B$2)</f>
        <v>422.29936831154851</v>
      </c>
      <c r="DZ8" s="198">
        <f>'Revised labour.plant escalation'!I2*'Misc works estimation'!$DS8*(1+'Labour rates'!$B$2)</f>
        <v>436.6560732540994</v>
      </c>
      <c r="EA8" s="203">
        <v>3</v>
      </c>
      <c r="EB8" s="198">
        <f>'Revised labour.plant escalation'!C2*'Misc works estimation'!$EA8*(1+'Labour rates'!$B$2)</f>
        <v>361.94400000000007</v>
      </c>
      <c r="EC8" s="215" t="s">
        <v>174</v>
      </c>
      <c r="ED8" s="198">
        <f>'Revised labour.plant escalation'!E2*'Misc works estimation'!$EA8*(1+'Labour rates'!$B$2)</f>
        <v>383.4788126604866</v>
      </c>
      <c r="EE8" s="198">
        <f>'Revised labour.plant escalation'!F2*'Misc works estimation'!$EA8*(1+'Labour rates'!$B$2)</f>
        <v>394.89318021741855</v>
      </c>
      <c r="EF8" s="198">
        <f>'Revised labour.plant escalation'!G2*'Misc works estimation'!$EA8*(1+'Labour rates'!$B$2)</f>
        <v>408.23704786201733</v>
      </c>
      <c r="EG8" s="198">
        <f>'Revised labour.plant escalation'!H2*'Misc works estimation'!$EA8*(1+'Labour rates'!$B$2)</f>
        <v>422.29936831154851</v>
      </c>
      <c r="EH8" s="198">
        <f>'Revised labour.plant escalation'!I2*'Misc works estimation'!$EA8*(1+'Labour rates'!$B$2)</f>
        <v>436.6560732540994</v>
      </c>
      <c r="EI8" s="203">
        <v>3</v>
      </c>
      <c r="EJ8" s="198">
        <f>'Revised labour.plant escalation'!C2*'Misc works estimation'!$EI8*(1+'Labour rates'!$B$2)</f>
        <v>361.94400000000007</v>
      </c>
      <c r="EK8" s="215" t="s">
        <v>174</v>
      </c>
      <c r="EL8" s="198">
        <f>'Revised labour.plant escalation'!E2*'Misc works estimation'!$EI8*(1+'Labour rates'!$B$2)</f>
        <v>383.4788126604866</v>
      </c>
      <c r="EM8" s="198">
        <f>'Revised labour.plant escalation'!F2*'Misc works estimation'!$EI8*(1+'Labour rates'!$B$2)</f>
        <v>394.89318021741855</v>
      </c>
      <c r="EN8" s="198">
        <f>'Revised labour.plant escalation'!G2*'Misc works estimation'!$EI8*(1+'Labour rates'!$B$2)</f>
        <v>408.23704786201733</v>
      </c>
      <c r="EO8" s="198">
        <f>'Revised labour.plant escalation'!H2*'Misc works estimation'!$EI8*(1+'Labour rates'!$B$2)</f>
        <v>422.29936831154851</v>
      </c>
      <c r="EP8" s="198">
        <f>'Revised labour.plant escalation'!I2*'Misc works estimation'!$EI8*(1+'Labour rates'!$B$2)</f>
        <v>436.6560732540994</v>
      </c>
      <c r="EQ8" s="203">
        <v>3</v>
      </c>
      <c r="ER8" s="198">
        <f>'Revised labour.plant escalation'!C2*'Misc works estimation'!$EQ8*(1+'Labour rates'!$B$2)</f>
        <v>361.94400000000007</v>
      </c>
      <c r="ES8" s="215" t="s">
        <v>174</v>
      </c>
      <c r="ET8" s="198">
        <f>'Revised labour.plant escalation'!E2*'Misc works estimation'!$EQ8*(1+'Labour rates'!$B$2)</f>
        <v>383.4788126604866</v>
      </c>
      <c r="EU8" s="198">
        <f>'Revised labour.plant escalation'!F2*'Misc works estimation'!$EQ8*(1+'Labour rates'!$B$2)</f>
        <v>394.89318021741855</v>
      </c>
      <c r="EV8" s="198">
        <f>'Revised labour.plant escalation'!G2*'Misc works estimation'!$EQ8*(1+'Labour rates'!$B$2)</f>
        <v>408.23704786201733</v>
      </c>
      <c r="EW8" s="198">
        <f>'Revised labour.plant escalation'!H2*'Misc works estimation'!$EQ8*(1+'Labour rates'!$B$2)</f>
        <v>422.29936831154851</v>
      </c>
      <c r="EX8" s="198">
        <f>'Revised labour.plant escalation'!I2*'Misc works estimation'!$EQ8*(1+'Labour rates'!$B$2)</f>
        <v>436.6560732540994</v>
      </c>
      <c r="EY8" s="203">
        <v>3</v>
      </c>
      <c r="EZ8" s="198">
        <f>'Revised labour.plant escalation'!C2*'Misc works estimation'!$EY8*(1+'Labour rates'!$B$2)</f>
        <v>361.94400000000007</v>
      </c>
      <c r="FA8" s="215" t="s">
        <v>174</v>
      </c>
      <c r="FB8" s="198">
        <f>'Revised labour.plant escalation'!E2*'Misc works estimation'!$EY8*(1+'Labour rates'!$B$2)</f>
        <v>383.4788126604866</v>
      </c>
      <c r="FC8" s="198">
        <f>'Revised labour.plant escalation'!F2*'Misc works estimation'!$EY8*(1+'Labour rates'!$B$2)</f>
        <v>394.89318021741855</v>
      </c>
      <c r="FD8" s="198">
        <f>'Revised labour.plant escalation'!G2*'Misc works estimation'!$EY8*(1+'Labour rates'!$B$2)</f>
        <v>408.23704786201733</v>
      </c>
      <c r="FE8" s="198">
        <f>'Revised labour.plant escalation'!H2*'Misc works estimation'!$EY8*(1+'Labour rates'!$B$2)</f>
        <v>422.29936831154851</v>
      </c>
      <c r="FF8" s="198">
        <f>'Revised labour.plant escalation'!I2*'Misc works estimation'!$EY8*(1+'Labour rates'!$B$2)</f>
        <v>436.6560732540994</v>
      </c>
      <c r="FG8" s="203">
        <v>6</v>
      </c>
      <c r="FH8" s="198">
        <f>'Revised labour.plant escalation'!C2*'Misc works estimation'!$FG8*(1+'Labour rates'!$B$2)</f>
        <v>723.88800000000015</v>
      </c>
      <c r="FI8" s="215" t="s">
        <v>174</v>
      </c>
      <c r="FJ8" s="198">
        <f>'Revised labour.plant escalation'!E2*'Misc works estimation'!$FG8*(1+'Labour rates'!$B$2)</f>
        <v>766.95762532097319</v>
      </c>
      <c r="FK8" s="198">
        <f>'Revised labour.plant escalation'!F2*'Misc works estimation'!$FG8*(1+'Labour rates'!$B$2)</f>
        <v>789.78636043483709</v>
      </c>
      <c r="FL8" s="198">
        <f>'Revised labour.plant escalation'!G2*'Misc works estimation'!$FG8*(1+'Labour rates'!$B$2)</f>
        <v>816.47409572403467</v>
      </c>
      <c r="FM8" s="198">
        <f>'Revised labour.plant escalation'!H2*'Misc works estimation'!$FG8*(1+'Labour rates'!$B$2)</f>
        <v>844.59873662309701</v>
      </c>
      <c r="FN8" s="198">
        <f>'Revised labour.plant escalation'!I2*'Misc works estimation'!$FG8*(1+'Labour rates'!$B$2)</f>
        <v>873.31214650819879</v>
      </c>
      <c r="FO8" s="203">
        <v>6</v>
      </c>
      <c r="FP8" s="198">
        <f>'Revised labour.plant escalation'!C2*'Misc works estimation'!$FO8*(1+'Labour rates'!$B$2)</f>
        <v>723.88800000000015</v>
      </c>
      <c r="FQ8" s="215" t="s">
        <v>174</v>
      </c>
      <c r="FR8" s="198">
        <f>'Revised labour.plant escalation'!E2*'Misc works estimation'!$FO8*(1+'Labour rates'!$B$2)</f>
        <v>766.95762532097319</v>
      </c>
      <c r="FS8" s="198">
        <f>'Revised labour.plant escalation'!F2*'Misc works estimation'!$FO8*(1+'Labour rates'!$B$2)</f>
        <v>789.78636043483709</v>
      </c>
      <c r="FT8" s="198">
        <f>'Revised labour.plant escalation'!G2*'Misc works estimation'!$FO8*(1+'Labour rates'!$B$2)</f>
        <v>816.47409572403467</v>
      </c>
      <c r="FU8" s="198">
        <f>'Revised labour.plant escalation'!H2*'Misc works estimation'!$FO8*(1+'Labour rates'!$B$2)</f>
        <v>844.59873662309701</v>
      </c>
      <c r="FV8" s="198">
        <f>'Revised labour.plant escalation'!I2*'Misc works estimation'!$FO8*(1+'Labour rates'!$B$2)</f>
        <v>873.31214650819879</v>
      </c>
      <c r="FW8" s="203">
        <v>6</v>
      </c>
      <c r="FX8" s="198">
        <f>'Revised labour.plant escalation'!C2*'Misc works estimation'!$FW8*(1+'Labour rates'!$B$2)</f>
        <v>723.88800000000015</v>
      </c>
      <c r="FY8" s="215" t="s">
        <v>174</v>
      </c>
      <c r="FZ8" s="198">
        <f>'Revised labour.plant escalation'!E2*'Misc works estimation'!$FW8*(1+'Labour rates'!$B$2)</f>
        <v>766.95762532097319</v>
      </c>
      <c r="GA8" s="198">
        <f>'Revised labour.plant escalation'!F2*'Misc works estimation'!$FW8*(1+'Labour rates'!$B$2)</f>
        <v>789.78636043483709</v>
      </c>
      <c r="GB8" s="198">
        <f>'Revised labour.plant escalation'!G2*'Misc works estimation'!$FW8*(1+'Labour rates'!$B$2)</f>
        <v>816.47409572403467</v>
      </c>
      <c r="GC8" s="198">
        <f>'Revised labour.plant escalation'!H2*'Misc works estimation'!$FW8*(1+'Labour rates'!$B$2)</f>
        <v>844.59873662309701</v>
      </c>
      <c r="GD8" s="198">
        <f>'Revised labour.plant escalation'!I2*'Misc works estimation'!$FW8*(1+'Labour rates'!$B$2)</f>
        <v>873.31214650819879</v>
      </c>
      <c r="GE8" s="203">
        <v>1</v>
      </c>
      <c r="GF8" s="198">
        <f>'Revised labour.plant escalation'!C2*'Misc works estimation'!$GE8*(1+'Labour rates'!$B$2)</f>
        <v>120.64800000000001</v>
      </c>
      <c r="GG8" s="215" t="s">
        <v>174</v>
      </c>
      <c r="GH8" s="198">
        <f>'Revised labour.plant escalation'!E2*'Misc works estimation'!$GE8*(1+'Labour rates'!$B$2)</f>
        <v>127.82627088682885</v>
      </c>
      <c r="GI8" s="198">
        <f>'Revised labour.plant escalation'!F2*'Misc works estimation'!$GE8*(1+'Labour rates'!$B$2)</f>
        <v>131.63106007247285</v>
      </c>
      <c r="GJ8" s="198">
        <f>'Revised labour.plant escalation'!G2*'Misc works estimation'!$GE8*(1+'Labour rates'!$B$2)</f>
        <v>136.07901595400577</v>
      </c>
      <c r="GK8" s="198">
        <f>'Revised labour.plant escalation'!H2*'Misc works estimation'!$GE8*(1+'Labour rates'!$B$2)</f>
        <v>140.76645610384952</v>
      </c>
      <c r="GL8" s="198">
        <f>'Revised labour.plant escalation'!I2*'Misc works estimation'!$GE8*(1+'Labour rates'!$B$2)</f>
        <v>145.55202441803314</v>
      </c>
      <c r="GM8" s="203">
        <v>1</v>
      </c>
      <c r="GN8" s="198">
        <f>'Revised labour.plant escalation'!C2*'Misc works estimation'!$GM8*(1+'Labour rates'!$B$2)</f>
        <v>120.64800000000001</v>
      </c>
      <c r="GO8" s="215" t="s">
        <v>174</v>
      </c>
      <c r="GP8" s="198">
        <f>'Revised labour.plant escalation'!E2*'Misc works estimation'!$GM8*(1+'Labour rates'!$B$2)</f>
        <v>127.82627088682885</v>
      </c>
      <c r="GQ8" s="198">
        <f>'Revised labour.plant escalation'!F2*'Misc works estimation'!$GM8*(1+'Labour rates'!$B$2)</f>
        <v>131.63106007247285</v>
      </c>
      <c r="GR8" s="198">
        <f>'Revised labour.plant escalation'!G2*'Misc works estimation'!$GM8*(1+'Labour rates'!$B$2)</f>
        <v>136.07901595400577</v>
      </c>
      <c r="GS8" s="198">
        <f>'Revised labour.plant escalation'!H2*'Misc works estimation'!$GM8*(1+'Labour rates'!$B$2)</f>
        <v>140.76645610384952</v>
      </c>
      <c r="GT8" s="198">
        <f>'Revised labour.plant escalation'!I2*'Misc works estimation'!$GM8*(1+'Labour rates'!$B$2)</f>
        <v>145.55202441803314</v>
      </c>
      <c r="GU8" s="203">
        <v>1</v>
      </c>
      <c r="GV8" s="198">
        <f>'Revised labour.plant escalation'!C2*'Misc works estimation'!$GU8*(1+'Labour rates'!$B$2)</f>
        <v>120.64800000000001</v>
      </c>
      <c r="GW8" s="215" t="s">
        <v>174</v>
      </c>
      <c r="GX8" s="198">
        <f>'Revised labour.plant escalation'!E2*'Misc works estimation'!$GU8*(1+'Labour rates'!$B$2)</f>
        <v>127.82627088682885</v>
      </c>
      <c r="GY8" s="198">
        <f>'Revised labour.plant escalation'!F2*'Misc works estimation'!$GU8*(1+'Labour rates'!$B$2)</f>
        <v>131.63106007247285</v>
      </c>
      <c r="GZ8" s="198">
        <f>'Revised labour.plant escalation'!G2*'Misc works estimation'!$GU8*(1+'Labour rates'!$B$2)</f>
        <v>136.07901595400577</v>
      </c>
      <c r="HA8" s="198">
        <f>'Revised labour.plant escalation'!H2*'Misc works estimation'!$GU8*(1+'Labour rates'!$B$2)</f>
        <v>140.76645610384952</v>
      </c>
      <c r="HB8" s="198">
        <f>'Revised labour.plant escalation'!I2*'Misc works estimation'!$GU8*(1+'Labour rates'!$B$2)</f>
        <v>145.55202441803314</v>
      </c>
      <c r="HC8" s="203">
        <v>1</v>
      </c>
      <c r="HD8" s="198">
        <f>'Revised labour.plant escalation'!C2*'Misc works estimation'!$HC8*(1+'Labour rates'!$B$2)</f>
        <v>120.64800000000001</v>
      </c>
      <c r="HE8" s="215" t="s">
        <v>174</v>
      </c>
      <c r="HF8" s="198">
        <f>'Revised labour.plant escalation'!E2*'Misc works estimation'!$HC8*(1+'Labour rates'!$B$2)</f>
        <v>127.82627088682885</v>
      </c>
      <c r="HG8" s="198">
        <f>'Revised labour.plant escalation'!F2*'Misc works estimation'!$HC8*(1+'Labour rates'!$B$2)</f>
        <v>131.63106007247285</v>
      </c>
      <c r="HH8" s="198">
        <f>'Revised labour.plant escalation'!G2*'Misc works estimation'!$HC8*(1+'Labour rates'!$B$2)</f>
        <v>136.07901595400577</v>
      </c>
      <c r="HI8" s="198">
        <f>'Revised labour.plant escalation'!H2*'Misc works estimation'!$HC8*(1+'Labour rates'!$B$2)</f>
        <v>140.76645610384952</v>
      </c>
      <c r="HJ8" s="198">
        <f>'Revised labour.plant escalation'!I2*'Misc works estimation'!$HC8*(1+'Labour rates'!$B$2)</f>
        <v>145.55202441803314</v>
      </c>
      <c r="HK8" s="203">
        <v>0</v>
      </c>
      <c r="HL8" s="198">
        <f>'Revised labour.plant escalation'!C2*'Misc works estimation'!$HK8*(1+'Labour rates'!$B$2)</f>
        <v>0</v>
      </c>
      <c r="HM8" s="215" t="s">
        <v>174</v>
      </c>
      <c r="HN8" s="198">
        <v>0</v>
      </c>
      <c r="HO8" s="198">
        <v>0</v>
      </c>
      <c r="HP8" s="198">
        <v>0</v>
      </c>
      <c r="HQ8" s="198">
        <v>0</v>
      </c>
      <c r="HR8" s="204">
        <v>0</v>
      </c>
      <c r="HS8" s="203">
        <v>0</v>
      </c>
      <c r="HT8" s="198">
        <f>'Revised labour.plant escalation'!C2*'Misc works estimation'!$HS8*(1+'Labour rates'!$B$2)</f>
        <v>0</v>
      </c>
      <c r="HU8" s="215" t="s">
        <v>174</v>
      </c>
      <c r="HV8" s="198">
        <v>0</v>
      </c>
      <c r="HW8" s="198">
        <v>0</v>
      </c>
      <c r="HX8" s="198">
        <v>0</v>
      </c>
      <c r="HY8" s="198">
        <v>0</v>
      </c>
      <c r="HZ8" s="204">
        <v>0</v>
      </c>
      <c r="IA8" s="203">
        <v>0</v>
      </c>
      <c r="IB8" s="198">
        <f>'Revised labour.plant escalation'!C2*'Misc works estimation'!$IA8*(1+'Labour rates'!$B$2)</f>
        <v>0</v>
      </c>
      <c r="IC8" s="215" t="s">
        <v>174</v>
      </c>
      <c r="ID8" s="198">
        <v>0</v>
      </c>
      <c r="IE8" s="198">
        <v>0</v>
      </c>
      <c r="IF8" s="198">
        <v>0</v>
      </c>
      <c r="IG8" s="198">
        <v>0</v>
      </c>
      <c r="IH8" s="204">
        <v>0</v>
      </c>
      <c r="II8" s="203">
        <v>0</v>
      </c>
      <c r="IJ8" s="198">
        <f>'Revised labour.plant escalation'!C2*'Misc works estimation'!$II8*(1+'Labour rates'!$B$2)</f>
        <v>0</v>
      </c>
      <c r="IK8" s="215" t="s">
        <v>174</v>
      </c>
      <c r="IL8" s="198">
        <v>0</v>
      </c>
      <c r="IM8" s="198">
        <v>0</v>
      </c>
      <c r="IN8" s="198">
        <v>0</v>
      </c>
      <c r="IO8" s="198">
        <v>0</v>
      </c>
      <c r="IP8" s="204">
        <v>0</v>
      </c>
      <c r="IQ8" s="203">
        <v>0</v>
      </c>
      <c r="IR8" s="198">
        <f>'Revised labour.plant escalation'!C2*'Misc works estimation'!$IQ8*(1+'Labour rates'!$B$2)</f>
        <v>0</v>
      </c>
      <c r="IS8" s="215" t="s">
        <v>174</v>
      </c>
      <c r="IT8" s="198">
        <v>0</v>
      </c>
      <c r="IU8" s="198">
        <v>0</v>
      </c>
      <c r="IV8" s="198">
        <v>0</v>
      </c>
      <c r="IW8" s="198">
        <v>0</v>
      </c>
      <c r="IX8" s="204">
        <v>0</v>
      </c>
      <c r="IY8" s="203">
        <v>0</v>
      </c>
      <c r="IZ8" s="198">
        <f>'Revised labour.plant escalation'!C2*'Misc works estimation'!$IY8*(1+'Labour rates'!$B$2)</f>
        <v>0</v>
      </c>
      <c r="JA8" s="215" t="s">
        <v>174</v>
      </c>
      <c r="JB8" s="198">
        <v>0</v>
      </c>
      <c r="JC8" s="198">
        <v>0</v>
      </c>
      <c r="JD8" s="198">
        <v>0</v>
      </c>
      <c r="JE8" s="198">
        <v>0</v>
      </c>
      <c r="JF8" s="204">
        <v>0</v>
      </c>
    </row>
    <row r="9" spans="1:266" x14ac:dyDescent="0.35">
      <c r="A9" s="2" t="s">
        <v>2</v>
      </c>
      <c r="C9" s="203">
        <v>0.25</v>
      </c>
      <c r="D9" s="198">
        <f>'Revised labour.plant escalation'!C3*'Misc works estimation'!$C9*(1+'Labour rates'!$B$2)</f>
        <v>37.974750000000007</v>
      </c>
      <c r="E9" s="215" t="s">
        <v>174</v>
      </c>
      <c r="F9" s="198">
        <f>'Revised labour.plant escalation'!E3*'Misc works estimation'!$C9*(1+'Labour rates'!$B$2)</f>
        <v>36.813099138674168</v>
      </c>
      <c r="G9" s="198">
        <f>'Revised labour.plant escalation'!F3*'Misc works estimation'!$C9*(1+'Labour rates'!$B$2)</f>
        <v>37.908852621280843</v>
      </c>
      <c r="H9" s="198">
        <f>'Revised labour.plant escalation'!G3*'Misc works estimation'!$C9*(1+'Labour rates'!$B$2)</f>
        <v>39.189833750553483</v>
      </c>
      <c r="I9" s="198">
        <f>'Revised labour.plant escalation'!H3*'Misc works estimation'!$C9*(1+'Labour rates'!$B$2)</f>
        <v>40.539784724994213</v>
      </c>
      <c r="J9" s="198">
        <f>'Revised labour.plant escalation'!I3*'Misc works estimation'!$C9*(1+'Labour rates'!$B$2)</f>
        <v>41.917995945291132</v>
      </c>
      <c r="K9" s="203">
        <v>0.25</v>
      </c>
      <c r="L9" s="198">
        <f>'Revised labour.plant escalation'!C3*'Misc works estimation'!$K9*(1+'Labour rates'!$B$2)</f>
        <v>37.974750000000007</v>
      </c>
      <c r="M9" s="215" t="s">
        <v>174</v>
      </c>
      <c r="N9" s="198">
        <f>'Revised labour.plant escalation'!E3*'Misc works estimation'!$K9*(1+'Labour rates'!$B$2)</f>
        <v>36.813099138674168</v>
      </c>
      <c r="O9" s="198">
        <f>'Revised labour.plant escalation'!F3*'Misc works estimation'!$K9*(1+'Labour rates'!$B$2)</f>
        <v>37.908852621280843</v>
      </c>
      <c r="P9" s="198">
        <f>'Revised labour.plant escalation'!G3*'Misc works estimation'!$K9*(1+'Labour rates'!$B$2)</f>
        <v>39.189833750553483</v>
      </c>
      <c r="Q9" s="198">
        <f>'Revised labour.plant escalation'!H3*'Misc works estimation'!$K9*(1+'Labour rates'!$B$2)</f>
        <v>40.539784724994213</v>
      </c>
      <c r="R9" s="198">
        <f>'Revised labour.plant escalation'!I3*'Misc works estimation'!$K9*(1+'Labour rates'!$B$2)</f>
        <v>41.917995945291132</v>
      </c>
      <c r="S9" s="203">
        <v>0.25</v>
      </c>
      <c r="T9" s="198">
        <f>'Revised labour.plant escalation'!C3*'Misc works estimation'!$S9*(1+'Labour rates'!$B$2)</f>
        <v>37.974750000000007</v>
      </c>
      <c r="U9" s="215" t="s">
        <v>174</v>
      </c>
      <c r="V9" s="198">
        <f>'Revised labour.plant escalation'!E3*'Misc works estimation'!$S9*(1+'Labour rates'!$B$2)</f>
        <v>36.813099138674168</v>
      </c>
      <c r="W9" s="198">
        <f>'Revised labour.plant escalation'!F3*'Misc works estimation'!$S9*(1+'Labour rates'!$B$2)</f>
        <v>37.908852621280843</v>
      </c>
      <c r="X9" s="198">
        <f>'Revised labour.plant escalation'!G3*'Misc works estimation'!$S9*(1+'Labour rates'!$B$2)</f>
        <v>39.189833750553483</v>
      </c>
      <c r="Y9" s="198">
        <f>'Revised labour.plant escalation'!H3*'Misc works estimation'!$S9*(1+'Labour rates'!$B$2)</f>
        <v>40.539784724994213</v>
      </c>
      <c r="Z9" s="198">
        <f>'Revised labour.plant escalation'!I3*'Misc works estimation'!$S9*(1+'Labour rates'!$B$2)</f>
        <v>41.917995945291132</v>
      </c>
      <c r="AA9" s="203">
        <v>0.25</v>
      </c>
      <c r="AB9" s="198">
        <f>'Revised labour.plant escalation'!C3*'Misc works estimation'!$AA9*(1+'Labour rates'!$B$2)</f>
        <v>37.974750000000007</v>
      </c>
      <c r="AC9" s="215" t="s">
        <v>174</v>
      </c>
      <c r="AD9" s="198">
        <f>'Revised labour.plant escalation'!E3*'Misc works estimation'!$AA9*(1+'Labour rates'!$B$2)</f>
        <v>36.813099138674168</v>
      </c>
      <c r="AE9" s="198">
        <f>'Revised labour.plant escalation'!F3*'Misc works estimation'!$AA9*(1+'Labour rates'!$B$2)</f>
        <v>37.908852621280843</v>
      </c>
      <c r="AF9" s="198">
        <f>'Revised labour.plant escalation'!G3*'Misc works estimation'!$AA9*(1+'Labour rates'!$B$2)</f>
        <v>39.189833750553483</v>
      </c>
      <c r="AG9" s="198">
        <f>'Revised labour.plant escalation'!H3*'Misc works estimation'!$AA9*(1+'Labour rates'!$B$2)</f>
        <v>40.539784724994213</v>
      </c>
      <c r="AH9" s="198">
        <f>'Revised labour.plant escalation'!I3*'Misc works estimation'!$AA9*(1+'Labour rates'!$B$2)</f>
        <v>41.917995945291132</v>
      </c>
      <c r="AI9" s="203">
        <v>0.25</v>
      </c>
      <c r="AJ9" s="198">
        <f>'Revised labour.plant escalation'!C3*'Misc works estimation'!$AI9*(1+'Labour rates'!$B$2)</f>
        <v>37.974750000000007</v>
      </c>
      <c r="AK9" s="215" t="s">
        <v>174</v>
      </c>
      <c r="AL9" s="198">
        <f>'Revised labour.plant escalation'!E3*'Misc works estimation'!$AI9*(1+'Labour rates'!$B$2)</f>
        <v>36.813099138674168</v>
      </c>
      <c r="AM9" s="198">
        <f>'Revised labour.plant escalation'!F3*'Misc works estimation'!$AI9*(1+'Labour rates'!$B$2)</f>
        <v>37.908852621280843</v>
      </c>
      <c r="AN9" s="198">
        <f>'Revised labour.plant escalation'!G3*'Misc works estimation'!$AI9*(1+'Labour rates'!$B$2)</f>
        <v>39.189833750553483</v>
      </c>
      <c r="AO9" s="198">
        <f>'Revised labour.plant escalation'!H3*'Misc works estimation'!$AI9*(1+'Labour rates'!$B$2)</f>
        <v>40.539784724994213</v>
      </c>
      <c r="AP9" s="198">
        <f>'Revised labour.plant escalation'!I3*'Misc works estimation'!$AI9*(1+'Labour rates'!$B$2)</f>
        <v>41.917995945291132</v>
      </c>
      <c r="AQ9" s="203">
        <v>0.25</v>
      </c>
      <c r="AR9" s="198">
        <f>'Revised labour.plant escalation'!C3*'Misc works estimation'!$AQ9*(1+'Labour rates'!$B$2)</f>
        <v>37.974750000000007</v>
      </c>
      <c r="AS9" s="215" t="s">
        <v>174</v>
      </c>
      <c r="AT9" s="198">
        <f>'Revised labour.plant escalation'!E3*'Misc works estimation'!$AQ9*(1+'Labour rates'!$B$2)</f>
        <v>36.813099138674168</v>
      </c>
      <c r="AU9" s="198">
        <f>'Revised labour.plant escalation'!F3*'Misc works estimation'!$AQ9*(1+'Labour rates'!$B$2)</f>
        <v>37.908852621280843</v>
      </c>
      <c r="AV9" s="198">
        <f>'Revised labour.plant escalation'!G3*'Misc works estimation'!$AQ9*(1+'Labour rates'!$B$2)</f>
        <v>39.189833750553483</v>
      </c>
      <c r="AW9" s="198">
        <f>'Revised labour.plant escalation'!H3*'Misc works estimation'!$AQ9*(1+'Labour rates'!$B$2)</f>
        <v>40.539784724994213</v>
      </c>
      <c r="AX9" s="198">
        <f>'Revised labour.plant escalation'!I3*'Misc works estimation'!$AQ9*(1+'Labour rates'!$B$2)</f>
        <v>41.917995945291132</v>
      </c>
      <c r="AY9" s="203">
        <v>0.25</v>
      </c>
      <c r="AZ9" s="198">
        <f>'Revised labour.plant escalation'!C3*'Misc works estimation'!$AY9*(1+'Labour rates'!$B$2)</f>
        <v>37.974750000000007</v>
      </c>
      <c r="BA9" s="215" t="s">
        <v>174</v>
      </c>
      <c r="BB9" s="198">
        <f>'Revised labour.plant escalation'!E3*'Misc works estimation'!$AY9*(1+'Labour rates'!$B$2)</f>
        <v>36.813099138674168</v>
      </c>
      <c r="BC9" s="198">
        <f>'Revised labour.plant escalation'!F3*'Misc works estimation'!$AY9*(1+'Labour rates'!$B$2)</f>
        <v>37.908852621280843</v>
      </c>
      <c r="BD9" s="198">
        <f>'Revised labour.plant escalation'!G3*'Misc works estimation'!$AY9*(1+'Labour rates'!$B$2)</f>
        <v>39.189833750553483</v>
      </c>
      <c r="BE9" s="198">
        <f>'Revised labour.plant escalation'!H3*'Misc works estimation'!$AY9*(1+'Labour rates'!$B$2)</f>
        <v>40.539784724994213</v>
      </c>
      <c r="BF9" s="198">
        <f>'Revised labour.plant escalation'!I3*'Misc works estimation'!$AY9*(1+'Labour rates'!$B$2)</f>
        <v>41.917995945291132</v>
      </c>
      <c r="BG9" s="203">
        <v>0.25</v>
      </c>
      <c r="BH9" s="198">
        <f>'Revised labour.plant escalation'!C3*'Misc works estimation'!$BG9*(1+'Labour rates'!$B$2)</f>
        <v>37.974750000000007</v>
      </c>
      <c r="BI9" s="215" t="s">
        <v>174</v>
      </c>
      <c r="BJ9" s="198">
        <f>'Revised labour.plant escalation'!E3*'Misc works estimation'!$BG9*(1+'Labour rates'!$B$2)</f>
        <v>36.813099138674168</v>
      </c>
      <c r="BK9" s="198">
        <f>'Revised labour.plant escalation'!F3*'Misc works estimation'!$BG9*(1+'Labour rates'!$B$2)</f>
        <v>37.908852621280843</v>
      </c>
      <c r="BL9" s="198">
        <f>'Revised labour.plant escalation'!G3*'Misc works estimation'!$BG9*(1+'Labour rates'!$B$2)</f>
        <v>39.189833750553483</v>
      </c>
      <c r="BM9" s="198">
        <f>'Revised labour.plant escalation'!H3*'Misc works estimation'!$BG9*(1+'Labour rates'!$B$2)</f>
        <v>40.539784724994213</v>
      </c>
      <c r="BN9" s="198">
        <f>'Revised labour.plant escalation'!I3*'Misc works estimation'!$BG9*(1+'Labour rates'!$B$2)</f>
        <v>41.917995945291132</v>
      </c>
      <c r="BO9" s="203">
        <v>0.25</v>
      </c>
      <c r="BP9" s="198">
        <f>'Revised labour.plant escalation'!C3*'Misc works estimation'!$BG9*(1+'Labour rates'!$B$2)</f>
        <v>37.974750000000007</v>
      </c>
      <c r="BQ9" s="215" t="s">
        <v>174</v>
      </c>
      <c r="BR9" s="198">
        <f>'Revised labour.plant escalation'!E3*'Misc works estimation'!$BG9*(1+'Labour rates'!$B$2)</f>
        <v>36.813099138674168</v>
      </c>
      <c r="BS9" s="198">
        <f>'Revised labour.plant escalation'!F3*'Misc works estimation'!$BG9*(1+'Labour rates'!$B$2)</f>
        <v>37.908852621280843</v>
      </c>
      <c r="BT9" s="198">
        <f>'Revised labour.plant escalation'!G3*'Misc works estimation'!$BG9*(1+'Labour rates'!$B$2)</f>
        <v>39.189833750553483</v>
      </c>
      <c r="BU9" s="198">
        <f>'Revised labour.plant escalation'!H3*'Misc works estimation'!$BG9*(1+'Labour rates'!$B$2)</f>
        <v>40.539784724994213</v>
      </c>
      <c r="BV9" s="198">
        <f>'Revised labour.plant escalation'!I3*'Misc works estimation'!$BG9*(1+'Labour rates'!$B$2)</f>
        <v>41.917995945291132</v>
      </c>
      <c r="BW9" s="203">
        <v>0.25</v>
      </c>
      <c r="BX9" s="198">
        <f>'Revised labour.plant escalation'!C3*'Misc works estimation'!$BW9*(1+'Labour rates'!$B$2)</f>
        <v>37.974750000000007</v>
      </c>
      <c r="BY9" s="215" t="s">
        <v>174</v>
      </c>
      <c r="BZ9" s="198">
        <f>'Revised labour.plant escalation'!E3*'Misc works estimation'!$BW9*(1+'Labour rates'!$B$2)</f>
        <v>36.813099138674168</v>
      </c>
      <c r="CA9" s="198">
        <f>'Revised labour.plant escalation'!F3*'Misc works estimation'!$BW9*(1+'Labour rates'!$B$2)</f>
        <v>37.908852621280843</v>
      </c>
      <c r="CB9" s="198">
        <f>'Revised labour.plant escalation'!G3*'Misc works estimation'!$BW9*(1+'Labour rates'!$B$2)</f>
        <v>39.189833750553483</v>
      </c>
      <c r="CC9" s="198">
        <f>'Revised labour.plant escalation'!H3*'Misc works estimation'!$BW9*(1+'Labour rates'!$B$2)</f>
        <v>40.539784724994213</v>
      </c>
      <c r="CD9" s="198">
        <f>'Revised labour.plant escalation'!I3*'Misc works estimation'!$BW9*(1+'Labour rates'!$B$2)</f>
        <v>41.917995945291132</v>
      </c>
      <c r="CE9" s="203">
        <v>0.25</v>
      </c>
      <c r="CF9" s="198">
        <f>'Revised labour.plant escalation'!C3*'Misc works estimation'!$CE9*(1+'Labour rates'!$B$2)</f>
        <v>37.974750000000007</v>
      </c>
      <c r="CG9" s="215" t="s">
        <v>174</v>
      </c>
      <c r="CH9" s="198">
        <f>'Revised labour.plant escalation'!E3*'Misc works estimation'!$CE9*(1+'Labour rates'!$B$2)</f>
        <v>36.813099138674168</v>
      </c>
      <c r="CI9" s="198">
        <f>'Revised labour.plant escalation'!F3*'Misc works estimation'!$CE9*(1+'Labour rates'!$B$2)</f>
        <v>37.908852621280843</v>
      </c>
      <c r="CJ9" s="198">
        <f>'Revised labour.plant escalation'!G3*'Misc works estimation'!$CE9*(1+'Labour rates'!$B$2)</f>
        <v>39.189833750553483</v>
      </c>
      <c r="CK9" s="198">
        <f>'Revised labour.plant escalation'!H3*'Misc works estimation'!$CE9*(1+'Labour rates'!$B$2)</f>
        <v>40.539784724994213</v>
      </c>
      <c r="CL9" s="198">
        <f>'Revised labour.plant escalation'!I3*'Misc works estimation'!$CE9*(1+'Labour rates'!$B$2)</f>
        <v>41.917995945291132</v>
      </c>
      <c r="CM9" s="203">
        <v>0.25</v>
      </c>
      <c r="CN9" s="198">
        <f>'Revised labour.plant escalation'!C3*'Misc works estimation'!$CM9*(1+'Labour rates'!$B$2)</f>
        <v>37.974750000000007</v>
      </c>
      <c r="CO9" s="215" t="s">
        <v>174</v>
      </c>
      <c r="CP9" s="198">
        <f>'Revised labour.plant escalation'!E3*'Misc works estimation'!$CM9*(1+'Labour rates'!$B$2)</f>
        <v>36.813099138674168</v>
      </c>
      <c r="CQ9" s="198">
        <f>'Revised labour.plant escalation'!F3*'Misc works estimation'!$CM9*(1+'Labour rates'!$B$2)</f>
        <v>37.908852621280843</v>
      </c>
      <c r="CR9" s="198">
        <f>'Revised labour.plant escalation'!G3*'Misc works estimation'!$CM9*(1+'Labour rates'!$B$2)</f>
        <v>39.189833750553483</v>
      </c>
      <c r="CS9" s="198">
        <f>'Revised labour.plant escalation'!H3*'Misc works estimation'!$CM9*(1+'Labour rates'!$B$2)</f>
        <v>40.539784724994213</v>
      </c>
      <c r="CT9" s="198">
        <f>'Revised labour.plant escalation'!I3*'Misc works estimation'!$CM9*(1+'Labour rates'!$B$2)</f>
        <v>41.917995945291132</v>
      </c>
      <c r="CU9" s="203">
        <v>0.25</v>
      </c>
      <c r="CV9" s="198">
        <f>'Revised labour.plant escalation'!C3*'Misc works estimation'!$CU9*(1+'Labour rates'!$B$2)</f>
        <v>37.974750000000007</v>
      </c>
      <c r="CW9" s="215" t="s">
        <v>174</v>
      </c>
      <c r="CX9" s="198">
        <f>'Revised labour.plant escalation'!E3*'Misc works estimation'!$CU9*(1+'Labour rates'!$B$2)</f>
        <v>36.813099138674168</v>
      </c>
      <c r="CY9" s="198">
        <f>'Revised labour.plant escalation'!F3*'Misc works estimation'!$CU9*(1+'Labour rates'!$B$2)</f>
        <v>37.908852621280843</v>
      </c>
      <c r="CZ9" s="198">
        <f>'Revised labour.plant escalation'!G3*'Misc works estimation'!$CU9*(1+'Labour rates'!$B$2)</f>
        <v>39.189833750553483</v>
      </c>
      <c r="DA9" s="198">
        <f>'Revised labour.plant escalation'!H3*'Misc works estimation'!$CU9*(1+'Labour rates'!$B$2)</f>
        <v>40.539784724994213</v>
      </c>
      <c r="DB9" s="198">
        <f>'Revised labour.plant escalation'!I3*'Misc works estimation'!$CU9*(1+'Labour rates'!$B$2)</f>
        <v>41.917995945291132</v>
      </c>
      <c r="DC9" s="203">
        <v>0.25</v>
      </c>
      <c r="DD9" s="198">
        <f>'Revised labour.plant escalation'!C3*'Misc works estimation'!$DC9*(1+'Labour rates'!$B$2)</f>
        <v>37.974750000000007</v>
      </c>
      <c r="DE9" s="215" t="s">
        <v>174</v>
      </c>
      <c r="DF9" s="198">
        <f>'Revised labour.plant escalation'!E3*'Misc works estimation'!$DC9*(1+'Labour rates'!$B$2)</f>
        <v>36.813099138674168</v>
      </c>
      <c r="DG9" s="198">
        <f>'Revised labour.plant escalation'!F3*'Misc works estimation'!$DC9*(1+'Labour rates'!$B$2)</f>
        <v>37.908852621280843</v>
      </c>
      <c r="DH9" s="198">
        <f>'Revised labour.plant escalation'!G3*'Misc works estimation'!$DC9*(1+'Labour rates'!$B$2)</f>
        <v>39.189833750553483</v>
      </c>
      <c r="DI9" s="198">
        <f>'Revised labour.plant escalation'!H3*'Misc works estimation'!$DC9*(1+'Labour rates'!$B$2)</f>
        <v>40.539784724994213</v>
      </c>
      <c r="DJ9" s="198">
        <f>'Revised labour.plant escalation'!I3*'Misc works estimation'!$DC9*(1+'Labour rates'!$B$2)</f>
        <v>41.917995945291132</v>
      </c>
      <c r="DK9" s="203">
        <v>0.25</v>
      </c>
      <c r="DL9" s="198">
        <f>'Revised labour.plant escalation'!C3*'Misc works estimation'!$DK9*(1+'Labour rates'!$B$2)</f>
        <v>37.974750000000007</v>
      </c>
      <c r="DM9" s="215" t="s">
        <v>174</v>
      </c>
      <c r="DN9" s="198">
        <f>'Revised labour.plant escalation'!E3*'Misc works estimation'!$DK9*(1+'Labour rates'!$B$2)</f>
        <v>36.813099138674168</v>
      </c>
      <c r="DO9" s="198">
        <f>'Revised labour.plant escalation'!F3*'Misc works estimation'!$DK9*(1+'Labour rates'!$B$2)</f>
        <v>37.908852621280843</v>
      </c>
      <c r="DP9" s="198">
        <f>'Revised labour.plant escalation'!G3*'Misc works estimation'!$DK9*(1+'Labour rates'!$B$2)</f>
        <v>39.189833750553483</v>
      </c>
      <c r="DQ9" s="198">
        <f>'Revised labour.plant escalation'!H3*'Misc works estimation'!$DK9*(1+'Labour rates'!$B$2)</f>
        <v>40.539784724994213</v>
      </c>
      <c r="DR9" s="198">
        <f>'Revised labour.plant escalation'!I3*'Misc works estimation'!$DK9*(1+'Labour rates'!$B$2)</f>
        <v>41.917995945291132</v>
      </c>
      <c r="DS9" s="203">
        <v>0.25</v>
      </c>
      <c r="DT9" s="198">
        <f>'Revised labour.plant escalation'!C3*'Misc works estimation'!$DK9*(1+'Labour rates'!$B$2)</f>
        <v>37.974750000000007</v>
      </c>
      <c r="DU9" s="215" t="s">
        <v>174</v>
      </c>
      <c r="DV9" s="198">
        <f>'Revised labour.plant escalation'!E3*'Misc works estimation'!$DS9*(1+'Labour rates'!$B$2)</f>
        <v>36.813099138674168</v>
      </c>
      <c r="DW9" s="198">
        <f>'Revised labour.plant escalation'!F3*'Misc works estimation'!$DS9*(1+'Labour rates'!$B$2)</f>
        <v>37.908852621280843</v>
      </c>
      <c r="DX9" s="198">
        <f>'Revised labour.plant escalation'!G3*'Misc works estimation'!$DS9*(1+'Labour rates'!$B$2)</f>
        <v>39.189833750553483</v>
      </c>
      <c r="DY9" s="198">
        <f>'Revised labour.plant escalation'!H3*'Misc works estimation'!$DS9*(1+'Labour rates'!$B$2)</f>
        <v>40.539784724994213</v>
      </c>
      <c r="DZ9" s="198">
        <f>'Revised labour.plant escalation'!I3*'Misc works estimation'!$DS9*(1+'Labour rates'!$B$2)</f>
        <v>41.917995945291132</v>
      </c>
      <c r="EA9" s="203">
        <v>0.25</v>
      </c>
      <c r="EB9" s="198">
        <f>'Revised labour.plant escalation'!C3*'Misc works estimation'!$EA9*(1+'Labour rates'!$B$2)</f>
        <v>37.974750000000007</v>
      </c>
      <c r="EC9" s="215" t="s">
        <v>174</v>
      </c>
      <c r="ED9" s="198">
        <f>'Revised labour.plant escalation'!E3*'Misc works estimation'!$EA9*(1+'Labour rates'!$B$2)</f>
        <v>36.813099138674168</v>
      </c>
      <c r="EE9" s="198">
        <f>'Revised labour.plant escalation'!F3*'Misc works estimation'!$EA9*(1+'Labour rates'!$B$2)</f>
        <v>37.908852621280843</v>
      </c>
      <c r="EF9" s="198">
        <f>'Revised labour.plant escalation'!G3*'Misc works estimation'!$EA9*(1+'Labour rates'!$B$2)</f>
        <v>39.189833750553483</v>
      </c>
      <c r="EG9" s="198">
        <f>'Revised labour.plant escalation'!H3*'Misc works estimation'!$EA9*(1+'Labour rates'!$B$2)</f>
        <v>40.539784724994213</v>
      </c>
      <c r="EH9" s="198">
        <f>'Revised labour.plant escalation'!I3*'Misc works estimation'!$EA9*(1+'Labour rates'!$B$2)</f>
        <v>41.917995945291132</v>
      </c>
      <c r="EI9" s="203">
        <v>0.25</v>
      </c>
      <c r="EJ9" s="198">
        <f>'Revised labour.plant escalation'!C3*'Misc works estimation'!$EI9*(1+'Labour rates'!$B$2)</f>
        <v>37.974750000000007</v>
      </c>
      <c r="EK9" s="215" t="s">
        <v>174</v>
      </c>
      <c r="EL9" s="198">
        <f>'Revised labour.plant escalation'!E3*'Misc works estimation'!$EI9*(1+'Labour rates'!$B$2)</f>
        <v>36.813099138674168</v>
      </c>
      <c r="EM9" s="198">
        <f>'Revised labour.plant escalation'!F3*'Misc works estimation'!$EI9*(1+'Labour rates'!$B$2)</f>
        <v>37.908852621280843</v>
      </c>
      <c r="EN9" s="198">
        <f>'Revised labour.plant escalation'!G3*'Misc works estimation'!$EI9*(1+'Labour rates'!$B$2)</f>
        <v>39.189833750553483</v>
      </c>
      <c r="EO9" s="198">
        <f>'Revised labour.plant escalation'!H3*'Misc works estimation'!$EI9*(1+'Labour rates'!$B$2)</f>
        <v>40.539784724994213</v>
      </c>
      <c r="EP9" s="198">
        <f>'Revised labour.plant escalation'!I3*'Misc works estimation'!$EI9*(1+'Labour rates'!$B$2)</f>
        <v>41.917995945291132</v>
      </c>
      <c r="EQ9" s="203">
        <v>0.25</v>
      </c>
      <c r="ER9" s="198">
        <f>'Revised labour.plant escalation'!C3*'Misc works estimation'!$EQ9*(1+'Labour rates'!$B$2)</f>
        <v>37.974750000000007</v>
      </c>
      <c r="ES9" s="215" t="s">
        <v>174</v>
      </c>
      <c r="ET9" s="198">
        <f>'Revised labour.plant escalation'!E3*'Misc works estimation'!$EQ9*(1+'Labour rates'!$B$2)</f>
        <v>36.813099138674168</v>
      </c>
      <c r="EU9" s="198">
        <f>'Revised labour.plant escalation'!F3*'Misc works estimation'!$EQ9*(1+'Labour rates'!$B$2)</f>
        <v>37.908852621280843</v>
      </c>
      <c r="EV9" s="198">
        <f>'Revised labour.plant escalation'!G3*'Misc works estimation'!$EQ9*(1+'Labour rates'!$B$2)</f>
        <v>39.189833750553483</v>
      </c>
      <c r="EW9" s="198">
        <f>'Revised labour.plant escalation'!H3*'Misc works estimation'!$EQ9*(1+'Labour rates'!$B$2)</f>
        <v>40.539784724994213</v>
      </c>
      <c r="EX9" s="198">
        <f>'Revised labour.plant escalation'!I3*'Misc works estimation'!$EQ9*(1+'Labour rates'!$B$2)</f>
        <v>41.917995945291132</v>
      </c>
      <c r="EY9" s="203">
        <v>0.25</v>
      </c>
      <c r="EZ9" s="198">
        <f>'Revised labour.plant escalation'!C3*'Misc works estimation'!$EY9*(1+'Labour rates'!$B$2)</f>
        <v>37.974750000000007</v>
      </c>
      <c r="FA9" s="215" t="s">
        <v>174</v>
      </c>
      <c r="FB9" s="198">
        <f>'Revised labour.plant escalation'!E3*'Misc works estimation'!$EY9*(1+'Labour rates'!$B$2)</f>
        <v>36.813099138674168</v>
      </c>
      <c r="FC9" s="198">
        <f>'Revised labour.plant escalation'!F3*'Misc works estimation'!$EY9*(1+'Labour rates'!$B$2)</f>
        <v>37.908852621280843</v>
      </c>
      <c r="FD9" s="198">
        <f>'Revised labour.plant escalation'!G3*'Misc works estimation'!$EY9*(1+'Labour rates'!$B$2)</f>
        <v>39.189833750553483</v>
      </c>
      <c r="FE9" s="198">
        <f>'Revised labour.plant escalation'!H3*'Misc works estimation'!$EY9*(1+'Labour rates'!$B$2)</f>
        <v>40.539784724994213</v>
      </c>
      <c r="FF9" s="198">
        <f>'Revised labour.plant escalation'!I3*'Misc works estimation'!$EY9*(1+'Labour rates'!$B$2)</f>
        <v>41.917995945291132</v>
      </c>
      <c r="FG9" s="203">
        <v>0.25</v>
      </c>
      <c r="FH9" s="198">
        <f>'Revised labour.plant escalation'!C3*'Misc works estimation'!$FG9*(1+'Labour rates'!$B$2)</f>
        <v>37.974750000000007</v>
      </c>
      <c r="FI9" s="215" t="s">
        <v>174</v>
      </c>
      <c r="FJ9" s="198">
        <f>'Revised labour.plant escalation'!E3*'Misc works estimation'!$FG9*(1+'Labour rates'!$B$2)</f>
        <v>36.813099138674168</v>
      </c>
      <c r="FK9" s="198">
        <f>'Revised labour.plant escalation'!F3*'Misc works estimation'!$FG9*(1+'Labour rates'!$B$2)</f>
        <v>37.908852621280843</v>
      </c>
      <c r="FL9" s="198">
        <f>'Revised labour.plant escalation'!G3*'Misc works estimation'!$FG9*(1+'Labour rates'!$B$2)</f>
        <v>39.189833750553483</v>
      </c>
      <c r="FM9" s="198">
        <f>'Revised labour.plant escalation'!H3*'Misc works estimation'!$FG9*(1+'Labour rates'!$B$2)</f>
        <v>40.539784724994213</v>
      </c>
      <c r="FN9" s="198">
        <f>'Revised labour.plant escalation'!I3*'Misc works estimation'!$FG9*(1+'Labour rates'!$B$2)</f>
        <v>41.917995945291132</v>
      </c>
      <c r="FO9" s="203">
        <v>0.25</v>
      </c>
      <c r="FP9" s="198">
        <f>'Revised labour.plant escalation'!C3*'Misc works estimation'!$FO9*(1+'Labour rates'!$B$2)</f>
        <v>37.974750000000007</v>
      </c>
      <c r="FQ9" s="215" t="s">
        <v>174</v>
      </c>
      <c r="FR9" s="198">
        <f>'Revised labour.plant escalation'!E3*'Misc works estimation'!$FO9*(1+'Labour rates'!$B$2)</f>
        <v>36.813099138674168</v>
      </c>
      <c r="FS9" s="198">
        <f>'Revised labour.plant escalation'!F3*'Misc works estimation'!$FO9*(1+'Labour rates'!$B$2)</f>
        <v>37.908852621280843</v>
      </c>
      <c r="FT9" s="198">
        <f>'Revised labour.plant escalation'!G3*'Misc works estimation'!$FO9*(1+'Labour rates'!$B$2)</f>
        <v>39.189833750553483</v>
      </c>
      <c r="FU9" s="198">
        <f>'Revised labour.plant escalation'!H3*'Misc works estimation'!$FO9*(1+'Labour rates'!$B$2)</f>
        <v>40.539784724994213</v>
      </c>
      <c r="FV9" s="198">
        <f>'Revised labour.plant escalation'!I3*'Misc works estimation'!$FO9*(1+'Labour rates'!$B$2)</f>
        <v>41.917995945291132</v>
      </c>
      <c r="FW9" s="203">
        <v>0.25</v>
      </c>
      <c r="FX9" s="198">
        <f>'Revised labour.plant escalation'!C3*'Misc works estimation'!$FW9*(1+'Labour rates'!$B$2)</f>
        <v>37.974750000000007</v>
      </c>
      <c r="FY9" s="215" t="s">
        <v>174</v>
      </c>
      <c r="FZ9" s="198">
        <f>'Revised labour.plant escalation'!E3*'Misc works estimation'!$FW9*(1+'Labour rates'!$B$2)</f>
        <v>36.813099138674168</v>
      </c>
      <c r="GA9" s="198">
        <f>'Revised labour.plant escalation'!F3*'Misc works estimation'!$FW9*(1+'Labour rates'!$B$2)</f>
        <v>37.908852621280843</v>
      </c>
      <c r="GB9" s="198">
        <f>'Revised labour.plant escalation'!G3*'Misc works estimation'!$FW9*(1+'Labour rates'!$B$2)</f>
        <v>39.189833750553483</v>
      </c>
      <c r="GC9" s="198">
        <f>'Revised labour.plant escalation'!H3*'Misc works estimation'!$FW9*(1+'Labour rates'!$B$2)</f>
        <v>40.539784724994213</v>
      </c>
      <c r="GD9" s="198">
        <f>'Revised labour.plant escalation'!I3*'Misc works estimation'!$FW9*(1+'Labour rates'!$B$2)</f>
        <v>41.917995945291132</v>
      </c>
      <c r="GE9" s="203">
        <v>0</v>
      </c>
      <c r="GF9" s="198">
        <f>'Revised labour.plant escalation'!C3*'Misc works estimation'!$GE9*(1+'Labour rates'!$B$2)</f>
        <v>0</v>
      </c>
      <c r="GG9" s="215" t="s">
        <v>174</v>
      </c>
      <c r="GH9" s="198">
        <f>'Revised labour.plant escalation'!E3*'Misc works estimation'!$GE9*(1+'Labour rates'!$B$2)</f>
        <v>0</v>
      </c>
      <c r="GI9" s="198">
        <f>'Revised labour.plant escalation'!F3*'Misc works estimation'!$GE9*(1+'Labour rates'!$B$2)</f>
        <v>0</v>
      </c>
      <c r="GJ9" s="198">
        <f>'Revised labour.plant escalation'!G3*'Misc works estimation'!$GE9*(1+'Labour rates'!$B$2)</f>
        <v>0</v>
      </c>
      <c r="GK9" s="198">
        <f>'Revised labour.plant escalation'!H3*'Misc works estimation'!$GE9*(1+'Labour rates'!$B$2)</f>
        <v>0</v>
      </c>
      <c r="GL9" s="198">
        <f>'Revised labour.plant escalation'!I3*'Misc works estimation'!$GE9*(1+'Labour rates'!$B$2)</f>
        <v>0</v>
      </c>
      <c r="GM9" s="203">
        <v>0</v>
      </c>
      <c r="GN9" s="198">
        <f>'Revised labour.plant escalation'!C3*'Misc works estimation'!$GM9*(1+'Labour rates'!$B$2)</f>
        <v>0</v>
      </c>
      <c r="GO9" s="215" t="s">
        <v>174</v>
      </c>
      <c r="GP9" s="198">
        <f>'Revised labour.plant escalation'!E3*'Misc works estimation'!$GM9*(1+'Labour rates'!$B$2)</f>
        <v>0</v>
      </c>
      <c r="GQ9" s="198">
        <f>'Revised labour.plant escalation'!F3*'Misc works estimation'!$GM9*(1+'Labour rates'!$B$2)</f>
        <v>0</v>
      </c>
      <c r="GR9" s="198">
        <f>'Revised labour.plant escalation'!G3*'Misc works estimation'!$GM9*(1+'Labour rates'!$B$2)</f>
        <v>0</v>
      </c>
      <c r="GS9" s="198">
        <f>'Revised labour.plant escalation'!H3*'Misc works estimation'!$GM9*(1+'Labour rates'!$B$2)</f>
        <v>0</v>
      </c>
      <c r="GT9" s="198">
        <f>'Revised labour.plant escalation'!I3*'Misc works estimation'!$GM9*(1+'Labour rates'!$B$2)</f>
        <v>0</v>
      </c>
      <c r="GU9" s="203">
        <v>0</v>
      </c>
      <c r="GV9" s="198">
        <f>'Revised labour.plant escalation'!C3*'Misc works estimation'!$GU9*(1+'Labour rates'!$B$2)</f>
        <v>0</v>
      </c>
      <c r="GW9" s="215" t="s">
        <v>174</v>
      </c>
      <c r="GX9" s="198">
        <f>'Revised labour.plant escalation'!E3*'Misc works estimation'!$GU9*(1+'Labour rates'!$B$2)</f>
        <v>0</v>
      </c>
      <c r="GY9" s="198">
        <f>'Revised labour.plant escalation'!F3*'Misc works estimation'!$GU9*(1+'Labour rates'!$B$2)</f>
        <v>0</v>
      </c>
      <c r="GZ9" s="198">
        <f>'Revised labour.plant escalation'!G3*'Misc works estimation'!$GU9*(1+'Labour rates'!$B$2)</f>
        <v>0</v>
      </c>
      <c r="HA9" s="198">
        <f>'Revised labour.plant escalation'!H3*'Misc works estimation'!$GU9*(1+'Labour rates'!$B$2)</f>
        <v>0</v>
      </c>
      <c r="HB9" s="198">
        <f>'Revised labour.plant escalation'!I3*'Misc works estimation'!$GU9*(1+'Labour rates'!$B$2)</f>
        <v>0</v>
      </c>
      <c r="HC9" s="203">
        <v>0</v>
      </c>
      <c r="HD9" s="198">
        <f>'Revised labour.plant escalation'!C3*'Misc works estimation'!$HC9*(1+'Labour rates'!$B$2)</f>
        <v>0</v>
      </c>
      <c r="HE9" s="215" t="s">
        <v>174</v>
      </c>
      <c r="HF9" s="198">
        <f>'Revised labour.plant escalation'!E3*'Misc works estimation'!$HC9*(1+'Labour rates'!$B$2)</f>
        <v>0</v>
      </c>
      <c r="HG9" s="198">
        <f>'Revised labour.plant escalation'!F3*'Misc works estimation'!$HC9*(1+'Labour rates'!$B$2)</f>
        <v>0</v>
      </c>
      <c r="HH9" s="198">
        <f>'Revised labour.plant escalation'!G3*'Misc works estimation'!$HC9*(1+'Labour rates'!$B$2)</f>
        <v>0</v>
      </c>
      <c r="HI9" s="198">
        <f>'Revised labour.plant escalation'!H3*'Misc works estimation'!$HC9*(1+'Labour rates'!$B$2)</f>
        <v>0</v>
      </c>
      <c r="HJ9" s="198">
        <f>'Revised labour.plant escalation'!I3*'Misc works estimation'!$HC9*(1+'Labour rates'!$B$2)</f>
        <v>0</v>
      </c>
      <c r="HK9" s="203">
        <v>0</v>
      </c>
      <c r="HL9" s="198">
        <f>'Revised labour.plant escalation'!C3*'Misc works estimation'!$HK9*(1+'Labour rates'!$B$2)</f>
        <v>0</v>
      </c>
      <c r="HM9" s="215" t="s">
        <v>174</v>
      </c>
      <c r="HN9" s="198">
        <v>0</v>
      </c>
      <c r="HO9" s="198">
        <v>0</v>
      </c>
      <c r="HP9" s="198">
        <v>0</v>
      </c>
      <c r="HQ9" s="198">
        <v>0</v>
      </c>
      <c r="HR9" s="204">
        <v>0</v>
      </c>
      <c r="HS9" s="203">
        <v>0</v>
      </c>
      <c r="HT9" s="198">
        <f>'Revised labour.plant escalation'!C3*'Misc works estimation'!$HS9*(1+'Labour rates'!$B$2)</f>
        <v>0</v>
      </c>
      <c r="HU9" s="215" t="s">
        <v>174</v>
      </c>
      <c r="HV9" s="198">
        <v>0</v>
      </c>
      <c r="HW9" s="198">
        <v>0</v>
      </c>
      <c r="HX9" s="198">
        <v>0</v>
      </c>
      <c r="HY9" s="198">
        <v>0</v>
      </c>
      <c r="HZ9" s="204">
        <v>0</v>
      </c>
      <c r="IA9" s="203">
        <v>0</v>
      </c>
      <c r="IB9" s="198">
        <f>'Revised labour.plant escalation'!C3*'Misc works estimation'!$IA9*(1+'Labour rates'!$B$2)</f>
        <v>0</v>
      </c>
      <c r="IC9" s="215" t="s">
        <v>174</v>
      </c>
      <c r="ID9" s="198">
        <v>0</v>
      </c>
      <c r="IE9" s="198">
        <v>0</v>
      </c>
      <c r="IF9" s="198">
        <v>0</v>
      </c>
      <c r="IG9" s="198">
        <v>0</v>
      </c>
      <c r="IH9" s="204">
        <v>0</v>
      </c>
      <c r="II9" s="203">
        <v>0</v>
      </c>
      <c r="IJ9" s="198">
        <f>'Revised labour.plant escalation'!C3*'Misc works estimation'!$II9*(1+'Labour rates'!$B$2)</f>
        <v>0</v>
      </c>
      <c r="IK9" s="215" t="s">
        <v>174</v>
      </c>
      <c r="IL9" s="198">
        <v>0</v>
      </c>
      <c r="IM9" s="198">
        <v>0</v>
      </c>
      <c r="IN9" s="198">
        <v>0</v>
      </c>
      <c r="IO9" s="198">
        <v>0</v>
      </c>
      <c r="IP9" s="204">
        <v>0</v>
      </c>
      <c r="IQ9" s="203">
        <v>0</v>
      </c>
      <c r="IR9" s="198">
        <f>'Revised labour.plant escalation'!C3*'Misc works estimation'!$IQ9*(1+'Labour rates'!$B$2)</f>
        <v>0</v>
      </c>
      <c r="IS9" s="215" t="s">
        <v>174</v>
      </c>
      <c r="IT9" s="198">
        <v>0</v>
      </c>
      <c r="IU9" s="198">
        <v>0</v>
      </c>
      <c r="IV9" s="198">
        <v>0</v>
      </c>
      <c r="IW9" s="198">
        <v>0</v>
      </c>
      <c r="IX9" s="204">
        <v>0</v>
      </c>
      <c r="IY9" s="203">
        <v>0</v>
      </c>
      <c r="IZ9" s="198">
        <f>'Revised labour.plant escalation'!C3*'Misc works estimation'!$IY9*(1+'Labour rates'!$B$2)</f>
        <v>0</v>
      </c>
      <c r="JA9" s="215" t="s">
        <v>174</v>
      </c>
      <c r="JB9" s="198">
        <v>0</v>
      </c>
      <c r="JC9" s="198">
        <v>0</v>
      </c>
      <c r="JD9" s="198">
        <v>0</v>
      </c>
      <c r="JE9" s="198">
        <v>0</v>
      </c>
      <c r="JF9" s="204">
        <v>0</v>
      </c>
    </row>
    <row r="10" spans="1:266" x14ac:dyDescent="0.35">
      <c r="A10" s="2" t="s">
        <v>7</v>
      </c>
      <c r="C10" s="203">
        <v>0.25</v>
      </c>
      <c r="D10" s="198">
        <f>'Revised labour.plant escalation'!C4*'Misc works estimation'!$C10*(1+'Labour rates'!$B$2)</f>
        <v>27.186500000000002</v>
      </c>
      <c r="E10" s="215" t="s">
        <v>174</v>
      </c>
      <c r="F10" s="198">
        <f>'Revised labour.plant escalation'!E4*'Misc works estimation'!$C10*(1+'Labour rates'!$B$2)</f>
        <v>28.804032503354986</v>
      </c>
      <c r="G10" s="198">
        <f>'Revised labour.plant escalation'!F4*'Misc works estimation'!$C10*(1+'Labour rates'!$B$2)</f>
        <v>29.661393596746588</v>
      </c>
      <c r="H10" s="198">
        <f>'Revised labour.plant escalation'!G4*'Misc works estimation'!$C10*(1+'Labour rates'!$B$2)</f>
        <v>30.663684165784574</v>
      </c>
      <c r="I10" s="198">
        <f>'Revised labour.plant escalation'!H4*'Misc works estimation'!$C10*(1+'Labour rates'!$B$2)</f>
        <v>31.719939484013857</v>
      </c>
      <c r="J10" s="198">
        <f>'Revised labour.plant escalation'!I4*'Misc works estimation'!$C10*(1+'Labour rates'!$B$2)</f>
        <v>32.798306742265574</v>
      </c>
      <c r="K10" s="203">
        <v>0.25</v>
      </c>
      <c r="L10" s="198">
        <f>'Revised labour.plant escalation'!C4*'Misc works estimation'!$K10*(1+'Labour rates'!$B$2)</f>
        <v>27.186500000000002</v>
      </c>
      <c r="M10" s="215" t="s">
        <v>174</v>
      </c>
      <c r="N10" s="198">
        <f>'Revised labour.plant escalation'!E4*'Misc works estimation'!$K10*(1+'Labour rates'!$B$2)</f>
        <v>28.804032503354986</v>
      </c>
      <c r="O10" s="198">
        <f>'Revised labour.plant escalation'!F4*'Misc works estimation'!$K10*(1+'Labour rates'!$B$2)</f>
        <v>29.661393596746588</v>
      </c>
      <c r="P10" s="198">
        <f>'Revised labour.plant escalation'!G4*'Misc works estimation'!$K10*(1+'Labour rates'!$B$2)</f>
        <v>30.663684165784574</v>
      </c>
      <c r="Q10" s="198">
        <f>'Revised labour.plant escalation'!H4*'Misc works estimation'!$K10*(1+'Labour rates'!$B$2)</f>
        <v>31.719939484013857</v>
      </c>
      <c r="R10" s="198">
        <f>'Revised labour.plant escalation'!I4*'Misc works estimation'!$K10*(1+'Labour rates'!$B$2)</f>
        <v>32.798306742265574</v>
      </c>
      <c r="S10" s="203">
        <v>0.25</v>
      </c>
      <c r="T10" s="198">
        <f>'Revised labour.plant escalation'!C4*'Misc works estimation'!$S10*(1+'Labour rates'!$B$2)</f>
        <v>27.186500000000002</v>
      </c>
      <c r="U10" s="215" t="s">
        <v>174</v>
      </c>
      <c r="V10" s="198">
        <f>'Revised labour.plant escalation'!E4*'Misc works estimation'!$S10*(1+'Labour rates'!$B$2)</f>
        <v>28.804032503354986</v>
      </c>
      <c r="W10" s="198">
        <f>'Revised labour.plant escalation'!F4*'Misc works estimation'!$S10*(1+'Labour rates'!$B$2)</f>
        <v>29.661393596746588</v>
      </c>
      <c r="X10" s="198">
        <f>'Revised labour.plant escalation'!G4*'Misc works estimation'!$S10*(1+'Labour rates'!$B$2)</f>
        <v>30.663684165784574</v>
      </c>
      <c r="Y10" s="198">
        <f>'Revised labour.plant escalation'!H4*'Misc works estimation'!$S10*(1+'Labour rates'!$B$2)</f>
        <v>31.719939484013857</v>
      </c>
      <c r="Z10" s="198">
        <f>'Revised labour.plant escalation'!I4*'Misc works estimation'!$S10*(1+'Labour rates'!$B$2)</f>
        <v>32.798306742265574</v>
      </c>
      <c r="AA10" s="203">
        <v>0.25</v>
      </c>
      <c r="AB10" s="198">
        <f>'Revised labour.plant escalation'!C4*'Misc works estimation'!$AA10*(1+'Labour rates'!$B$2)</f>
        <v>27.186500000000002</v>
      </c>
      <c r="AC10" s="215" t="s">
        <v>174</v>
      </c>
      <c r="AD10" s="198">
        <f>'Revised labour.plant escalation'!E4*'Misc works estimation'!$AA10*(1+'Labour rates'!$B$2)</f>
        <v>28.804032503354986</v>
      </c>
      <c r="AE10" s="198">
        <f>'Revised labour.plant escalation'!F4*'Misc works estimation'!$AA10*(1+'Labour rates'!$B$2)</f>
        <v>29.661393596746588</v>
      </c>
      <c r="AF10" s="198">
        <f>'Revised labour.plant escalation'!G4*'Misc works estimation'!$AA10*(1+'Labour rates'!$B$2)</f>
        <v>30.663684165784574</v>
      </c>
      <c r="AG10" s="198">
        <f>'Revised labour.plant escalation'!H4*'Misc works estimation'!$AA10*(1+'Labour rates'!$B$2)</f>
        <v>31.719939484013857</v>
      </c>
      <c r="AH10" s="198">
        <f>'Revised labour.plant escalation'!I4*'Misc works estimation'!$AA10*(1+'Labour rates'!$B$2)</f>
        <v>32.798306742265574</v>
      </c>
      <c r="AI10" s="203">
        <v>0.25</v>
      </c>
      <c r="AJ10" s="198">
        <f>'Revised labour.plant escalation'!C4*'Misc works estimation'!$AI10*(1+'Labour rates'!$B$2)</f>
        <v>27.186500000000002</v>
      </c>
      <c r="AK10" s="215" t="s">
        <v>174</v>
      </c>
      <c r="AL10" s="198">
        <f>'Revised labour.plant escalation'!E4*'Misc works estimation'!$AI10*(1+'Labour rates'!$B$2)</f>
        <v>28.804032503354986</v>
      </c>
      <c r="AM10" s="198">
        <f>'Revised labour.plant escalation'!F4*'Misc works estimation'!$AI10*(1+'Labour rates'!$B$2)</f>
        <v>29.661393596746588</v>
      </c>
      <c r="AN10" s="198">
        <f>'Revised labour.plant escalation'!G4*'Misc works estimation'!$AI10*(1+'Labour rates'!$B$2)</f>
        <v>30.663684165784574</v>
      </c>
      <c r="AO10" s="198">
        <f>'Revised labour.plant escalation'!H4*'Misc works estimation'!$AI10*(1+'Labour rates'!$B$2)</f>
        <v>31.719939484013857</v>
      </c>
      <c r="AP10" s="198">
        <f>'Revised labour.plant escalation'!I4*'Misc works estimation'!$AI10*(1+'Labour rates'!$B$2)</f>
        <v>32.798306742265574</v>
      </c>
      <c r="AQ10" s="203">
        <v>0.25</v>
      </c>
      <c r="AR10" s="198">
        <f>'Revised labour.plant escalation'!C4*'Misc works estimation'!$AQ10*(1+'Labour rates'!$B$2)</f>
        <v>27.186500000000002</v>
      </c>
      <c r="AS10" s="215" t="s">
        <v>174</v>
      </c>
      <c r="AT10" s="198">
        <f>'Revised labour.plant escalation'!E4*'Misc works estimation'!$AQ10*(1+'Labour rates'!$B$2)</f>
        <v>28.804032503354986</v>
      </c>
      <c r="AU10" s="198">
        <f>'Revised labour.plant escalation'!F4*'Misc works estimation'!$AQ10*(1+'Labour rates'!$B$2)</f>
        <v>29.661393596746588</v>
      </c>
      <c r="AV10" s="198">
        <f>'Revised labour.plant escalation'!G4*'Misc works estimation'!$AQ10*(1+'Labour rates'!$B$2)</f>
        <v>30.663684165784574</v>
      </c>
      <c r="AW10" s="198">
        <f>'Revised labour.plant escalation'!H4*'Misc works estimation'!$AQ10*(1+'Labour rates'!$B$2)</f>
        <v>31.719939484013857</v>
      </c>
      <c r="AX10" s="198">
        <f>'Revised labour.plant escalation'!I4*'Misc works estimation'!$AQ10*(1+'Labour rates'!$B$2)</f>
        <v>32.798306742265574</v>
      </c>
      <c r="AY10" s="203">
        <v>0.25</v>
      </c>
      <c r="AZ10" s="198">
        <f>'Revised labour.plant escalation'!C4*'Misc works estimation'!$AY10*(1+'Labour rates'!$B$2)</f>
        <v>27.186500000000002</v>
      </c>
      <c r="BA10" s="215" t="s">
        <v>174</v>
      </c>
      <c r="BB10" s="198">
        <f>'Revised labour.plant escalation'!E4*'Misc works estimation'!$AY10*(1+'Labour rates'!$B$2)</f>
        <v>28.804032503354986</v>
      </c>
      <c r="BC10" s="198">
        <f>'Revised labour.plant escalation'!F4*'Misc works estimation'!$AY10*(1+'Labour rates'!$B$2)</f>
        <v>29.661393596746588</v>
      </c>
      <c r="BD10" s="198">
        <f>'Revised labour.plant escalation'!G4*'Misc works estimation'!$AY10*(1+'Labour rates'!$B$2)</f>
        <v>30.663684165784574</v>
      </c>
      <c r="BE10" s="198">
        <f>'Revised labour.plant escalation'!H4*'Misc works estimation'!$AY10*(1+'Labour rates'!$B$2)</f>
        <v>31.719939484013857</v>
      </c>
      <c r="BF10" s="198">
        <f>'Revised labour.plant escalation'!I4*'Misc works estimation'!$AY10*(1+'Labour rates'!$B$2)</f>
        <v>32.798306742265574</v>
      </c>
      <c r="BG10" s="203">
        <v>0.25</v>
      </c>
      <c r="BH10" s="198">
        <f>'Revised labour.plant escalation'!C4*'Misc works estimation'!$BG10*(1+'Labour rates'!$B$2)</f>
        <v>27.186500000000002</v>
      </c>
      <c r="BI10" s="215" t="s">
        <v>174</v>
      </c>
      <c r="BJ10" s="198">
        <f>'Revised labour.plant escalation'!E4*'Misc works estimation'!$BG10*(1+'Labour rates'!$B$2)</f>
        <v>28.804032503354986</v>
      </c>
      <c r="BK10" s="198">
        <f>'Revised labour.plant escalation'!F4*'Misc works estimation'!$BG10*(1+'Labour rates'!$B$2)</f>
        <v>29.661393596746588</v>
      </c>
      <c r="BL10" s="198">
        <f>'Revised labour.plant escalation'!G4*'Misc works estimation'!$BG10*(1+'Labour rates'!$B$2)</f>
        <v>30.663684165784574</v>
      </c>
      <c r="BM10" s="198">
        <f>'Revised labour.plant escalation'!H4*'Misc works estimation'!$BG10*(1+'Labour rates'!$B$2)</f>
        <v>31.719939484013857</v>
      </c>
      <c r="BN10" s="198">
        <f>'Revised labour.plant escalation'!I4*'Misc works estimation'!$BG10*(1+'Labour rates'!$B$2)</f>
        <v>32.798306742265574</v>
      </c>
      <c r="BO10" s="203">
        <v>0.25</v>
      </c>
      <c r="BP10" s="198">
        <f>'Revised labour.plant escalation'!C4*'Misc works estimation'!$BG10*(1+'Labour rates'!$B$2)</f>
        <v>27.186500000000002</v>
      </c>
      <c r="BQ10" s="215" t="s">
        <v>174</v>
      </c>
      <c r="BR10" s="198">
        <f>'Revised labour.plant escalation'!E4*'Misc works estimation'!$BG10*(1+'Labour rates'!$B$2)</f>
        <v>28.804032503354986</v>
      </c>
      <c r="BS10" s="198">
        <f>'Revised labour.plant escalation'!F4*'Misc works estimation'!$BG10*(1+'Labour rates'!$B$2)</f>
        <v>29.661393596746588</v>
      </c>
      <c r="BT10" s="198">
        <f>'Revised labour.plant escalation'!G4*'Misc works estimation'!$BG10*(1+'Labour rates'!$B$2)</f>
        <v>30.663684165784574</v>
      </c>
      <c r="BU10" s="198">
        <f>'Revised labour.plant escalation'!H4*'Misc works estimation'!$BG10*(1+'Labour rates'!$B$2)</f>
        <v>31.719939484013857</v>
      </c>
      <c r="BV10" s="198">
        <f>'Revised labour.plant escalation'!I4*'Misc works estimation'!$BG10*(1+'Labour rates'!$B$2)</f>
        <v>32.798306742265574</v>
      </c>
      <c r="BW10" s="203">
        <v>0</v>
      </c>
      <c r="BX10" s="198">
        <f>'Revised labour.plant escalation'!C4*'Misc works estimation'!$BW10*(1+'Labour rates'!$B$2)</f>
        <v>0</v>
      </c>
      <c r="BY10" s="215" t="s">
        <v>174</v>
      </c>
      <c r="BZ10" s="198">
        <f>'Revised labour.plant escalation'!E4*'Misc works estimation'!$BW10*(1+'Labour rates'!$B$2)</f>
        <v>0</v>
      </c>
      <c r="CA10" s="198">
        <f>'Revised labour.plant escalation'!F4*'Misc works estimation'!$BW10*(1+'Labour rates'!$B$2)</f>
        <v>0</v>
      </c>
      <c r="CB10" s="198">
        <f>'Revised labour.plant escalation'!G4*'Misc works estimation'!$BW10*(1+'Labour rates'!$B$2)</f>
        <v>0</v>
      </c>
      <c r="CC10" s="198">
        <f>'Revised labour.plant escalation'!H4*'Misc works estimation'!$BW10*(1+'Labour rates'!$B$2)</f>
        <v>0</v>
      </c>
      <c r="CD10" s="198">
        <f>'Revised labour.plant escalation'!I4*'Misc works estimation'!$BW10*(1+'Labour rates'!$B$2)</f>
        <v>0</v>
      </c>
      <c r="CE10" s="203">
        <v>0</v>
      </c>
      <c r="CF10" s="198">
        <f>'Revised labour.plant escalation'!C4*'Misc works estimation'!$CE10*(1+'Labour rates'!$B$2)</f>
        <v>0</v>
      </c>
      <c r="CG10" s="215" t="s">
        <v>174</v>
      </c>
      <c r="CH10" s="198">
        <f>'Revised labour.plant escalation'!E4*'Misc works estimation'!$CE10*(1+'Labour rates'!$B$2)</f>
        <v>0</v>
      </c>
      <c r="CI10" s="198">
        <f>'Revised labour.plant escalation'!F4*'Misc works estimation'!$CE10*(1+'Labour rates'!$B$2)</f>
        <v>0</v>
      </c>
      <c r="CJ10" s="198">
        <f>'Revised labour.plant escalation'!G4*'Misc works estimation'!$CE10*(1+'Labour rates'!$B$2)</f>
        <v>0</v>
      </c>
      <c r="CK10" s="198">
        <f>'Revised labour.plant escalation'!H4*'Misc works estimation'!$CE10*(1+'Labour rates'!$B$2)</f>
        <v>0</v>
      </c>
      <c r="CL10" s="198">
        <f>'Revised labour.plant escalation'!I4*'Misc works estimation'!$CE10*(1+'Labour rates'!$B$2)</f>
        <v>0</v>
      </c>
      <c r="CM10" s="203">
        <v>0</v>
      </c>
      <c r="CN10" s="198">
        <f>'Revised labour.plant escalation'!C4*'Misc works estimation'!$CM10*(1+'Labour rates'!$B$2)</f>
        <v>0</v>
      </c>
      <c r="CO10" s="215" t="s">
        <v>174</v>
      </c>
      <c r="CP10" s="198">
        <f>'Revised labour.plant escalation'!E4*'Misc works estimation'!$CM10*(1+'Labour rates'!$B$2)</f>
        <v>0</v>
      </c>
      <c r="CQ10" s="198">
        <f>'Revised labour.plant escalation'!F4*'Misc works estimation'!$CM10*(1+'Labour rates'!$B$2)</f>
        <v>0</v>
      </c>
      <c r="CR10" s="198">
        <f>'Revised labour.plant escalation'!G4*'Misc works estimation'!$CM10*(1+'Labour rates'!$B$2)</f>
        <v>0</v>
      </c>
      <c r="CS10" s="198">
        <f>'Revised labour.plant escalation'!H4*'Misc works estimation'!$CM10*(1+'Labour rates'!$B$2)</f>
        <v>0</v>
      </c>
      <c r="CT10" s="198">
        <f>'Revised labour.plant escalation'!I4*'Misc works estimation'!$CM10*(1+'Labour rates'!$B$2)</f>
        <v>0</v>
      </c>
      <c r="CU10" s="203">
        <v>0</v>
      </c>
      <c r="CV10" s="198">
        <f>'Revised labour.plant escalation'!C4*'Misc works estimation'!$CU10*(1+'Labour rates'!$B$2)</f>
        <v>0</v>
      </c>
      <c r="CW10" s="215" t="s">
        <v>174</v>
      </c>
      <c r="CX10" s="198">
        <f>'Revised labour.plant escalation'!E4*'Misc works estimation'!$CU10*(1+'Labour rates'!$B$2)</f>
        <v>0</v>
      </c>
      <c r="CY10" s="198">
        <f>'Revised labour.plant escalation'!F4*'Misc works estimation'!$CU10*(1+'Labour rates'!$B$2)</f>
        <v>0</v>
      </c>
      <c r="CZ10" s="198">
        <f>'Revised labour.plant escalation'!G4*'Misc works estimation'!$CU10*(1+'Labour rates'!$B$2)</f>
        <v>0</v>
      </c>
      <c r="DA10" s="198">
        <f>'Revised labour.plant escalation'!H4*'Misc works estimation'!$CU10*(1+'Labour rates'!$B$2)</f>
        <v>0</v>
      </c>
      <c r="DB10" s="198">
        <f>'Revised labour.plant escalation'!I4*'Misc works estimation'!$CU10*(1+'Labour rates'!$B$2)</f>
        <v>0</v>
      </c>
      <c r="DC10" s="203">
        <v>0</v>
      </c>
      <c r="DD10" s="198">
        <f>'Revised labour.plant escalation'!C4*'Misc works estimation'!$DC10*(1+'Labour rates'!$B$2)</f>
        <v>0</v>
      </c>
      <c r="DE10" s="215" t="s">
        <v>174</v>
      </c>
      <c r="DF10" s="198">
        <f>'Revised labour.plant escalation'!E4*'Misc works estimation'!$DC10*(1+'Labour rates'!$B$2)</f>
        <v>0</v>
      </c>
      <c r="DG10" s="198">
        <f>'Revised labour.plant escalation'!F4*'Misc works estimation'!$DC10*(1+'Labour rates'!$B$2)</f>
        <v>0</v>
      </c>
      <c r="DH10" s="198">
        <f>'Revised labour.plant escalation'!G4*'Misc works estimation'!$DC10*(1+'Labour rates'!$B$2)</f>
        <v>0</v>
      </c>
      <c r="DI10" s="198">
        <f>'Revised labour.plant escalation'!H4*'Misc works estimation'!$DC10*(1+'Labour rates'!$B$2)</f>
        <v>0</v>
      </c>
      <c r="DJ10" s="198">
        <f>'Revised labour.plant escalation'!I4*'Misc works estimation'!$DC10*(1+'Labour rates'!$B$2)</f>
        <v>0</v>
      </c>
      <c r="DK10" s="203">
        <v>0</v>
      </c>
      <c r="DL10" s="198">
        <f>'Revised labour.plant escalation'!C4*'Misc works estimation'!$DK10*(1+'Labour rates'!$B$2)</f>
        <v>0</v>
      </c>
      <c r="DM10" s="215" t="s">
        <v>174</v>
      </c>
      <c r="DN10" s="198">
        <f>'Revised labour.plant escalation'!E4*'Misc works estimation'!$DK10*(1+'Labour rates'!$B$2)</f>
        <v>0</v>
      </c>
      <c r="DO10" s="198">
        <f>'Revised labour.plant escalation'!F4*'Misc works estimation'!$DK10*(1+'Labour rates'!$B$2)</f>
        <v>0</v>
      </c>
      <c r="DP10" s="198">
        <f>'Revised labour.plant escalation'!G4*'Misc works estimation'!$DK10*(1+'Labour rates'!$B$2)</f>
        <v>0</v>
      </c>
      <c r="DQ10" s="198">
        <f>'Revised labour.plant escalation'!H4*'Misc works estimation'!$DK10*(1+'Labour rates'!$B$2)</f>
        <v>0</v>
      </c>
      <c r="DR10" s="198">
        <f>'Revised labour.plant escalation'!I4*'Misc works estimation'!$DK10*(1+'Labour rates'!$B$2)</f>
        <v>0</v>
      </c>
      <c r="DS10" s="203">
        <v>0</v>
      </c>
      <c r="DT10" s="198">
        <f>'Revised labour.plant escalation'!C4*'Misc works estimation'!$DK10*(1+'Labour rates'!$B$2)</f>
        <v>0</v>
      </c>
      <c r="DU10" s="215" t="s">
        <v>174</v>
      </c>
      <c r="DV10" s="198">
        <f>'Revised labour.plant escalation'!E4*'Misc works estimation'!$DS10*(1+'Labour rates'!$B$2)</f>
        <v>0</v>
      </c>
      <c r="DW10" s="198">
        <f>'Revised labour.plant escalation'!F4*'Misc works estimation'!$DS10*(1+'Labour rates'!$B$2)</f>
        <v>0</v>
      </c>
      <c r="DX10" s="198">
        <f>'Revised labour.plant escalation'!G4*'Misc works estimation'!$DS10*(1+'Labour rates'!$B$2)</f>
        <v>0</v>
      </c>
      <c r="DY10" s="198">
        <f>'Revised labour.plant escalation'!H4*'Misc works estimation'!$DS10*(1+'Labour rates'!$B$2)</f>
        <v>0</v>
      </c>
      <c r="DZ10" s="198">
        <f>'Revised labour.plant escalation'!I4*'Misc works estimation'!$DS10*(1+'Labour rates'!$B$2)</f>
        <v>0</v>
      </c>
      <c r="EA10" s="203">
        <v>0</v>
      </c>
      <c r="EB10" s="198">
        <f>'Revised labour.plant escalation'!C4*'Misc works estimation'!$EA10*(1+'Labour rates'!$B$2)</f>
        <v>0</v>
      </c>
      <c r="EC10" s="215" t="s">
        <v>174</v>
      </c>
      <c r="ED10" s="198">
        <f>'Revised labour.plant escalation'!E4*'Misc works estimation'!$EA10*(1+'Labour rates'!$B$2)</f>
        <v>0</v>
      </c>
      <c r="EE10" s="198">
        <f>'Revised labour.plant escalation'!F4*'Misc works estimation'!$EA10*(1+'Labour rates'!$B$2)</f>
        <v>0</v>
      </c>
      <c r="EF10" s="198">
        <f>'Revised labour.plant escalation'!G4*'Misc works estimation'!$EA10*(1+'Labour rates'!$B$2)</f>
        <v>0</v>
      </c>
      <c r="EG10" s="198">
        <f>'Revised labour.plant escalation'!H4*'Misc works estimation'!$EA10*(1+'Labour rates'!$B$2)</f>
        <v>0</v>
      </c>
      <c r="EH10" s="198">
        <f>'Revised labour.plant escalation'!I4*'Misc works estimation'!$EA10*(1+'Labour rates'!$B$2)</f>
        <v>0</v>
      </c>
      <c r="EI10" s="203">
        <v>0</v>
      </c>
      <c r="EJ10" s="198">
        <f>'Revised labour.plant escalation'!C4*'Misc works estimation'!$EI10*(1+'Labour rates'!$B$2)</f>
        <v>0</v>
      </c>
      <c r="EK10" s="215" t="s">
        <v>174</v>
      </c>
      <c r="EL10" s="198">
        <f>'Revised labour.plant escalation'!E4*'Misc works estimation'!$EI10*(1+'Labour rates'!$B$2)</f>
        <v>0</v>
      </c>
      <c r="EM10" s="198">
        <f>'Revised labour.plant escalation'!F4*'Misc works estimation'!$EI10*(1+'Labour rates'!$B$2)</f>
        <v>0</v>
      </c>
      <c r="EN10" s="198">
        <f>'Revised labour.plant escalation'!G4*'Misc works estimation'!$EI10*(1+'Labour rates'!$B$2)</f>
        <v>0</v>
      </c>
      <c r="EO10" s="198">
        <f>'Revised labour.plant escalation'!H4*'Misc works estimation'!$EI10*(1+'Labour rates'!$B$2)</f>
        <v>0</v>
      </c>
      <c r="EP10" s="198">
        <f>'Revised labour.plant escalation'!I4*'Misc works estimation'!$EI10*(1+'Labour rates'!$B$2)</f>
        <v>0</v>
      </c>
      <c r="EQ10" s="203">
        <v>0.25</v>
      </c>
      <c r="ER10" s="198">
        <f>'Revised labour.plant escalation'!C4*'Misc works estimation'!$EQ10*(1+'Labour rates'!$B$2)</f>
        <v>27.186500000000002</v>
      </c>
      <c r="ES10" s="215" t="s">
        <v>174</v>
      </c>
      <c r="ET10" s="198">
        <f>'Revised labour.plant escalation'!E4*'Misc works estimation'!$EQ10*(1+'Labour rates'!$B$2)</f>
        <v>28.804032503354986</v>
      </c>
      <c r="EU10" s="198">
        <f>'Revised labour.plant escalation'!F4*'Misc works estimation'!$EQ10*(1+'Labour rates'!$B$2)</f>
        <v>29.661393596746588</v>
      </c>
      <c r="EV10" s="198">
        <f>'Revised labour.plant escalation'!G4*'Misc works estimation'!$EQ10*(1+'Labour rates'!$B$2)</f>
        <v>30.663684165784574</v>
      </c>
      <c r="EW10" s="198">
        <f>'Revised labour.plant escalation'!H4*'Misc works estimation'!$EQ10*(1+'Labour rates'!$B$2)</f>
        <v>31.719939484013857</v>
      </c>
      <c r="EX10" s="198">
        <f>'Revised labour.plant escalation'!I4*'Misc works estimation'!$EQ10*(1+'Labour rates'!$B$2)</f>
        <v>32.798306742265574</v>
      </c>
      <c r="EY10" s="203">
        <v>0.25</v>
      </c>
      <c r="EZ10" s="198">
        <f>'Revised labour.plant escalation'!C4*'Misc works estimation'!$EY10*(1+'Labour rates'!$B$2)</f>
        <v>27.186500000000002</v>
      </c>
      <c r="FA10" s="215" t="s">
        <v>174</v>
      </c>
      <c r="FB10" s="198">
        <f>'Revised labour.plant escalation'!E4*'Misc works estimation'!$EY10*(1+'Labour rates'!$B$2)</f>
        <v>28.804032503354986</v>
      </c>
      <c r="FC10" s="198">
        <f>'Revised labour.plant escalation'!F4*'Misc works estimation'!$EY10*(1+'Labour rates'!$B$2)</f>
        <v>29.661393596746588</v>
      </c>
      <c r="FD10" s="198">
        <f>'Revised labour.plant escalation'!G4*'Misc works estimation'!$EY10*(1+'Labour rates'!$B$2)</f>
        <v>30.663684165784574</v>
      </c>
      <c r="FE10" s="198">
        <f>'Revised labour.plant escalation'!H4*'Misc works estimation'!$EY10*(1+'Labour rates'!$B$2)</f>
        <v>31.719939484013857</v>
      </c>
      <c r="FF10" s="198">
        <f>'Revised labour.plant escalation'!I4*'Misc works estimation'!$EY10*(1+'Labour rates'!$B$2)</f>
        <v>32.798306742265574</v>
      </c>
      <c r="FG10" s="203">
        <v>0.25</v>
      </c>
      <c r="FH10" s="198">
        <f>'Revised labour.plant escalation'!C4*'Misc works estimation'!$FG10*(1+'Labour rates'!$B$2)</f>
        <v>27.186500000000002</v>
      </c>
      <c r="FI10" s="215" t="s">
        <v>174</v>
      </c>
      <c r="FJ10" s="198">
        <f>'Revised labour.plant escalation'!E4*'Misc works estimation'!$FG10*(1+'Labour rates'!$B$2)</f>
        <v>28.804032503354986</v>
      </c>
      <c r="FK10" s="198">
        <f>'Revised labour.plant escalation'!F4*'Misc works estimation'!$FG10*(1+'Labour rates'!$B$2)</f>
        <v>29.661393596746588</v>
      </c>
      <c r="FL10" s="198">
        <f>'Revised labour.plant escalation'!G4*'Misc works estimation'!$FG10*(1+'Labour rates'!$B$2)</f>
        <v>30.663684165784574</v>
      </c>
      <c r="FM10" s="198">
        <f>'Revised labour.plant escalation'!H4*'Misc works estimation'!$FG10*(1+'Labour rates'!$B$2)</f>
        <v>31.719939484013857</v>
      </c>
      <c r="FN10" s="198">
        <f>'Revised labour.plant escalation'!I4*'Misc works estimation'!$FG10*(1+'Labour rates'!$B$2)</f>
        <v>32.798306742265574</v>
      </c>
      <c r="FO10" s="203">
        <v>0.25</v>
      </c>
      <c r="FP10" s="198">
        <f>'Revised labour.plant escalation'!C4*'Misc works estimation'!$FO10*(1+'Labour rates'!$B$2)</f>
        <v>27.186500000000002</v>
      </c>
      <c r="FQ10" s="215" t="s">
        <v>174</v>
      </c>
      <c r="FR10" s="198">
        <f>'Revised labour.plant escalation'!E4*'Misc works estimation'!$FO10*(1+'Labour rates'!$B$2)</f>
        <v>28.804032503354986</v>
      </c>
      <c r="FS10" s="198">
        <f>'Revised labour.plant escalation'!F4*'Misc works estimation'!$FO10*(1+'Labour rates'!$B$2)</f>
        <v>29.661393596746588</v>
      </c>
      <c r="FT10" s="198">
        <f>'Revised labour.plant escalation'!G4*'Misc works estimation'!$FO10*(1+'Labour rates'!$B$2)</f>
        <v>30.663684165784574</v>
      </c>
      <c r="FU10" s="198">
        <f>'Revised labour.plant escalation'!H4*'Misc works estimation'!$FO10*(1+'Labour rates'!$B$2)</f>
        <v>31.719939484013857</v>
      </c>
      <c r="FV10" s="198">
        <f>'Revised labour.plant escalation'!I4*'Misc works estimation'!$FO10*(1+'Labour rates'!$B$2)</f>
        <v>32.798306742265574</v>
      </c>
      <c r="FW10" s="203">
        <v>0.25</v>
      </c>
      <c r="FX10" s="198">
        <f>'Revised labour.plant escalation'!C4*'Misc works estimation'!$FW10*(1+'Labour rates'!$B$2)</f>
        <v>27.186500000000002</v>
      </c>
      <c r="FY10" s="215" t="s">
        <v>174</v>
      </c>
      <c r="FZ10" s="198">
        <f>'Revised labour.plant escalation'!E4*'Misc works estimation'!$FW10*(1+'Labour rates'!$B$2)</f>
        <v>28.804032503354986</v>
      </c>
      <c r="GA10" s="198">
        <f>'Revised labour.plant escalation'!F4*'Misc works estimation'!$FW10*(1+'Labour rates'!$B$2)</f>
        <v>29.661393596746588</v>
      </c>
      <c r="GB10" s="198">
        <f>'Revised labour.plant escalation'!G4*'Misc works estimation'!$FW10*(1+'Labour rates'!$B$2)</f>
        <v>30.663684165784574</v>
      </c>
      <c r="GC10" s="198">
        <f>'Revised labour.plant escalation'!H4*'Misc works estimation'!$FW10*(1+'Labour rates'!$B$2)</f>
        <v>31.719939484013857</v>
      </c>
      <c r="GD10" s="198">
        <f>'Revised labour.plant escalation'!I4*'Misc works estimation'!$FW10*(1+'Labour rates'!$B$2)</f>
        <v>32.798306742265574</v>
      </c>
      <c r="GE10" s="203">
        <v>0</v>
      </c>
      <c r="GF10" s="198">
        <f>'Revised labour.plant escalation'!C4*'Misc works estimation'!$GE10*(1+'Labour rates'!$B$2)</f>
        <v>0</v>
      </c>
      <c r="GG10" s="215" t="s">
        <v>174</v>
      </c>
      <c r="GH10" s="198">
        <f>'Revised labour.plant escalation'!E4*'Misc works estimation'!$GE10*(1+'Labour rates'!$B$2)</f>
        <v>0</v>
      </c>
      <c r="GI10" s="198">
        <f>'Revised labour.plant escalation'!F4*'Misc works estimation'!$GE10*(1+'Labour rates'!$B$2)</f>
        <v>0</v>
      </c>
      <c r="GJ10" s="198">
        <f>'Revised labour.plant escalation'!G4*'Misc works estimation'!$GE10*(1+'Labour rates'!$B$2)</f>
        <v>0</v>
      </c>
      <c r="GK10" s="198">
        <f>'Revised labour.plant escalation'!H4*'Misc works estimation'!$GE10*(1+'Labour rates'!$B$2)</f>
        <v>0</v>
      </c>
      <c r="GL10" s="198">
        <f>'Revised labour.plant escalation'!I4*'Misc works estimation'!$GE10*(1+'Labour rates'!$B$2)</f>
        <v>0</v>
      </c>
      <c r="GM10" s="203">
        <v>0</v>
      </c>
      <c r="GN10" s="198">
        <f>'Revised labour.plant escalation'!C4*'Misc works estimation'!$GM10*(1+'Labour rates'!$B$2)</f>
        <v>0</v>
      </c>
      <c r="GO10" s="215" t="s">
        <v>174</v>
      </c>
      <c r="GP10" s="198">
        <f>'Revised labour.plant escalation'!E4*'Misc works estimation'!$GM10*(1+'Labour rates'!$B$2)</f>
        <v>0</v>
      </c>
      <c r="GQ10" s="198">
        <f>'Revised labour.plant escalation'!F4*'Misc works estimation'!$GM10*(1+'Labour rates'!$B$2)</f>
        <v>0</v>
      </c>
      <c r="GR10" s="198">
        <f>'Revised labour.plant escalation'!G4*'Misc works estimation'!$GM10*(1+'Labour rates'!$B$2)</f>
        <v>0</v>
      </c>
      <c r="GS10" s="198">
        <f>'Revised labour.plant escalation'!H4*'Misc works estimation'!$GM10*(1+'Labour rates'!$B$2)</f>
        <v>0</v>
      </c>
      <c r="GT10" s="198">
        <f>'Revised labour.plant escalation'!I4*'Misc works estimation'!$GM10*(1+'Labour rates'!$B$2)</f>
        <v>0</v>
      </c>
      <c r="GU10" s="203">
        <v>0</v>
      </c>
      <c r="GV10" s="198">
        <f>'Revised labour.plant escalation'!C4*'Misc works estimation'!$GU10*(1+'Labour rates'!$B$2)</f>
        <v>0</v>
      </c>
      <c r="GW10" s="215" t="s">
        <v>174</v>
      </c>
      <c r="GX10" s="198">
        <f>'Revised labour.plant escalation'!E4*'Misc works estimation'!$GU10*(1+'Labour rates'!$B$2)</f>
        <v>0</v>
      </c>
      <c r="GY10" s="198">
        <f>'Revised labour.plant escalation'!F4*'Misc works estimation'!$GU10*(1+'Labour rates'!$B$2)</f>
        <v>0</v>
      </c>
      <c r="GZ10" s="198">
        <f>'Revised labour.plant escalation'!G4*'Misc works estimation'!$GU10*(1+'Labour rates'!$B$2)</f>
        <v>0</v>
      </c>
      <c r="HA10" s="198">
        <f>'Revised labour.plant escalation'!H4*'Misc works estimation'!$GU10*(1+'Labour rates'!$B$2)</f>
        <v>0</v>
      </c>
      <c r="HB10" s="198">
        <f>'Revised labour.plant escalation'!I4*'Misc works estimation'!$GU10*(1+'Labour rates'!$B$2)</f>
        <v>0</v>
      </c>
      <c r="HC10" s="203">
        <v>0</v>
      </c>
      <c r="HD10" s="198">
        <f>'Revised labour.plant escalation'!C4*'Misc works estimation'!$HC10*(1+'Labour rates'!$B$2)</f>
        <v>0</v>
      </c>
      <c r="HE10" s="215" t="s">
        <v>174</v>
      </c>
      <c r="HF10" s="198">
        <f>'Revised labour.plant escalation'!E4*'Misc works estimation'!$HC10*(1+'Labour rates'!$B$2)</f>
        <v>0</v>
      </c>
      <c r="HG10" s="198">
        <f>'Revised labour.plant escalation'!F4*'Misc works estimation'!$HC10*(1+'Labour rates'!$B$2)</f>
        <v>0</v>
      </c>
      <c r="HH10" s="198">
        <f>'Revised labour.plant escalation'!G4*'Misc works estimation'!$HC10*(1+'Labour rates'!$B$2)</f>
        <v>0</v>
      </c>
      <c r="HI10" s="198">
        <f>'Revised labour.plant escalation'!H4*'Misc works estimation'!$HC10*(1+'Labour rates'!$B$2)</f>
        <v>0</v>
      </c>
      <c r="HJ10" s="198">
        <f>'Revised labour.plant escalation'!I4*'Misc works estimation'!$HC10*(1+'Labour rates'!$B$2)</f>
        <v>0</v>
      </c>
      <c r="HK10" s="203">
        <v>0</v>
      </c>
      <c r="HL10" s="198">
        <f>'Revised labour.plant escalation'!C4*'Misc works estimation'!$HK10*(1+'Labour rates'!$B$2)</f>
        <v>0</v>
      </c>
      <c r="HM10" s="215" t="s">
        <v>174</v>
      </c>
      <c r="HN10" s="198">
        <v>0</v>
      </c>
      <c r="HO10" s="198">
        <v>0</v>
      </c>
      <c r="HP10" s="198">
        <v>0</v>
      </c>
      <c r="HQ10" s="198">
        <v>0</v>
      </c>
      <c r="HR10" s="204">
        <v>0</v>
      </c>
      <c r="HS10" s="203">
        <v>0</v>
      </c>
      <c r="HT10" s="198">
        <f>'Revised labour.plant escalation'!C4*'Misc works estimation'!$HS10*(1+'Labour rates'!$B$2)</f>
        <v>0</v>
      </c>
      <c r="HU10" s="215" t="s">
        <v>174</v>
      </c>
      <c r="HV10" s="198">
        <v>0</v>
      </c>
      <c r="HW10" s="198">
        <v>0</v>
      </c>
      <c r="HX10" s="198">
        <v>0</v>
      </c>
      <c r="HY10" s="198">
        <v>0</v>
      </c>
      <c r="HZ10" s="204">
        <v>0</v>
      </c>
      <c r="IA10" s="203">
        <v>0</v>
      </c>
      <c r="IB10" s="198">
        <f>'Revised labour.plant escalation'!C4*'Misc works estimation'!$IA10*(1+'Labour rates'!$B$2)</f>
        <v>0</v>
      </c>
      <c r="IC10" s="215" t="s">
        <v>174</v>
      </c>
      <c r="ID10" s="198">
        <v>0</v>
      </c>
      <c r="IE10" s="198">
        <v>0</v>
      </c>
      <c r="IF10" s="198">
        <v>0</v>
      </c>
      <c r="IG10" s="198">
        <v>0</v>
      </c>
      <c r="IH10" s="204">
        <v>0</v>
      </c>
      <c r="II10" s="203">
        <v>0</v>
      </c>
      <c r="IJ10" s="198">
        <f>'Revised labour.plant escalation'!C4*'Misc works estimation'!$II10*(1+'Labour rates'!$B$2)</f>
        <v>0</v>
      </c>
      <c r="IK10" s="215" t="s">
        <v>174</v>
      </c>
      <c r="IL10" s="198">
        <v>0</v>
      </c>
      <c r="IM10" s="198">
        <v>0</v>
      </c>
      <c r="IN10" s="198">
        <v>0</v>
      </c>
      <c r="IO10" s="198">
        <v>0</v>
      </c>
      <c r="IP10" s="204">
        <v>0</v>
      </c>
      <c r="IQ10" s="203">
        <v>0</v>
      </c>
      <c r="IR10" s="198">
        <f>'Revised labour.plant escalation'!C4*'Misc works estimation'!$IQ10*(1+'Labour rates'!$B$2)</f>
        <v>0</v>
      </c>
      <c r="IS10" s="215" t="s">
        <v>174</v>
      </c>
      <c r="IT10" s="198">
        <v>0</v>
      </c>
      <c r="IU10" s="198">
        <v>0</v>
      </c>
      <c r="IV10" s="198">
        <v>0</v>
      </c>
      <c r="IW10" s="198">
        <v>0</v>
      </c>
      <c r="IX10" s="204">
        <v>0</v>
      </c>
      <c r="IY10" s="203">
        <v>0</v>
      </c>
      <c r="IZ10" s="198">
        <f>'Revised labour.plant escalation'!C4*'Misc works estimation'!$IY10*(1+'Labour rates'!$B$2)</f>
        <v>0</v>
      </c>
      <c r="JA10" s="215" t="s">
        <v>174</v>
      </c>
      <c r="JB10" s="198">
        <v>0</v>
      </c>
      <c r="JC10" s="198">
        <v>0</v>
      </c>
      <c r="JD10" s="198">
        <v>0</v>
      </c>
      <c r="JE10" s="198">
        <v>0</v>
      </c>
      <c r="JF10" s="204">
        <v>0</v>
      </c>
    </row>
    <row r="11" spans="1:266" x14ac:dyDescent="0.35">
      <c r="A11" s="3" t="s">
        <v>3</v>
      </c>
      <c r="C11" s="205"/>
      <c r="D11" s="199"/>
      <c r="E11" s="198"/>
      <c r="F11" s="199"/>
      <c r="G11" s="199"/>
      <c r="H11" s="199"/>
      <c r="I11" s="199"/>
      <c r="J11" s="206"/>
      <c r="K11" s="205"/>
      <c r="L11" s="199"/>
      <c r="M11" s="198"/>
      <c r="N11" s="199"/>
      <c r="O11" s="199"/>
      <c r="P11" s="199"/>
      <c r="Q11" s="199"/>
      <c r="R11" s="206"/>
      <c r="S11" s="205"/>
      <c r="T11" s="199"/>
      <c r="U11" s="198"/>
      <c r="V11" s="199"/>
      <c r="W11" s="199"/>
      <c r="X11" s="199"/>
      <c r="Y11" s="199"/>
      <c r="Z11" s="206"/>
      <c r="AA11" s="205"/>
      <c r="AB11" s="199"/>
      <c r="AC11" s="198"/>
      <c r="AD11" s="199"/>
      <c r="AE11" s="199"/>
      <c r="AF11" s="199"/>
      <c r="AG11" s="199"/>
      <c r="AH11" s="206"/>
      <c r="AI11" s="205"/>
      <c r="AJ11" s="199"/>
      <c r="AK11" s="198"/>
      <c r="AL11" s="199"/>
      <c r="AM11" s="199"/>
      <c r="AN11" s="199"/>
      <c r="AO11" s="199"/>
      <c r="AP11" s="206"/>
      <c r="AQ11" s="205"/>
      <c r="AR11" s="199"/>
      <c r="AS11" s="198"/>
      <c r="AT11" s="199"/>
      <c r="AU11" s="199"/>
      <c r="AV11" s="199"/>
      <c r="AW11" s="199"/>
      <c r="AX11" s="206"/>
      <c r="AY11" s="205"/>
      <c r="AZ11" s="199"/>
      <c r="BA11" s="198"/>
      <c r="BB11" s="199"/>
      <c r="BC11" s="199"/>
      <c r="BD11" s="199"/>
      <c r="BE11" s="199"/>
      <c r="BF11" s="206"/>
      <c r="BG11" s="205"/>
      <c r="BH11" s="199"/>
      <c r="BI11" s="198"/>
      <c r="BJ11" s="199"/>
      <c r="BK11" s="199"/>
      <c r="BL11" s="199"/>
      <c r="BM11" s="199"/>
      <c r="BN11" s="206"/>
      <c r="BO11" s="205"/>
      <c r="BP11" s="199"/>
      <c r="BQ11" s="198"/>
      <c r="BR11" s="199"/>
      <c r="BS11" s="199"/>
      <c r="BT11" s="199"/>
      <c r="BU11" s="199"/>
      <c r="BV11" s="206"/>
      <c r="BW11" s="205"/>
      <c r="BX11" s="199"/>
      <c r="BY11" s="198"/>
      <c r="BZ11" s="199"/>
      <c r="CA11" s="199"/>
      <c r="CB11" s="199"/>
      <c r="CC11" s="199"/>
      <c r="CD11" s="206"/>
      <c r="CE11" s="205"/>
      <c r="CF11" s="199"/>
      <c r="CG11" s="198"/>
      <c r="CH11" s="199"/>
      <c r="CI11" s="199"/>
      <c r="CJ11" s="199"/>
      <c r="CK11" s="199"/>
      <c r="CL11" s="206"/>
      <c r="CM11" s="205"/>
      <c r="CN11" s="199"/>
      <c r="CO11" s="198"/>
      <c r="CP11" s="199"/>
      <c r="CQ11" s="199"/>
      <c r="CR11" s="199"/>
      <c r="CS11" s="199"/>
      <c r="CT11" s="206"/>
      <c r="CU11" s="205"/>
      <c r="CV11" s="199"/>
      <c r="CW11" s="198"/>
      <c r="CX11" s="199"/>
      <c r="CY11" s="199"/>
      <c r="CZ11" s="199"/>
      <c r="DA11" s="199"/>
      <c r="DB11" s="206"/>
      <c r="DC11" s="205"/>
      <c r="DD11" s="199"/>
      <c r="DE11" s="198"/>
      <c r="DF11" s="199"/>
      <c r="DG11" s="199"/>
      <c r="DH11" s="199"/>
      <c r="DI11" s="199"/>
      <c r="DJ11" s="206"/>
      <c r="DK11" s="205"/>
      <c r="DL11" s="199"/>
      <c r="DM11" s="198"/>
      <c r="DN11" s="199"/>
      <c r="DO11" s="199"/>
      <c r="DP11" s="199"/>
      <c r="DQ11" s="199"/>
      <c r="DR11" s="206"/>
      <c r="DS11" s="205"/>
      <c r="DT11" s="199"/>
      <c r="DU11" s="198"/>
      <c r="DV11" s="199"/>
      <c r="DW11" s="199"/>
      <c r="DX11" s="199"/>
      <c r="DY11" s="199"/>
      <c r="DZ11" s="206"/>
      <c r="EA11" s="205"/>
      <c r="EB11" s="199"/>
      <c r="EC11" s="198"/>
      <c r="ED11" s="199"/>
      <c r="EE11" s="199"/>
      <c r="EF11" s="199"/>
      <c r="EG11" s="199"/>
      <c r="EH11" s="206"/>
      <c r="EI11" s="205"/>
      <c r="EJ11" s="199"/>
      <c r="EK11" s="198"/>
      <c r="EL11" s="199"/>
      <c r="EM11" s="199"/>
      <c r="EN11" s="199"/>
      <c r="EO11" s="199"/>
      <c r="EP11" s="206"/>
      <c r="EQ11" s="205"/>
      <c r="ER11" s="199"/>
      <c r="ES11" s="198"/>
      <c r="ET11" s="199"/>
      <c r="EU11" s="199"/>
      <c r="EV11" s="199"/>
      <c r="EW11" s="199"/>
      <c r="EX11" s="206"/>
      <c r="EY11" s="205"/>
      <c r="EZ11" s="199"/>
      <c r="FA11" s="198"/>
      <c r="FB11" s="199"/>
      <c r="FC11" s="199"/>
      <c r="FD11" s="199"/>
      <c r="FE11" s="199"/>
      <c r="FF11" s="206"/>
      <c r="FG11" s="205"/>
      <c r="FH11" s="199"/>
      <c r="FI11" s="198"/>
      <c r="FJ11" s="199"/>
      <c r="FK11" s="199"/>
      <c r="FL11" s="199"/>
      <c r="FM11" s="199"/>
      <c r="FN11" s="206"/>
      <c r="FO11" s="205"/>
      <c r="FP11" s="199"/>
      <c r="FQ11" s="198"/>
      <c r="FR11" s="199"/>
      <c r="FS11" s="199"/>
      <c r="FT11" s="199"/>
      <c r="FU11" s="199"/>
      <c r="FV11" s="206"/>
      <c r="FW11" s="205"/>
      <c r="FX11" s="199"/>
      <c r="FY11" s="198"/>
      <c r="FZ11" s="199"/>
      <c r="GA11" s="199"/>
      <c r="GB11" s="199"/>
      <c r="GC11" s="199"/>
      <c r="GD11" s="206"/>
      <c r="GE11" s="205"/>
      <c r="GF11" s="199"/>
      <c r="GG11" s="198"/>
      <c r="GH11" s="199"/>
      <c r="GI11" s="199"/>
      <c r="GJ11" s="199"/>
      <c r="GK11" s="199"/>
      <c r="GL11" s="206"/>
      <c r="GM11" s="205"/>
      <c r="GN11" s="199"/>
      <c r="GO11" s="198"/>
      <c r="GP11" s="199"/>
      <c r="GQ11" s="199"/>
      <c r="GR11" s="199"/>
      <c r="GS11" s="199"/>
      <c r="GT11" s="206"/>
      <c r="GU11" s="205"/>
      <c r="GV11" s="199"/>
      <c r="GW11" s="198"/>
      <c r="GX11" s="199"/>
      <c r="GY11" s="199"/>
      <c r="GZ11" s="199"/>
      <c r="HA11" s="199"/>
      <c r="HB11" s="206"/>
      <c r="HC11" s="205"/>
      <c r="HD11" s="199"/>
      <c r="HE11" s="198"/>
      <c r="HF11" s="199"/>
      <c r="HG11" s="199"/>
      <c r="HH11" s="199"/>
      <c r="HI11" s="199"/>
      <c r="HJ11" s="206"/>
      <c r="HK11" s="205"/>
      <c r="HL11" s="199"/>
      <c r="HM11" s="198"/>
      <c r="HN11" s="199"/>
      <c r="HO11" s="199"/>
      <c r="HP11" s="199"/>
      <c r="HQ11" s="199"/>
      <c r="HR11" s="206"/>
      <c r="HS11" s="205"/>
      <c r="HT11" s="199"/>
      <c r="HU11" s="198"/>
      <c r="HV11" s="199"/>
      <c r="HW11" s="199"/>
      <c r="HX11" s="199"/>
      <c r="HY11" s="199"/>
      <c r="HZ11" s="206"/>
      <c r="IA11" s="205"/>
      <c r="IB11" s="199"/>
      <c r="IC11" s="198"/>
      <c r="ID11" s="199"/>
      <c r="IE11" s="199"/>
      <c r="IF11" s="199"/>
      <c r="IG11" s="199"/>
      <c r="IH11" s="206"/>
      <c r="II11" s="205"/>
      <c r="IJ11" s="199"/>
      <c r="IK11" s="198"/>
      <c r="IL11" s="199"/>
      <c r="IM11" s="199"/>
      <c r="IN11" s="199"/>
      <c r="IO11" s="199"/>
      <c r="IP11" s="206"/>
      <c r="IQ11" s="205"/>
      <c r="IR11" s="199"/>
      <c r="IS11" s="198"/>
      <c r="IT11" s="199"/>
      <c r="IU11" s="199"/>
      <c r="IV11" s="199"/>
      <c r="IW11" s="199"/>
      <c r="IX11" s="206"/>
      <c r="IY11" s="205"/>
      <c r="IZ11" s="199"/>
      <c r="JA11" s="198"/>
      <c r="JB11" s="199"/>
      <c r="JC11" s="199"/>
      <c r="JD11" s="199"/>
      <c r="JE11" s="199"/>
      <c r="JF11" s="206"/>
    </row>
    <row r="12" spans="1:266" x14ac:dyDescent="0.35">
      <c r="A12" s="1" t="s">
        <v>57</v>
      </c>
      <c r="C12" s="203">
        <v>1</v>
      </c>
      <c r="D12" s="198">
        <f>C12*'Labour rates'!B13</f>
        <v>156.83000000000001</v>
      </c>
      <c r="E12" s="215" t="s">
        <v>174</v>
      </c>
      <c r="F12" s="198">
        <f>'Revised labour.plant escalation'!E5*$C12*((1+'Labour rates'!$C$2)*(1+'Labour rates'!$D$2))</f>
        <v>165.39392846313709</v>
      </c>
      <c r="G12" s="198">
        <f>'Revised labour.plant escalation'!F5*$C12*((1+'Labour rates'!$C$2)*(1+'Labour rates'!$D$2))</f>
        <v>170.31693080077753</v>
      </c>
      <c r="H12" s="198">
        <f>'Revised labour.plant escalation'!G5*$C12*((1+'Labour rates'!$C$2)*(1+'Labour rates'!$D$2))</f>
        <v>176.07212409378042</v>
      </c>
      <c r="I12" s="198">
        <f>'Revised labour.plant escalation'!H5*$C12*((1+'Labour rates'!$C$2)*(1+'Labour rates'!$D$2))</f>
        <v>182.13718517582419</v>
      </c>
      <c r="J12" s="198">
        <f>'Revised labour.plant escalation'!I5*$C12*((1+'Labour rates'!$C$2)*(1+'Labour rates'!$D$2))</f>
        <v>188.32921391858793</v>
      </c>
      <c r="K12" s="203">
        <v>1</v>
      </c>
      <c r="L12" s="198">
        <f>K12*'Labour rates'!B13</f>
        <v>156.83000000000001</v>
      </c>
      <c r="M12" s="215" t="s">
        <v>174</v>
      </c>
      <c r="N12" s="198">
        <f>'Revised labour.plant escalation'!E5*$K12*((1+'Labour rates'!$C$2)*(1+'Labour rates'!$D$2))</f>
        <v>165.39392846313709</v>
      </c>
      <c r="O12" s="198">
        <f>'Revised labour.plant escalation'!F5*$K12*((1+'Labour rates'!$C$2)*(1+'Labour rates'!$D$2))</f>
        <v>170.31693080077753</v>
      </c>
      <c r="P12" s="198">
        <f>'Revised labour.plant escalation'!G5*$K12*((1+'Labour rates'!$C$2)*(1+'Labour rates'!$D$2))</f>
        <v>176.07212409378042</v>
      </c>
      <c r="Q12" s="198">
        <f>'Revised labour.plant escalation'!H5*$K12*((1+'Labour rates'!$C$2)*(1+'Labour rates'!$D$2))</f>
        <v>182.13718517582419</v>
      </c>
      <c r="R12" s="198">
        <f>'Revised labour.plant escalation'!I5*$K12*((1+'Labour rates'!$C$2)*(1+'Labour rates'!$D$2))</f>
        <v>188.32921391858793</v>
      </c>
      <c r="S12" s="203">
        <v>1</v>
      </c>
      <c r="T12" s="198">
        <f>S12*'Labour rates'!B13</f>
        <v>156.83000000000001</v>
      </c>
      <c r="U12" s="215" t="s">
        <v>174</v>
      </c>
      <c r="V12" s="198">
        <f>'Revised labour.plant escalation'!E5*$S12*((1+'Labour rates'!$C$2)*(1+'Labour rates'!$D$2))</f>
        <v>165.39392846313709</v>
      </c>
      <c r="W12" s="198">
        <f>'Revised labour.plant escalation'!F5*$S12*((1+'Labour rates'!$C$2)*(1+'Labour rates'!$D$2))</f>
        <v>170.31693080077753</v>
      </c>
      <c r="X12" s="198">
        <f>'Revised labour.plant escalation'!G5*$S12*((1+'Labour rates'!$C$2)*(1+'Labour rates'!$D$2))</f>
        <v>176.07212409378042</v>
      </c>
      <c r="Y12" s="198">
        <f>'Revised labour.plant escalation'!H5*$S12*((1+'Labour rates'!$C$2)*(1+'Labour rates'!$D$2))</f>
        <v>182.13718517582419</v>
      </c>
      <c r="Z12" s="198">
        <f>'Revised labour.plant escalation'!I5*$S12*((1+'Labour rates'!$C$2)*(1+'Labour rates'!$D$2))</f>
        <v>188.32921391858793</v>
      </c>
      <c r="AA12" s="203">
        <v>1</v>
      </c>
      <c r="AB12" s="198">
        <f>AA12*'Labour rates'!B13</f>
        <v>156.83000000000001</v>
      </c>
      <c r="AC12" s="215" t="s">
        <v>174</v>
      </c>
      <c r="AD12" s="198">
        <f>'Revised labour.plant escalation'!E5*$AA12*((1+'Labour rates'!$C$2)*(1+'Labour rates'!$D$2))</f>
        <v>165.39392846313709</v>
      </c>
      <c r="AE12" s="198">
        <f>'Revised labour.plant escalation'!F5*$AA12*((1+'Labour rates'!$C$2)*(1+'Labour rates'!$D$2))</f>
        <v>170.31693080077753</v>
      </c>
      <c r="AF12" s="198">
        <f>'Revised labour.plant escalation'!G5*$AA12*((1+'Labour rates'!$C$2)*(1+'Labour rates'!$D$2))</f>
        <v>176.07212409378042</v>
      </c>
      <c r="AG12" s="198">
        <f>'Revised labour.plant escalation'!H5*$AA12*((1+'Labour rates'!$C$2)*(1+'Labour rates'!$D$2))</f>
        <v>182.13718517582419</v>
      </c>
      <c r="AH12" s="198">
        <f>'Revised labour.plant escalation'!I5*$AA12*((1+'Labour rates'!$C$2)*(1+'Labour rates'!$D$2))</f>
        <v>188.32921391858793</v>
      </c>
      <c r="AI12" s="203">
        <v>1</v>
      </c>
      <c r="AJ12" s="198">
        <f>AI12*'Labour rates'!B13</f>
        <v>156.83000000000001</v>
      </c>
      <c r="AK12" s="215" t="s">
        <v>174</v>
      </c>
      <c r="AL12" s="198">
        <f>'Revised labour.plant escalation'!E5*$AI12*((1+'Labour rates'!$C$2)*(1+'Labour rates'!$D$2))</f>
        <v>165.39392846313709</v>
      </c>
      <c r="AM12" s="198">
        <f>'Revised labour.plant escalation'!F5*$AI12*((1+'Labour rates'!$C$2)*(1+'Labour rates'!$D$2))</f>
        <v>170.31693080077753</v>
      </c>
      <c r="AN12" s="198">
        <f>'Revised labour.plant escalation'!G5*$AI12*((1+'Labour rates'!$C$2)*(1+'Labour rates'!$D$2))</f>
        <v>176.07212409378042</v>
      </c>
      <c r="AO12" s="198">
        <f>'Revised labour.plant escalation'!H5*$AI12*((1+'Labour rates'!$C$2)*(1+'Labour rates'!$D$2))</f>
        <v>182.13718517582419</v>
      </c>
      <c r="AP12" s="198">
        <f>'Revised labour.plant escalation'!I5*$AI12*((1+'Labour rates'!$C$2)*(1+'Labour rates'!$D$2))</f>
        <v>188.32921391858793</v>
      </c>
      <c r="AQ12" s="203">
        <v>1</v>
      </c>
      <c r="AR12" s="198">
        <f>AQ12*'Labour rates'!B13</f>
        <v>156.83000000000001</v>
      </c>
      <c r="AS12" s="215" t="s">
        <v>174</v>
      </c>
      <c r="AT12" s="198">
        <f>'Revised labour.plant escalation'!E5*$AQ12*((1+'Labour rates'!$C$2)*(1+'Labour rates'!$D$2))</f>
        <v>165.39392846313709</v>
      </c>
      <c r="AU12" s="198">
        <f>'Revised labour.plant escalation'!F5*$AQ12*((1+'Labour rates'!$C$2)*(1+'Labour rates'!$D$2))</f>
        <v>170.31693080077753</v>
      </c>
      <c r="AV12" s="198">
        <f>'Revised labour.plant escalation'!G5*$AQ12*((1+'Labour rates'!$C$2)*(1+'Labour rates'!$D$2))</f>
        <v>176.07212409378042</v>
      </c>
      <c r="AW12" s="198">
        <f>'Revised labour.plant escalation'!H5*$AQ12*((1+'Labour rates'!$C$2)*(1+'Labour rates'!$D$2))</f>
        <v>182.13718517582419</v>
      </c>
      <c r="AX12" s="198">
        <f>'Revised labour.plant escalation'!I5*$AQ12*((1+'Labour rates'!$C$2)*(1+'Labour rates'!$D$2))</f>
        <v>188.32921391858793</v>
      </c>
      <c r="AY12" s="203">
        <v>1</v>
      </c>
      <c r="AZ12" s="198">
        <f>AY12*'Labour rates'!B13</f>
        <v>156.83000000000001</v>
      </c>
      <c r="BA12" s="215" t="s">
        <v>174</v>
      </c>
      <c r="BB12" s="198">
        <f>'Revised labour.plant escalation'!E5*$AY12*((1+'Labour rates'!$C$2)*(1+'Labour rates'!$D$2))</f>
        <v>165.39392846313709</v>
      </c>
      <c r="BC12" s="198">
        <f>'Revised labour.plant escalation'!F5*$AY12*((1+'Labour rates'!$C$2)*(1+'Labour rates'!$D$2))</f>
        <v>170.31693080077753</v>
      </c>
      <c r="BD12" s="198">
        <f>'Revised labour.plant escalation'!G5*$AY12*((1+'Labour rates'!$C$2)*(1+'Labour rates'!$D$2))</f>
        <v>176.07212409378042</v>
      </c>
      <c r="BE12" s="198">
        <f>'Revised labour.plant escalation'!H5*$AY12*((1+'Labour rates'!$C$2)*(1+'Labour rates'!$D$2))</f>
        <v>182.13718517582419</v>
      </c>
      <c r="BF12" s="198">
        <f>'Revised labour.plant escalation'!I5*$AY12*((1+'Labour rates'!$C$2)*(1+'Labour rates'!$D$2))</f>
        <v>188.32921391858793</v>
      </c>
      <c r="BG12" s="203">
        <v>2</v>
      </c>
      <c r="BH12" s="198">
        <f>BG12*'Labour rates'!B13</f>
        <v>313.66000000000003</v>
      </c>
      <c r="BI12" s="215" t="s">
        <v>174</v>
      </c>
      <c r="BJ12" s="198">
        <f>'Revised labour.plant escalation'!E5*$BG12*((1+'Labour rates'!$C$2)*(1+'Labour rates'!$D$2))</f>
        <v>330.78785692627417</v>
      </c>
      <c r="BK12" s="198">
        <f>'Revised labour.plant escalation'!F5*$BG12*((1+'Labour rates'!$C$2)*(1+'Labour rates'!$D$2))</f>
        <v>340.63386160155505</v>
      </c>
      <c r="BL12" s="198">
        <f>'Revised labour.plant escalation'!G5*$BG12*((1+'Labour rates'!$C$2)*(1+'Labour rates'!$D$2))</f>
        <v>352.14424818756083</v>
      </c>
      <c r="BM12" s="198">
        <f>'Revised labour.plant escalation'!H5*$BG12*((1+'Labour rates'!$C$2)*(1+'Labour rates'!$D$2))</f>
        <v>364.27437035164837</v>
      </c>
      <c r="BN12" s="198">
        <f>'Revised labour.plant escalation'!I5*$BG12*((1+'Labour rates'!$C$2)*(1+'Labour rates'!$D$2))</f>
        <v>376.65842783717585</v>
      </c>
      <c r="BO12" s="203">
        <v>2</v>
      </c>
      <c r="BP12" s="198">
        <f>BO12*'Labour rates'!B13</f>
        <v>313.66000000000003</v>
      </c>
      <c r="BQ12" s="215" t="s">
        <v>174</v>
      </c>
      <c r="BR12" s="198">
        <f>'Revised labour.plant escalation'!E5*$BO12*((1+'Labour rates'!$C$2)*(1+'Labour rates'!$D$2))</f>
        <v>330.78785692627417</v>
      </c>
      <c r="BS12" s="198">
        <f>'Revised labour.plant escalation'!F5*$BO12*((1+'Labour rates'!$C$2)*(1+'Labour rates'!$D$2))</f>
        <v>340.63386160155505</v>
      </c>
      <c r="BT12" s="198">
        <f>'Revised labour.plant escalation'!G5*$BO12*((1+'Labour rates'!$C$2)*(1+'Labour rates'!$D$2))</f>
        <v>352.14424818756083</v>
      </c>
      <c r="BU12" s="198">
        <f>'Revised labour.plant escalation'!H5*$BO12*((1+'Labour rates'!$C$2)*(1+'Labour rates'!$D$2))</f>
        <v>364.27437035164837</v>
      </c>
      <c r="BV12" s="198">
        <f>'Revised labour.plant escalation'!I5*$BO12*((1+'Labour rates'!$C$2)*(1+'Labour rates'!$D$2))</f>
        <v>376.65842783717585</v>
      </c>
      <c r="BW12" s="203">
        <v>0</v>
      </c>
      <c r="BX12" s="198">
        <f>BW12*'Labour rates'!B13</f>
        <v>0</v>
      </c>
      <c r="BY12" s="215" t="s">
        <v>174</v>
      </c>
      <c r="BZ12" s="198">
        <f>'Revised labour.plant escalation'!E5*$BW12*((1+'Labour rates'!$C$2)*(1+'Labour rates'!$D$2))</f>
        <v>0</v>
      </c>
      <c r="CA12" s="198">
        <f>'Revised labour.plant escalation'!F5*$BW12*((1+'Labour rates'!$C$2)*(1+'Labour rates'!$D$2))</f>
        <v>0</v>
      </c>
      <c r="CB12" s="198">
        <f>'Revised labour.plant escalation'!G5*$BW12*((1+'Labour rates'!$C$2)*(1+'Labour rates'!$D$2))</f>
        <v>0</v>
      </c>
      <c r="CC12" s="198">
        <f>'Revised labour.plant escalation'!H5*$BW12*((1+'Labour rates'!$C$2)*(1+'Labour rates'!$D$2))</f>
        <v>0</v>
      </c>
      <c r="CD12" s="198">
        <f>'Revised labour.plant escalation'!I5*$BW12*((1+'Labour rates'!$C$2)*(1+'Labour rates'!$D$2))</f>
        <v>0</v>
      </c>
      <c r="CE12" s="203">
        <v>0</v>
      </c>
      <c r="CF12" s="198">
        <f>CE12*'Labour rates'!B13</f>
        <v>0</v>
      </c>
      <c r="CG12" s="215" t="s">
        <v>174</v>
      </c>
      <c r="CH12" s="198">
        <f>'Revised labour.plant escalation'!E5*$CE12*((1+'Labour rates'!$C$2)*(1+'Labour rates'!$D$2))</f>
        <v>0</v>
      </c>
      <c r="CI12" s="198">
        <f>'Revised labour.plant escalation'!F5*$CE12*((1+'Labour rates'!$C$2)*(1+'Labour rates'!$D$2))</f>
        <v>0</v>
      </c>
      <c r="CJ12" s="198">
        <f>'Revised labour.plant escalation'!G5*$CE12*((1+'Labour rates'!$C$2)*(1+'Labour rates'!$D$2))</f>
        <v>0</v>
      </c>
      <c r="CK12" s="198">
        <f>'Revised labour.plant escalation'!H5*$CE12*((1+'Labour rates'!$C$2)*(1+'Labour rates'!$D$2))</f>
        <v>0</v>
      </c>
      <c r="CL12" s="198">
        <f>'Revised labour.plant escalation'!I5*$CE12*((1+'Labour rates'!$C$2)*(1+'Labour rates'!$D$2))</f>
        <v>0</v>
      </c>
      <c r="CM12" s="203">
        <v>3</v>
      </c>
      <c r="CN12" s="198">
        <f>CM12*'Labour rates'!B13</f>
        <v>470.49</v>
      </c>
      <c r="CO12" s="215" t="s">
        <v>174</v>
      </c>
      <c r="CP12" s="198">
        <f>'Revised labour.plant escalation'!E5*$CM12*((1+'Labour rates'!$C$2)*(1+'Labour rates'!$D$2))</f>
        <v>496.18178538941135</v>
      </c>
      <c r="CQ12" s="198">
        <f>'Revised labour.plant escalation'!F5*$CM12*((1+'Labour rates'!$C$2)*(1+'Labour rates'!$D$2))</f>
        <v>510.95079240233258</v>
      </c>
      <c r="CR12" s="198">
        <f>'Revised labour.plant escalation'!G5*$CM12*((1+'Labour rates'!$C$2)*(1+'Labour rates'!$D$2))</f>
        <v>528.21637228134125</v>
      </c>
      <c r="CS12" s="198">
        <f>'Revised labour.plant escalation'!H5*$CM12*((1+'Labour rates'!$C$2)*(1+'Labour rates'!$D$2))</f>
        <v>546.4115555274725</v>
      </c>
      <c r="CT12" s="198">
        <f>'Revised labour.plant escalation'!I5*$CM12*((1+'Labour rates'!$C$2)*(1+'Labour rates'!$D$2))</f>
        <v>564.98764175576378</v>
      </c>
      <c r="CU12" s="203">
        <v>3</v>
      </c>
      <c r="CV12" s="198">
        <f>CU12*'Labour rates'!B13</f>
        <v>470.49</v>
      </c>
      <c r="CW12" s="215" t="s">
        <v>174</v>
      </c>
      <c r="CX12" s="198">
        <f>'Revised labour.plant escalation'!E5*$CU12*((1+'Labour rates'!$C$2)*(1+'Labour rates'!$D$2))</f>
        <v>496.18178538941135</v>
      </c>
      <c r="CY12" s="198">
        <f>'Revised labour.plant escalation'!F5*$CU12*((1+'Labour rates'!$C$2)*(1+'Labour rates'!$D$2))</f>
        <v>510.95079240233258</v>
      </c>
      <c r="CZ12" s="198">
        <f>'Revised labour.plant escalation'!G5*$CU12*((1+'Labour rates'!$C$2)*(1+'Labour rates'!$D$2))</f>
        <v>528.21637228134125</v>
      </c>
      <c r="DA12" s="198">
        <f>'Revised labour.plant escalation'!H5*$CU12*((1+'Labour rates'!$C$2)*(1+'Labour rates'!$D$2))</f>
        <v>546.4115555274725</v>
      </c>
      <c r="DB12" s="198">
        <f>'Revised labour.plant escalation'!I5*$CU12*((1+'Labour rates'!$C$2)*(1+'Labour rates'!$D$2))</f>
        <v>564.98764175576378</v>
      </c>
      <c r="DC12" s="203">
        <v>0</v>
      </c>
      <c r="DD12" s="198">
        <f>DC12*'Labour rates'!B13</f>
        <v>0</v>
      </c>
      <c r="DE12" s="215" t="s">
        <v>174</v>
      </c>
      <c r="DF12" s="198">
        <f>'Revised labour.plant escalation'!E5*$DC12*((1+'Labour rates'!$C$2)*(1+'Labour rates'!$D$2))</f>
        <v>0</v>
      </c>
      <c r="DG12" s="198">
        <f>'Revised labour.plant escalation'!F5*$DC12*((1+'Labour rates'!$C$2)*(1+'Labour rates'!$D$2))</f>
        <v>0</v>
      </c>
      <c r="DH12" s="198">
        <f>'Revised labour.plant escalation'!G5*$DC12*((1+'Labour rates'!$C$2)*(1+'Labour rates'!$D$2))</f>
        <v>0</v>
      </c>
      <c r="DI12" s="198">
        <f>'Revised labour.plant escalation'!H5*$DC12*((1+'Labour rates'!$C$2)*(1+'Labour rates'!$D$2))</f>
        <v>0</v>
      </c>
      <c r="DJ12" s="198">
        <f>'Revised labour.plant escalation'!I5*$DC12*((1+'Labour rates'!$C$2)*(1+'Labour rates'!$D$2))</f>
        <v>0</v>
      </c>
      <c r="DK12" s="203">
        <v>2</v>
      </c>
      <c r="DL12" s="198">
        <f>DK12*'Labour rates'!B13</f>
        <v>313.66000000000003</v>
      </c>
      <c r="DM12" s="215" t="s">
        <v>174</v>
      </c>
      <c r="DN12" s="198">
        <f>'Revised labour.plant escalation'!E5*$DK12*((1+'Labour rates'!$C$2)*(1+'Labour rates'!$D$2))</f>
        <v>330.78785692627417</v>
      </c>
      <c r="DO12" s="198">
        <f>'Revised labour.plant escalation'!F5*$DK12*((1+'Labour rates'!$C$2)*(1+'Labour rates'!$D$2))</f>
        <v>340.63386160155505</v>
      </c>
      <c r="DP12" s="198">
        <f>'Revised labour.plant escalation'!G5*$DK12*((1+'Labour rates'!$C$2)*(1+'Labour rates'!$D$2))</f>
        <v>352.14424818756083</v>
      </c>
      <c r="DQ12" s="198">
        <f>'Revised labour.plant escalation'!H5*$DK12*((1+'Labour rates'!$C$2)*(1+'Labour rates'!$D$2))</f>
        <v>364.27437035164837</v>
      </c>
      <c r="DR12" s="198">
        <f>'Revised labour.plant escalation'!I5*$DK12*((1+'Labour rates'!$C$2)*(1+'Labour rates'!$D$2))</f>
        <v>376.65842783717585</v>
      </c>
      <c r="DS12" s="203">
        <v>2</v>
      </c>
      <c r="DT12" s="198">
        <f>DS12*'Labour rates'!B13</f>
        <v>313.66000000000003</v>
      </c>
      <c r="DU12" s="215" t="s">
        <v>174</v>
      </c>
      <c r="DV12" s="198">
        <f>'Revised labour.plant escalation'!E5*$DS12*((1+'Labour rates'!$C$2)*(1+'Labour rates'!$D$2))</f>
        <v>330.78785692627417</v>
      </c>
      <c r="DW12" s="198">
        <f>'Revised labour.plant escalation'!F5*$DS12*((1+'Labour rates'!$C$2)*(1+'Labour rates'!$D$2))</f>
        <v>340.63386160155505</v>
      </c>
      <c r="DX12" s="198">
        <f>'Revised labour.plant escalation'!G5*$DS12*((1+'Labour rates'!$C$2)*(1+'Labour rates'!$D$2))</f>
        <v>352.14424818756083</v>
      </c>
      <c r="DY12" s="198">
        <f>'Revised labour.plant escalation'!H5*$DS12*((1+'Labour rates'!$C$2)*(1+'Labour rates'!$D$2))</f>
        <v>364.27437035164837</v>
      </c>
      <c r="DZ12" s="198">
        <f>'Revised labour.plant escalation'!I5*$DS12*((1+'Labour rates'!$C$2)*(1+'Labour rates'!$D$2))</f>
        <v>376.65842783717585</v>
      </c>
      <c r="EA12" s="203">
        <v>2</v>
      </c>
      <c r="EB12" s="198">
        <f>EA12*'Labour rates'!B13</f>
        <v>313.66000000000003</v>
      </c>
      <c r="EC12" s="215" t="s">
        <v>174</v>
      </c>
      <c r="ED12" s="198">
        <f>'Revised labour.plant escalation'!E5*$EA12*((1+'Labour rates'!$C$2)*(1+'Labour rates'!$D$2))</f>
        <v>330.78785692627417</v>
      </c>
      <c r="EE12" s="198">
        <f>'Revised labour.plant escalation'!F5*$EA12*((1+'Labour rates'!$C$2)*(1+'Labour rates'!$D$2))</f>
        <v>340.63386160155505</v>
      </c>
      <c r="EF12" s="198">
        <f>'Revised labour.plant escalation'!G5*$EA12*((1+'Labour rates'!$C$2)*(1+'Labour rates'!$D$2))</f>
        <v>352.14424818756083</v>
      </c>
      <c r="EG12" s="198">
        <f>'Revised labour.plant escalation'!H5*$EA12*((1+'Labour rates'!$C$2)*(1+'Labour rates'!$D$2))</f>
        <v>364.27437035164837</v>
      </c>
      <c r="EH12" s="198">
        <f>'Revised labour.plant escalation'!I5*$EA12*((1+'Labour rates'!$C$2)*(1+'Labour rates'!$D$2))</f>
        <v>376.65842783717585</v>
      </c>
      <c r="EI12" s="203">
        <v>2</v>
      </c>
      <c r="EJ12" s="198">
        <f>EI12*'Labour rates'!B13</f>
        <v>313.66000000000003</v>
      </c>
      <c r="EK12" s="215" t="s">
        <v>174</v>
      </c>
      <c r="EL12" s="198">
        <f>'Revised labour.plant escalation'!E5*$EI12*((1+'Labour rates'!$C$2)*(1+'Labour rates'!$D$2))</f>
        <v>330.78785692627417</v>
      </c>
      <c r="EM12" s="198">
        <f>'Revised labour.plant escalation'!F5*$EI12*((1+'Labour rates'!$C$2)*(1+'Labour rates'!$D$2))</f>
        <v>340.63386160155505</v>
      </c>
      <c r="EN12" s="198">
        <f>'Revised labour.plant escalation'!G5*$EI12*((1+'Labour rates'!$C$2)*(1+'Labour rates'!$D$2))</f>
        <v>352.14424818756083</v>
      </c>
      <c r="EO12" s="198">
        <f>'Revised labour.plant escalation'!H5*$EI12*((1+'Labour rates'!$C$2)*(1+'Labour rates'!$D$2))</f>
        <v>364.27437035164837</v>
      </c>
      <c r="EP12" s="198">
        <f>'Revised labour.plant escalation'!I5*$EI12*((1+'Labour rates'!$C$2)*(1+'Labour rates'!$D$2))</f>
        <v>376.65842783717585</v>
      </c>
      <c r="EQ12" s="203">
        <v>2</v>
      </c>
      <c r="ER12" s="198">
        <f>EQ12*'Labour rates'!B13</f>
        <v>313.66000000000003</v>
      </c>
      <c r="ES12" s="215" t="s">
        <v>174</v>
      </c>
      <c r="ET12" s="198">
        <f>'Revised labour.plant escalation'!E5*$EQ12*((1+'Labour rates'!$C$2)*(1+'Labour rates'!$D$2))</f>
        <v>330.78785692627417</v>
      </c>
      <c r="EU12" s="198">
        <f>'Revised labour.plant escalation'!F5*$EQ12*((1+'Labour rates'!$C$2)*(1+'Labour rates'!$D$2))</f>
        <v>340.63386160155505</v>
      </c>
      <c r="EV12" s="198">
        <f>'Revised labour.plant escalation'!G5*$EQ12*((1+'Labour rates'!$C$2)*(1+'Labour rates'!$D$2))</f>
        <v>352.14424818756083</v>
      </c>
      <c r="EW12" s="198">
        <f>'Revised labour.plant escalation'!H5*$EQ12*((1+'Labour rates'!$C$2)*(1+'Labour rates'!$D$2))</f>
        <v>364.27437035164837</v>
      </c>
      <c r="EX12" s="198">
        <f>'Revised labour.plant escalation'!I5*$EQ12*((1+'Labour rates'!$C$2)*(1+'Labour rates'!$D$2))</f>
        <v>376.65842783717585</v>
      </c>
      <c r="EY12" s="203">
        <v>2</v>
      </c>
      <c r="EZ12" s="198">
        <f>EY12*'Labour rates'!B13</f>
        <v>313.66000000000003</v>
      </c>
      <c r="FA12" s="215" t="s">
        <v>174</v>
      </c>
      <c r="FB12" s="198">
        <f>'Revised labour.plant escalation'!E5*$EY12*((1+'Labour rates'!$C$2)*(1+'Labour rates'!$D$2))</f>
        <v>330.78785692627417</v>
      </c>
      <c r="FC12" s="198">
        <f>'Revised labour.plant escalation'!F5*$EY12*((1+'Labour rates'!$C$2)*(1+'Labour rates'!$D$2))</f>
        <v>340.63386160155505</v>
      </c>
      <c r="FD12" s="198">
        <f>'Revised labour.plant escalation'!G5*$EY12*((1+'Labour rates'!$C$2)*(1+'Labour rates'!$D$2))</f>
        <v>352.14424818756083</v>
      </c>
      <c r="FE12" s="198">
        <f>'Revised labour.plant escalation'!H5*$EY12*((1+'Labour rates'!$C$2)*(1+'Labour rates'!$D$2))</f>
        <v>364.27437035164837</v>
      </c>
      <c r="FF12" s="198">
        <f>'Revised labour.plant escalation'!I5*$EY12*((1+'Labour rates'!$C$2)*(1+'Labour rates'!$D$2))</f>
        <v>376.65842783717585</v>
      </c>
      <c r="FG12" s="203">
        <v>2</v>
      </c>
      <c r="FH12" s="198">
        <f>FG12*'Labour rates'!B13</f>
        <v>313.66000000000003</v>
      </c>
      <c r="FI12" s="215" t="s">
        <v>174</v>
      </c>
      <c r="FJ12" s="198">
        <f>'Revised labour.plant escalation'!E5*$FG12*((1+'Labour rates'!$C$2)*(1+'Labour rates'!$D$2))</f>
        <v>330.78785692627417</v>
      </c>
      <c r="FK12" s="198">
        <f>'Revised labour.plant escalation'!F5*$FG12*((1+'Labour rates'!$C$2)*(1+'Labour rates'!$D$2))</f>
        <v>340.63386160155505</v>
      </c>
      <c r="FL12" s="198">
        <f>'Revised labour.plant escalation'!G5*$FG12*((1+'Labour rates'!$C$2)*(1+'Labour rates'!$D$2))</f>
        <v>352.14424818756083</v>
      </c>
      <c r="FM12" s="198">
        <f>'Revised labour.plant escalation'!H5*$FG12*((1+'Labour rates'!$C$2)*(1+'Labour rates'!$D$2))</f>
        <v>364.27437035164837</v>
      </c>
      <c r="FN12" s="198">
        <f>'Revised labour.plant escalation'!I5*$FG12*((1+'Labour rates'!$C$2)*(1+'Labour rates'!$D$2))</f>
        <v>376.65842783717585</v>
      </c>
      <c r="FO12" s="203">
        <v>3</v>
      </c>
      <c r="FP12" s="198">
        <f>FO12*'Labour rates'!B13</f>
        <v>470.49</v>
      </c>
      <c r="FQ12" s="215" t="s">
        <v>174</v>
      </c>
      <c r="FR12" s="198">
        <f>'Revised labour.plant escalation'!E5*$FO12*((1+'Labour rates'!$C$2)*(1+'Labour rates'!$D$2))</f>
        <v>496.18178538941135</v>
      </c>
      <c r="FS12" s="198">
        <f>'Revised labour.plant escalation'!F5*$FO12*((1+'Labour rates'!$C$2)*(1+'Labour rates'!$D$2))</f>
        <v>510.95079240233258</v>
      </c>
      <c r="FT12" s="198">
        <f>'Revised labour.plant escalation'!G5*$FO12*((1+'Labour rates'!$C$2)*(1+'Labour rates'!$D$2))</f>
        <v>528.21637228134125</v>
      </c>
      <c r="FU12" s="198">
        <f>'Revised labour.plant escalation'!H5*$FO12*((1+'Labour rates'!$C$2)*(1+'Labour rates'!$D$2))</f>
        <v>546.4115555274725</v>
      </c>
      <c r="FV12" s="198">
        <f>'Revised labour.plant escalation'!I5*$FO12*((1+'Labour rates'!$C$2)*(1+'Labour rates'!$D$2))</f>
        <v>564.98764175576378</v>
      </c>
      <c r="FW12" s="203">
        <v>3</v>
      </c>
      <c r="FX12" s="198">
        <f>FW12*'Labour rates'!B13</f>
        <v>470.49</v>
      </c>
      <c r="FY12" s="215" t="s">
        <v>174</v>
      </c>
      <c r="FZ12" s="198">
        <f>'Revised labour.plant escalation'!E5*$FW12*((1+'Labour rates'!$C$2)*(1+'Labour rates'!$D$2))</f>
        <v>496.18178538941135</v>
      </c>
      <c r="GA12" s="198">
        <f>'Revised labour.plant escalation'!F5*$FW12*((1+'Labour rates'!$C$2)*(1+'Labour rates'!$D$2))</f>
        <v>510.95079240233258</v>
      </c>
      <c r="GB12" s="198">
        <f>'Revised labour.plant escalation'!G5*$FW12*((1+'Labour rates'!$C$2)*(1+'Labour rates'!$D$2))</f>
        <v>528.21637228134125</v>
      </c>
      <c r="GC12" s="198">
        <f>'Revised labour.plant escalation'!H5*$FW12*((1+'Labour rates'!$C$2)*(1+'Labour rates'!$D$2))</f>
        <v>546.4115555274725</v>
      </c>
      <c r="GD12" s="198">
        <f>'Revised labour.plant escalation'!I5*$FW12*((1+'Labour rates'!$C$2)*(1+'Labour rates'!$D$2))</f>
        <v>564.98764175576378</v>
      </c>
      <c r="GE12" s="203">
        <v>0</v>
      </c>
      <c r="GF12" s="198">
        <f>GE12*'Labour rates'!B13</f>
        <v>0</v>
      </c>
      <c r="GG12" s="215" t="s">
        <v>174</v>
      </c>
      <c r="GH12" s="198">
        <f>'Revised labour.plant escalation'!E5*$GE12*((1+'Labour rates'!$C$2)*(1+'Labour rates'!$D$2))</f>
        <v>0</v>
      </c>
      <c r="GI12" s="198">
        <f>'Revised labour.plant escalation'!F5*$GE12*((1+'Labour rates'!$C$2)*(1+'Labour rates'!$D$2))</f>
        <v>0</v>
      </c>
      <c r="GJ12" s="198">
        <f>'Revised labour.plant escalation'!G5*$GE12*((1+'Labour rates'!$C$2)*(1+'Labour rates'!$D$2))</f>
        <v>0</v>
      </c>
      <c r="GK12" s="198">
        <f>'Revised labour.plant escalation'!H5*$GE12*((1+'Labour rates'!$C$2)*(1+'Labour rates'!$D$2))</f>
        <v>0</v>
      </c>
      <c r="GL12" s="198">
        <f>'Revised labour.plant escalation'!I5*$GE12*((1+'Labour rates'!$C$2)*(1+'Labour rates'!$D$2))</f>
        <v>0</v>
      </c>
      <c r="GM12" s="203">
        <v>0</v>
      </c>
      <c r="GN12" s="198">
        <f>GM12*'Labour rates'!B13</f>
        <v>0</v>
      </c>
      <c r="GO12" s="215" t="s">
        <v>174</v>
      </c>
      <c r="GP12" s="198">
        <f>'Revised labour.plant escalation'!E5*$GM12*((1+'Labour rates'!$C$2)*(1+'Labour rates'!$D$2))</f>
        <v>0</v>
      </c>
      <c r="GQ12" s="198">
        <f>'Revised labour.plant escalation'!F5*$GM12*((1+'Labour rates'!$C$2)*(1+'Labour rates'!$D$2))</f>
        <v>0</v>
      </c>
      <c r="GR12" s="198">
        <f>'Revised labour.plant escalation'!G5*$GM12*((1+'Labour rates'!$C$2)*(1+'Labour rates'!$D$2))</f>
        <v>0</v>
      </c>
      <c r="GS12" s="198">
        <f>'Revised labour.plant escalation'!H5*$GM12*((1+'Labour rates'!$C$2)*(1+'Labour rates'!$D$2))</f>
        <v>0</v>
      </c>
      <c r="GT12" s="198">
        <f>'Revised labour.plant escalation'!I5*$GM12*((1+'Labour rates'!$C$2)*(1+'Labour rates'!$D$2))</f>
        <v>0</v>
      </c>
      <c r="GU12" s="203">
        <v>0</v>
      </c>
      <c r="GV12" s="198">
        <f>GU12*'Labour rates'!B13</f>
        <v>0</v>
      </c>
      <c r="GW12" s="215" t="s">
        <v>174</v>
      </c>
      <c r="GX12" s="198">
        <f>'Revised labour.plant escalation'!E5*$GU12*((1+'Labour rates'!$C$2)*(1+'Labour rates'!$D$2))</f>
        <v>0</v>
      </c>
      <c r="GY12" s="198">
        <f>'Revised labour.plant escalation'!F5*$GU12*((1+'Labour rates'!$C$2)*(1+'Labour rates'!$D$2))</f>
        <v>0</v>
      </c>
      <c r="GZ12" s="198">
        <f>'Revised labour.plant escalation'!G5*$GU12*((1+'Labour rates'!$C$2)*(1+'Labour rates'!$D$2))</f>
        <v>0</v>
      </c>
      <c r="HA12" s="198">
        <f>'Revised labour.plant escalation'!H5*$GU12*((1+'Labour rates'!$C$2)*(1+'Labour rates'!$D$2))</f>
        <v>0</v>
      </c>
      <c r="HB12" s="198">
        <f>'Revised labour.plant escalation'!I5*$GU12*((1+'Labour rates'!$C$2)*(1+'Labour rates'!$D$2))</f>
        <v>0</v>
      </c>
      <c r="HC12" s="203">
        <v>0</v>
      </c>
      <c r="HD12" s="198">
        <f>HC12*'Labour rates'!B13</f>
        <v>0</v>
      </c>
      <c r="HE12" s="215" t="s">
        <v>174</v>
      </c>
      <c r="HF12" s="198">
        <f>'Revised labour.plant escalation'!E5*$HC12*((1+'Labour rates'!$C$2)*(1+'Labour rates'!$D$2))</f>
        <v>0</v>
      </c>
      <c r="HG12" s="198">
        <f>'Revised labour.plant escalation'!F5*$HC12*((1+'Labour rates'!$C$2)*(1+'Labour rates'!$D$2))</f>
        <v>0</v>
      </c>
      <c r="HH12" s="198">
        <f>'Revised labour.plant escalation'!G5*$HC12*((1+'Labour rates'!$C$2)*(1+'Labour rates'!$D$2))</f>
        <v>0</v>
      </c>
      <c r="HI12" s="198">
        <f>'Revised labour.plant escalation'!H5*$HC12*((1+'Labour rates'!$C$2)*(1+'Labour rates'!$D$2))</f>
        <v>0</v>
      </c>
      <c r="HJ12" s="198">
        <f>'Revised labour.plant escalation'!I5*$HC12*((1+'Labour rates'!$C$2)*(1+'Labour rates'!$D$2))</f>
        <v>0</v>
      </c>
      <c r="HK12" s="203">
        <v>0</v>
      </c>
      <c r="HL12" s="198">
        <f>HK12*'Labour rates'!B13</f>
        <v>0</v>
      </c>
      <c r="HM12" s="215" t="s">
        <v>174</v>
      </c>
      <c r="HN12" s="198">
        <f>'Revised labour.plant escalation'!E5*$HK12*((1+'Labour rates'!$C$2)*(1+'Labour rates'!$D$2))</f>
        <v>0</v>
      </c>
      <c r="HO12" s="198">
        <f>'Revised labour.plant escalation'!F5*$HK12*((1+'Labour rates'!$C$2)*(1+'Labour rates'!$D$2))</f>
        <v>0</v>
      </c>
      <c r="HP12" s="198">
        <f>'Revised labour.plant escalation'!G5*$HK12*((1+'Labour rates'!$C$2)*(1+'Labour rates'!$D$2))</f>
        <v>0</v>
      </c>
      <c r="HQ12" s="198">
        <f>'Revised labour.plant escalation'!H5*$HK12*((1+'Labour rates'!$C$2)*(1+'Labour rates'!$D$2))</f>
        <v>0</v>
      </c>
      <c r="HR12" s="198">
        <f>'Revised labour.plant escalation'!I5*$HK12*((1+'Labour rates'!$C$2)*(1+'Labour rates'!$D$2))</f>
        <v>0</v>
      </c>
      <c r="HS12" s="203">
        <v>0</v>
      </c>
      <c r="HT12" s="198">
        <f>HS12*'Labour rates'!B13</f>
        <v>0</v>
      </c>
      <c r="HU12" s="215" t="s">
        <v>174</v>
      </c>
      <c r="HV12" s="198">
        <f>'Revised labour.plant escalation'!E5*$HS12*((1+'Labour rates'!$C$2)*(1+'Labour rates'!$D$2))</f>
        <v>0</v>
      </c>
      <c r="HW12" s="198">
        <f>'Revised labour.plant escalation'!F5*$HS12*((1+'Labour rates'!$C$2)*(1+'Labour rates'!$D$2))</f>
        <v>0</v>
      </c>
      <c r="HX12" s="198">
        <f>'Revised labour.plant escalation'!G5*$HS12*((1+'Labour rates'!$C$2)*(1+'Labour rates'!$D$2))</f>
        <v>0</v>
      </c>
      <c r="HY12" s="198">
        <f>'Revised labour.plant escalation'!H5*$HS12*((1+'Labour rates'!$C$2)*(1+'Labour rates'!$D$2))</f>
        <v>0</v>
      </c>
      <c r="HZ12" s="198">
        <f>'Revised labour.plant escalation'!I5*$HS12*((1+'Labour rates'!$C$2)*(1+'Labour rates'!$D$2))</f>
        <v>0</v>
      </c>
      <c r="IA12" s="203">
        <v>0</v>
      </c>
      <c r="IB12" s="198">
        <f>IA12*'Labour rates'!B13</f>
        <v>0</v>
      </c>
      <c r="IC12" s="215" t="s">
        <v>174</v>
      </c>
      <c r="ID12" s="198">
        <f>'Revised labour.plant escalation'!E5*$IA12*((1+'Labour rates'!$C$2)*(1+'Labour rates'!$D$2))</f>
        <v>0</v>
      </c>
      <c r="IE12" s="198">
        <f>'Revised labour.plant escalation'!F5*$IA12*((1+'Labour rates'!$C$2)*(1+'Labour rates'!$D$2))</f>
        <v>0</v>
      </c>
      <c r="IF12" s="198">
        <f>'Revised labour.plant escalation'!G5*$IA12*((1+'Labour rates'!$C$2)*(1+'Labour rates'!$D$2))</f>
        <v>0</v>
      </c>
      <c r="IG12" s="198">
        <f>'Revised labour.plant escalation'!H5*$IA12*((1+'Labour rates'!$C$2)*(1+'Labour rates'!$D$2))</f>
        <v>0</v>
      </c>
      <c r="IH12" s="198">
        <f>'Revised labour.plant escalation'!I5*$IA12*((1+'Labour rates'!$C$2)*(1+'Labour rates'!$D$2))</f>
        <v>0</v>
      </c>
      <c r="II12" s="203">
        <v>0</v>
      </c>
      <c r="IJ12" s="198">
        <f>II12*'Labour rates'!B13</f>
        <v>0</v>
      </c>
      <c r="IK12" s="215" t="s">
        <v>174</v>
      </c>
      <c r="IL12" s="198">
        <f>'Revised labour.plant escalation'!E5*$II12*((1+'Labour rates'!$C$2)*(1+'Labour rates'!$D$2))</f>
        <v>0</v>
      </c>
      <c r="IM12" s="198">
        <f>'Revised labour.plant escalation'!F5*$II12*((1+'Labour rates'!$C$2)*(1+'Labour rates'!$D$2))</f>
        <v>0</v>
      </c>
      <c r="IN12" s="198">
        <f>'Revised labour.plant escalation'!G5*$II12*((1+'Labour rates'!$C$2)*(1+'Labour rates'!$D$2))</f>
        <v>0</v>
      </c>
      <c r="IO12" s="198">
        <f>'Revised labour.plant escalation'!H5*$II12*((1+'Labour rates'!$C$2)*(1+'Labour rates'!$D$2))</f>
        <v>0</v>
      </c>
      <c r="IP12" s="198">
        <f>'Revised labour.plant escalation'!I5*$II12*((1+'Labour rates'!$C$2)*(1+'Labour rates'!$D$2))</f>
        <v>0</v>
      </c>
      <c r="IQ12" s="203">
        <v>0</v>
      </c>
      <c r="IR12" s="198">
        <f>IQ12*'Labour rates'!B13</f>
        <v>0</v>
      </c>
      <c r="IS12" s="215" t="s">
        <v>174</v>
      </c>
      <c r="IT12" s="198">
        <f>'Revised labour.plant escalation'!E5*$IQ12*((1+'Labour rates'!$C$2)*(1+'Labour rates'!$D$2))</f>
        <v>0</v>
      </c>
      <c r="IU12" s="198">
        <f>'Revised labour.plant escalation'!F5*$IQ12*((1+'Labour rates'!$C$2)*(1+'Labour rates'!$D$2))</f>
        <v>0</v>
      </c>
      <c r="IV12" s="198">
        <f>'Revised labour.plant escalation'!G5*$IQ12*((1+'Labour rates'!$C$2)*(1+'Labour rates'!$D$2))</f>
        <v>0</v>
      </c>
      <c r="IW12" s="198">
        <f>'Revised labour.plant escalation'!H5*$IQ12*((1+'Labour rates'!$C$2)*(1+'Labour rates'!$D$2))</f>
        <v>0</v>
      </c>
      <c r="IX12" s="198">
        <f>'Revised labour.plant escalation'!I5*$IQ12*((1+'Labour rates'!$C$2)*(1+'Labour rates'!$D$2))</f>
        <v>0</v>
      </c>
      <c r="IY12" s="203">
        <v>0</v>
      </c>
      <c r="IZ12" s="198">
        <f>IY12*'Labour rates'!B13</f>
        <v>0</v>
      </c>
      <c r="JA12" s="215" t="s">
        <v>174</v>
      </c>
      <c r="JB12" s="198">
        <f>'Revised labour.plant escalation'!E5*$IY12*((1+'Labour rates'!$C$2)*(1+'Labour rates'!$D$2))</f>
        <v>0</v>
      </c>
      <c r="JC12" s="198">
        <f>'Revised labour.plant escalation'!F5*$IY12*((1+'Labour rates'!$C$2)*(1+'Labour rates'!$D$2))</f>
        <v>0</v>
      </c>
      <c r="JD12" s="198">
        <f>'Revised labour.plant escalation'!G5*$IY12*((1+'Labour rates'!$C$2)*(1+'Labour rates'!$D$2))</f>
        <v>0</v>
      </c>
      <c r="JE12" s="198">
        <f>'Revised labour.plant escalation'!H5*$IY12*((1+'Labour rates'!$C$2)*(1+'Labour rates'!$D$2))</f>
        <v>0</v>
      </c>
      <c r="JF12" s="204">
        <f>'Revised labour.plant escalation'!I5*$IY12*((1+'Labour rates'!$C$2)*(1+'Labour rates'!$D$2))</f>
        <v>0</v>
      </c>
    </row>
    <row r="13" spans="1:266" x14ac:dyDescent="0.35">
      <c r="A13" s="1" t="s">
        <v>59</v>
      </c>
      <c r="C13" s="203">
        <v>3</v>
      </c>
      <c r="D13" s="198">
        <f>C13*'Labour rates'!B14</f>
        <v>470.49</v>
      </c>
      <c r="E13" s="215" t="s">
        <v>174</v>
      </c>
      <c r="F13" s="198">
        <f>'Revised labour.plant escalation'!E6*$C13*((1+'Labour rates'!$C$2)*(1+'Labour rates'!$D$2))</f>
        <v>496.18178538941135</v>
      </c>
      <c r="G13" s="198">
        <f>'Revised labour.plant escalation'!F6*$C13*((1+'Labour rates'!$C$2)*(1+'Labour rates'!$D$2))</f>
        <v>510.95079240233258</v>
      </c>
      <c r="H13" s="198">
        <f>'Revised labour.plant escalation'!G6*$C13*((1+'Labour rates'!$C$2)*(1+'Labour rates'!$D$2))</f>
        <v>528.21637228134125</v>
      </c>
      <c r="I13" s="198">
        <f>'Revised labour.plant escalation'!H6*$C13*((1+'Labour rates'!$C$2)*(1+'Labour rates'!$D$2))</f>
        <v>546.4115555274725</v>
      </c>
      <c r="J13" s="198">
        <f>'Revised labour.plant escalation'!I6*$C13*((1+'Labour rates'!$C$2)*(1+'Labour rates'!$D$2))</f>
        <v>564.98764175576378</v>
      </c>
      <c r="K13" s="203">
        <v>4</v>
      </c>
      <c r="L13" s="198">
        <f>K13*'Labour rates'!B14</f>
        <v>627.32000000000005</v>
      </c>
      <c r="M13" s="215" t="s">
        <v>174</v>
      </c>
      <c r="N13" s="198">
        <f>'Revised labour.plant escalation'!E6*$K13*((1+'Labour rates'!$C$2)*(1+'Labour rates'!$D$2))</f>
        <v>661.57571385254835</v>
      </c>
      <c r="O13" s="198">
        <f>'Revised labour.plant escalation'!F6*$K13*((1+'Labour rates'!$C$2)*(1+'Labour rates'!$D$2))</f>
        <v>681.26772320311011</v>
      </c>
      <c r="P13" s="198">
        <f>'Revised labour.plant escalation'!G6*$K13*((1+'Labour rates'!$C$2)*(1+'Labour rates'!$D$2))</f>
        <v>704.28849637512167</v>
      </c>
      <c r="Q13" s="198">
        <f>'Revised labour.plant escalation'!H6*$K13*((1+'Labour rates'!$C$2)*(1+'Labour rates'!$D$2))</f>
        <v>728.54874070329674</v>
      </c>
      <c r="R13" s="198">
        <f>'Revised labour.plant escalation'!I6*$K13*((1+'Labour rates'!$C$2)*(1+'Labour rates'!$D$2))</f>
        <v>753.3168556743517</v>
      </c>
      <c r="S13" s="203">
        <v>4</v>
      </c>
      <c r="T13" s="198">
        <f>S13*'Labour rates'!B14</f>
        <v>627.32000000000005</v>
      </c>
      <c r="U13" s="215" t="s">
        <v>174</v>
      </c>
      <c r="V13" s="198">
        <f>'Revised labour.plant escalation'!E6*$S13*((1+'Labour rates'!$C$2)*(1+'Labour rates'!$D$2))</f>
        <v>661.57571385254835</v>
      </c>
      <c r="W13" s="198">
        <f>'Revised labour.plant escalation'!F6*$S13*((1+'Labour rates'!$C$2)*(1+'Labour rates'!$D$2))</f>
        <v>681.26772320311011</v>
      </c>
      <c r="X13" s="198">
        <f>'Revised labour.plant escalation'!G6*$S13*((1+'Labour rates'!$C$2)*(1+'Labour rates'!$D$2))</f>
        <v>704.28849637512167</v>
      </c>
      <c r="Y13" s="198">
        <f>'Revised labour.plant escalation'!H6*$S13*((1+'Labour rates'!$C$2)*(1+'Labour rates'!$D$2))</f>
        <v>728.54874070329674</v>
      </c>
      <c r="Z13" s="198">
        <f>'Revised labour.plant escalation'!I6*$S13*((1+'Labour rates'!$C$2)*(1+'Labour rates'!$D$2))</f>
        <v>753.3168556743517</v>
      </c>
      <c r="AA13" s="203">
        <v>4</v>
      </c>
      <c r="AB13" s="198">
        <f>AA13*'Labour rates'!B14</f>
        <v>627.32000000000005</v>
      </c>
      <c r="AC13" s="215" t="s">
        <v>174</v>
      </c>
      <c r="AD13" s="198">
        <f>'Revised labour.plant escalation'!E6*$AA13*((1+'Labour rates'!$C$2)*(1+'Labour rates'!$D$2))</f>
        <v>661.57571385254835</v>
      </c>
      <c r="AE13" s="198">
        <f>'Revised labour.plant escalation'!F6*$AA13*((1+'Labour rates'!$C$2)*(1+'Labour rates'!$D$2))</f>
        <v>681.26772320311011</v>
      </c>
      <c r="AF13" s="198">
        <f>'Revised labour.plant escalation'!G6*$AA13*((1+'Labour rates'!$C$2)*(1+'Labour rates'!$D$2))</f>
        <v>704.28849637512167</v>
      </c>
      <c r="AG13" s="198">
        <f>'Revised labour.plant escalation'!H6*$AA13*((1+'Labour rates'!$C$2)*(1+'Labour rates'!$D$2))</f>
        <v>728.54874070329674</v>
      </c>
      <c r="AH13" s="198">
        <f>'Revised labour.plant escalation'!I6*$AA13*((1+'Labour rates'!$C$2)*(1+'Labour rates'!$D$2))</f>
        <v>753.3168556743517</v>
      </c>
      <c r="AI13" s="203">
        <v>6</v>
      </c>
      <c r="AJ13" s="198">
        <f>AI13*'Labour rates'!B14</f>
        <v>940.98</v>
      </c>
      <c r="AK13" s="215" t="s">
        <v>174</v>
      </c>
      <c r="AL13" s="198">
        <f>'Revised labour.plant escalation'!E6*$AI13*((1+'Labour rates'!$C$2)*(1+'Labour rates'!$D$2))</f>
        <v>992.36357077882269</v>
      </c>
      <c r="AM13" s="198">
        <f>'Revised labour.plant escalation'!F6*$AI13*((1+'Labour rates'!$C$2)*(1+'Labour rates'!$D$2))</f>
        <v>1021.9015848046652</v>
      </c>
      <c r="AN13" s="198">
        <f>'Revised labour.plant escalation'!G6*$AI13*((1+'Labour rates'!$C$2)*(1+'Labour rates'!$D$2))</f>
        <v>1056.4327445626825</v>
      </c>
      <c r="AO13" s="198">
        <f>'Revised labour.plant escalation'!H6*$AI13*((1+'Labour rates'!$C$2)*(1+'Labour rates'!$D$2))</f>
        <v>1092.823111054945</v>
      </c>
      <c r="AP13" s="198">
        <f>'Revised labour.plant escalation'!I6*$AI13*((1+'Labour rates'!$C$2)*(1+'Labour rates'!$D$2))</f>
        <v>1129.9752835115276</v>
      </c>
      <c r="AQ13" s="203">
        <v>8</v>
      </c>
      <c r="AR13" s="198">
        <f>AQ13*'Labour rates'!B14</f>
        <v>1254.6400000000001</v>
      </c>
      <c r="AS13" s="215" t="s">
        <v>174</v>
      </c>
      <c r="AT13" s="198">
        <f>'Revised labour.plant escalation'!E6*$AQ13*((1+'Labour rates'!$C$2)*(1+'Labour rates'!$D$2))</f>
        <v>1323.1514277050967</v>
      </c>
      <c r="AU13" s="198">
        <f>'Revised labour.plant escalation'!F6*$AQ13*((1+'Labour rates'!$C$2)*(1+'Labour rates'!$D$2))</f>
        <v>1362.5354464062202</v>
      </c>
      <c r="AV13" s="198">
        <f>'Revised labour.plant escalation'!G6*$AQ13*((1+'Labour rates'!$C$2)*(1+'Labour rates'!$D$2))</f>
        <v>1408.5769927502433</v>
      </c>
      <c r="AW13" s="198">
        <f>'Revised labour.plant escalation'!H6*$AQ13*((1+'Labour rates'!$C$2)*(1+'Labour rates'!$D$2))</f>
        <v>1457.0974814065935</v>
      </c>
      <c r="AX13" s="198">
        <f>'Revised labour.plant escalation'!I6*$AQ13*((1+'Labour rates'!$C$2)*(1+'Labour rates'!$D$2))</f>
        <v>1506.6337113487034</v>
      </c>
      <c r="AY13" s="203">
        <v>9</v>
      </c>
      <c r="AZ13" s="198">
        <f>AY13*'Labour rates'!B14</f>
        <v>1411.47</v>
      </c>
      <c r="BA13" s="215" t="s">
        <v>174</v>
      </c>
      <c r="BB13" s="198">
        <f>'Revised labour.plant escalation'!E6*$AY13*((1+'Labour rates'!$C$2)*(1+'Labour rates'!$D$2))</f>
        <v>1488.5453561682339</v>
      </c>
      <c r="BC13" s="198">
        <f>'Revised labour.plant escalation'!F6*$AY13*((1+'Labour rates'!$C$2)*(1+'Labour rates'!$D$2))</f>
        <v>1532.8523772069977</v>
      </c>
      <c r="BD13" s="198">
        <f>'Revised labour.plant escalation'!G6*$AY13*((1+'Labour rates'!$C$2)*(1+'Labour rates'!$D$2))</f>
        <v>1584.6491168440236</v>
      </c>
      <c r="BE13" s="198">
        <f>'Revised labour.plant escalation'!H6*$AY13*((1+'Labour rates'!$C$2)*(1+'Labour rates'!$D$2))</f>
        <v>1639.2346665824177</v>
      </c>
      <c r="BF13" s="198">
        <f>'Revised labour.plant escalation'!I6*$AY13*((1+'Labour rates'!$C$2)*(1+'Labour rates'!$D$2))</f>
        <v>1694.9629252672912</v>
      </c>
      <c r="BG13" s="203">
        <v>4</v>
      </c>
      <c r="BH13" s="198">
        <f>BG13*'Labour rates'!B14</f>
        <v>627.32000000000005</v>
      </c>
      <c r="BI13" s="215" t="s">
        <v>174</v>
      </c>
      <c r="BJ13" s="198">
        <f>'Revised labour.plant escalation'!E6*$BG13*((1+'Labour rates'!$C$2)*(1+'Labour rates'!$D$2))</f>
        <v>661.57571385254835</v>
      </c>
      <c r="BK13" s="198">
        <f>'Revised labour.plant escalation'!F6*$BG13*((1+'Labour rates'!$C$2)*(1+'Labour rates'!$D$2))</f>
        <v>681.26772320311011</v>
      </c>
      <c r="BL13" s="198">
        <f>'Revised labour.plant escalation'!G6*$BG13*((1+'Labour rates'!$C$2)*(1+'Labour rates'!$D$2))</f>
        <v>704.28849637512167</v>
      </c>
      <c r="BM13" s="198">
        <f>'Revised labour.plant escalation'!H6*$BG13*((1+'Labour rates'!$C$2)*(1+'Labour rates'!$D$2))</f>
        <v>728.54874070329674</v>
      </c>
      <c r="BN13" s="198">
        <f>'Revised labour.plant escalation'!I6*$BG13*((1+'Labour rates'!$C$2)*(1+'Labour rates'!$D$2))</f>
        <v>753.3168556743517</v>
      </c>
      <c r="BO13" s="203">
        <v>4</v>
      </c>
      <c r="BP13" s="198">
        <f>BO13*'Labour rates'!B14</f>
        <v>627.32000000000005</v>
      </c>
      <c r="BQ13" s="215" t="s">
        <v>174</v>
      </c>
      <c r="BR13" s="198">
        <f>'Revised labour.plant escalation'!E6*$BO13*((1+'Labour rates'!$C$2)*(1+'Labour rates'!$D$2))</f>
        <v>661.57571385254835</v>
      </c>
      <c r="BS13" s="198">
        <f>'Revised labour.plant escalation'!F6*$BO13*((1+'Labour rates'!$C$2)*(1+'Labour rates'!$D$2))</f>
        <v>681.26772320311011</v>
      </c>
      <c r="BT13" s="198">
        <f>'Revised labour.plant escalation'!G6*$BO13*((1+'Labour rates'!$C$2)*(1+'Labour rates'!$D$2))</f>
        <v>704.28849637512167</v>
      </c>
      <c r="BU13" s="198">
        <f>'Revised labour.plant escalation'!H6*$BO13*((1+'Labour rates'!$C$2)*(1+'Labour rates'!$D$2))</f>
        <v>728.54874070329674</v>
      </c>
      <c r="BV13" s="198">
        <f>'Revised labour.plant escalation'!I6*$BO13*((1+'Labour rates'!$C$2)*(1+'Labour rates'!$D$2))</f>
        <v>753.3168556743517</v>
      </c>
      <c r="BW13" s="203">
        <v>5</v>
      </c>
      <c r="BX13" s="198">
        <f>BW13*'Labour rates'!B14</f>
        <v>784.15000000000009</v>
      </c>
      <c r="BY13" s="215" t="s">
        <v>174</v>
      </c>
      <c r="BZ13" s="198">
        <f>'Revised labour.plant escalation'!E6*$BW13*((1+'Labour rates'!$C$2)*(1+'Labour rates'!$D$2))</f>
        <v>826.96964231568552</v>
      </c>
      <c r="CA13" s="198">
        <f>'Revised labour.plant escalation'!F6*$BW13*((1+'Labour rates'!$C$2)*(1+'Labour rates'!$D$2))</f>
        <v>851.58465400388764</v>
      </c>
      <c r="CB13" s="198">
        <f>'Revised labour.plant escalation'!G6*$BW13*((1+'Labour rates'!$C$2)*(1+'Labour rates'!$D$2))</f>
        <v>880.36062046890197</v>
      </c>
      <c r="CC13" s="198">
        <f>'Revised labour.plant escalation'!H6*$BW13*((1+'Labour rates'!$C$2)*(1+'Labour rates'!$D$2))</f>
        <v>910.68592587912087</v>
      </c>
      <c r="CD13" s="198">
        <f>'Revised labour.plant escalation'!I6*$BW13*((1+'Labour rates'!$C$2)*(1+'Labour rates'!$D$2))</f>
        <v>941.64606959293951</v>
      </c>
      <c r="CE13" s="203">
        <v>9</v>
      </c>
      <c r="CF13" s="198">
        <f>CE13*'Labour rates'!B14</f>
        <v>1411.47</v>
      </c>
      <c r="CG13" s="215" t="s">
        <v>174</v>
      </c>
      <c r="CH13" s="198">
        <f>'Revised labour.plant escalation'!E6*$CE13*((1+'Labour rates'!$C$2)*(1+'Labour rates'!$D$2))</f>
        <v>1488.5453561682339</v>
      </c>
      <c r="CI13" s="198">
        <f>'Revised labour.plant escalation'!F6*$CE13*((1+'Labour rates'!$C$2)*(1+'Labour rates'!$D$2))</f>
        <v>1532.8523772069977</v>
      </c>
      <c r="CJ13" s="198">
        <f>'Revised labour.plant escalation'!G6*$CE13*((1+'Labour rates'!$C$2)*(1+'Labour rates'!$D$2))</f>
        <v>1584.6491168440236</v>
      </c>
      <c r="CK13" s="198">
        <f>'Revised labour.plant escalation'!H6*$CE13*((1+'Labour rates'!$C$2)*(1+'Labour rates'!$D$2))</f>
        <v>1639.2346665824177</v>
      </c>
      <c r="CL13" s="198">
        <f>'Revised labour.plant escalation'!I6*$CE13*((1+'Labour rates'!$C$2)*(1+'Labour rates'!$D$2))</f>
        <v>1694.9629252672912</v>
      </c>
      <c r="CM13" s="203">
        <v>0</v>
      </c>
      <c r="CN13" s="198">
        <f>CM13*'Labour rates'!B14</f>
        <v>0</v>
      </c>
      <c r="CO13" s="215" t="s">
        <v>174</v>
      </c>
      <c r="CP13" s="198">
        <f>'Revised labour.plant escalation'!E6*$CM13*((1+'Labour rates'!$C$2)*(1+'Labour rates'!$D$2))</f>
        <v>0</v>
      </c>
      <c r="CQ13" s="198">
        <f>'Revised labour.plant escalation'!F6*$CM13*((1+'Labour rates'!$C$2)*(1+'Labour rates'!$D$2))</f>
        <v>0</v>
      </c>
      <c r="CR13" s="198">
        <f>'Revised labour.plant escalation'!G6*$CM13*((1+'Labour rates'!$C$2)*(1+'Labour rates'!$D$2))</f>
        <v>0</v>
      </c>
      <c r="CS13" s="198">
        <f>'Revised labour.plant escalation'!H6*$CM13*((1+'Labour rates'!$C$2)*(1+'Labour rates'!$D$2))</f>
        <v>0</v>
      </c>
      <c r="CT13" s="198">
        <f>'Revised labour.plant escalation'!I6*$CM13*((1+'Labour rates'!$C$2)*(1+'Labour rates'!$D$2))</f>
        <v>0</v>
      </c>
      <c r="CU13" s="203">
        <v>0</v>
      </c>
      <c r="CV13" s="198">
        <f>CU13*'Labour rates'!B14</f>
        <v>0</v>
      </c>
      <c r="CW13" s="215" t="s">
        <v>174</v>
      </c>
      <c r="CX13" s="198">
        <f>'Revised labour.plant escalation'!E6*$CU13*((1+'Labour rates'!$C$2)*(1+'Labour rates'!$D$2))</f>
        <v>0</v>
      </c>
      <c r="CY13" s="198">
        <f>'Revised labour.plant escalation'!F6*$CU13*((1+'Labour rates'!$C$2)*(1+'Labour rates'!$D$2))</f>
        <v>0</v>
      </c>
      <c r="CZ13" s="198">
        <f>'Revised labour.plant escalation'!G6*$CU13*((1+'Labour rates'!$C$2)*(1+'Labour rates'!$D$2))</f>
        <v>0</v>
      </c>
      <c r="DA13" s="198">
        <f>'Revised labour.plant escalation'!H6*$CU13*((1+'Labour rates'!$C$2)*(1+'Labour rates'!$D$2))</f>
        <v>0</v>
      </c>
      <c r="DB13" s="198">
        <f>'Revised labour.plant escalation'!I6*$CU13*((1+'Labour rates'!$C$2)*(1+'Labour rates'!$D$2))</f>
        <v>0</v>
      </c>
      <c r="DC13" s="203">
        <v>0</v>
      </c>
      <c r="DD13" s="198">
        <f>DC13*'Labour rates'!B14</f>
        <v>0</v>
      </c>
      <c r="DE13" s="215" t="s">
        <v>174</v>
      </c>
      <c r="DF13" s="198">
        <f>'Revised labour.plant escalation'!E6*$DC13*((1+'Labour rates'!$C$2)*(1+'Labour rates'!$D$2))</f>
        <v>0</v>
      </c>
      <c r="DG13" s="198">
        <f>'Revised labour.plant escalation'!F6*$DC13*((1+'Labour rates'!$C$2)*(1+'Labour rates'!$D$2))</f>
        <v>0</v>
      </c>
      <c r="DH13" s="198">
        <f>'Revised labour.plant escalation'!G6*$DC13*((1+'Labour rates'!$C$2)*(1+'Labour rates'!$D$2))</f>
        <v>0</v>
      </c>
      <c r="DI13" s="198">
        <f>'Revised labour.plant escalation'!H6*$DC13*((1+'Labour rates'!$C$2)*(1+'Labour rates'!$D$2))</f>
        <v>0</v>
      </c>
      <c r="DJ13" s="198">
        <f>'Revised labour.plant escalation'!I6*$DC13*((1+'Labour rates'!$C$2)*(1+'Labour rates'!$D$2))</f>
        <v>0</v>
      </c>
      <c r="DK13" s="203">
        <v>0</v>
      </c>
      <c r="DL13" s="198">
        <f>DK13*'Labour rates'!B14</f>
        <v>0</v>
      </c>
      <c r="DM13" s="215" t="s">
        <v>174</v>
      </c>
      <c r="DN13" s="198">
        <f>'Revised labour.plant escalation'!E6*$DK13*((1+'Labour rates'!$C$2)*(1+'Labour rates'!$D$2))</f>
        <v>0</v>
      </c>
      <c r="DO13" s="198">
        <f>'Revised labour.plant escalation'!F6*$DK13*((1+'Labour rates'!$C$2)*(1+'Labour rates'!$D$2))</f>
        <v>0</v>
      </c>
      <c r="DP13" s="198">
        <f>'Revised labour.plant escalation'!G6*$DK13*((1+'Labour rates'!$C$2)*(1+'Labour rates'!$D$2))</f>
        <v>0</v>
      </c>
      <c r="DQ13" s="198">
        <f>'Revised labour.plant escalation'!H6*$DK13*((1+'Labour rates'!$C$2)*(1+'Labour rates'!$D$2))</f>
        <v>0</v>
      </c>
      <c r="DR13" s="198">
        <f>'Revised labour.plant escalation'!I6*$DK13*((1+'Labour rates'!$C$2)*(1+'Labour rates'!$D$2))</f>
        <v>0</v>
      </c>
      <c r="DS13" s="203">
        <v>3</v>
      </c>
      <c r="DT13" s="198">
        <f>DS13*'Labour rates'!B14</f>
        <v>470.49</v>
      </c>
      <c r="DU13" s="215" t="s">
        <v>174</v>
      </c>
      <c r="DV13" s="198">
        <f>'Revised labour.plant escalation'!E6*$DS13*((1+'Labour rates'!$C$2)*(1+'Labour rates'!$D$2))</f>
        <v>496.18178538941135</v>
      </c>
      <c r="DW13" s="198">
        <f>'Revised labour.plant escalation'!F6*$DS13*((1+'Labour rates'!$C$2)*(1+'Labour rates'!$D$2))</f>
        <v>510.95079240233258</v>
      </c>
      <c r="DX13" s="198">
        <f>'Revised labour.plant escalation'!G6*$DS13*((1+'Labour rates'!$C$2)*(1+'Labour rates'!$D$2))</f>
        <v>528.21637228134125</v>
      </c>
      <c r="DY13" s="198">
        <f>'Revised labour.plant escalation'!H6*$DS13*((1+'Labour rates'!$C$2)*(1+'Labour rates'!$D$2))</f>
        <v>546.4115555274725</v>
      </c>
      <c r="DZ13" s="198">
        <f>'Revised labour.plant escalation'!I6*$DS13*((1+'Labour rates'!$C$2)*(1+'Labour rates'!$D$2))</f>
        <v>564.98764175576378</v>
      </c>
      <c r="EA13" s="203">
        <v>0</v>
      </c>
      <c r="EB13" s="198">
        <f>EA13*'Labour rates'!B14</f>
        <v>0</v>
      </c>
      <c r="EC13" s="215" t="s">
        <v>174</v>
      </c>
      <c r="ED13" s="198">
        <f>'Revised labour.plant escalation'!E6*$EA13*((1+'Labour rates'!$C$2)*(1+'Labour rates'!$D$2))</f>
        <v>0</v>
      </c>
      <c r="EE13" s="198">
        <f>'Revised labour.plant escalation'!F6*$EA13*((1+'Labour rates'!$C$2)*(1+'Labour rates'!$D$2))</f>
        <v>0</v>
      </c>
      <c r="EF13" s="198">
        <f>'Revised labour.plant escalation'!G6*$EA13*((1+'Labour rates'!$C$2)*(1+'Labour rates'!$D$2))</f>
        <v>0</v>
      </c>
      <c r="EG13" s="198">
        <f>'Revised labour.plant escalation'!H6*$EA13*((1+'Labour rates'!$C$2)*(1+'Labour rates'!$D$2))</f>
        <v>0</v>
      </c>
      <c r="EH13" s="198">
        <f>'Revised labour.plant escalation'!I6*$EA13*((1+'Labour rates'!$C$2)*(1+'Labour rates'!$D$2))</f>
        <v>0</v>
      </c>
      <c r="EI13" s="203">
        <v>0</v>
      </c>
      <c r="EJ13" s="198">
        <f>EI13*'Labour rates'!B14</f>
        <v>0</v>
      </c>
      <c r="EK13" s="215" t="s">
        <v>174</v>
      </c>
      <c r="EL13" s="198">
        <f>'Revised labour.plant escalation'!E6*$EI13*((1+'Labour rates'!$C$2)*(1+'Labour rates'!$D$2))</f>
        <v>0</v>
      </c>
      <c r="EM13" s="198">
        <f>'Revised labour.plant escalation'!F6*$EI13*((1+'Labour rates'!$C$2)*(1+'Labour rates'!$D$2))</f>
        <v>0</v>
      </c>
      <c r="EN13" s="198">
        <f>'Revised labour.plant escalation'!G6*$EI13*((1+'Labour rates'!$C$2)*(1+'Labour rates'!$D$2))</f>
        <v>0</v>
      </c>
      <c r="EO13" s="198">
        <f>'Revised labour.plant escalation'!H6*$EI13*((1+'Labour rates'!$C$2)*(1+'Labour rates'!$D$2))</f>
        <v>0</v>
      </c>
      <c r="EP13" s="198">
        <f>'Revised labour.plant escalation'!I6*$EI13*((1+'Labour rates'!$C$2)*(1+'Labour rates'!$D$2))</f>
        <v>0</v>
      </c>
      <c r="EQ13" s="203">
        <v>0</v>
      </c>
      <c r="ER13" s="198">
        <f>EQ13*'Labour rates'!B14</f>
        <v>0</v>
      </c>
      <c r="ES13" s="215" t="s">
        <v>174</v>
      </c>
      <c r="ET13" s="198">
        <f>'Revised labour.plant escalation'!E6*$EQ13*((1+'Labour rates'!$C$2)*(1+'Labour rates'!$D$2))</f>
        <v>0</v>
      </c>
      <c r="EU13" s="198">
        <f>'Revised labour.plant escalation'!F6*$EQ13*((1+'Labour rates'!$C$2)*(1+'Labour rates'!$D$2))</f>
        <v>0</v>
      </c>
      <c r="EV13" s="198">
        <f>'Revised labour.plant escalation'!G6*$EQ13*((1+'Labour rates'!$C$2)*(1+'Labour rates'!$D$2))</f>
        <v>0</v>
      </c>
      <c r="EW13" s="198">
        <f>'Revised labour.plant escalation'!H6*$EQ13*((1+'Labour rates'!$C$2)*(1+'Labour rates'!$D$2))</f>
        <v>0</v>
      </c>
      <c r="EX13" s="198">
        <f>'Revised labour.plant escalation'!I6*$EQ13*((1+'Labour rates'!$C$2)*(1+'Labour rates'!$D$2))</f>
        <v>0</v>
      </c>
      <c r="EY13" s="203">
        <v>0</v>
      </c>
      <c r="EZ13" s="198">
        <f>EY13*'Labour rates'!B14</f>
        <v>0</v>
      </c>
      <c r="FA13" s="215" t="s">
        <v>174</v>
      </c>
      <c r="FB13" s="198">
        <f>'Revised labour.plant escalation'!E6*$EY13*((1+'Labour rates'!$C$2)*(1+'Labour rates'!$D$2))</f>
        <v>0</v>
      </c>
      <c r="FC13" s="198">
        <f>'Revised labour.plant escalation'!F6*$EY13*((1+'Labour rates'!$C$2)*(1+'Labour rates'!$D$2))</f>
        <v>0</v>
      </c>
      <c r="FD13" s="198">
        <f>'Revised labour.plant escalation'!G6*$EY13*((1+'Labour rates'!$C$2)*(1+'Labour rates'!$D$2))</f>
        <v>0</v>
      </c>
      <c r="FE13" s="198">
        <f>'Revised labour.plant escalation'!H6*$EY13*((1+'Labour rates'!$C$2)*(1+'Labour rates'!$D$2))</f>
        <v>0</v>
      </c>
      <c r="FF13" s="198">
        <f>'Revised labour.plant escalation'!I6*$EY13*((1+'Labour rates'!$C$2)*(1+'Labour rates'!$D$2))</f>
        <v>0</v>
      </c>
      <c r="FG13" s="203">
        <v>0</v>
      </c>
      <c r="FH13" s="198">
        <f>FG13*'Labour rates'!B14</f>
        <v>0</v>
      </c>
      <c r="FI13" s="215" t="s">
        <v>174</v>
      </c>
      <c r="FJ13" s="198">
        <f>'Revised labour.plant escalation'!E6*$FG13*((1+'Labour rates'!$C$2)*(1+'Labour rates'!$D$2))</f>
        <v>0</v>
      </c>
      <c r="FK13" s="198">
        <f>'Revised labour.plant escalation'!F6*$FG13*((1+'Labour rates'!$C$2)*(1+'Labour rates'!$D$2))</f>
        <v>0</v>
      </c>
      <c r="FL13" s="198">
        <f>'Revised labour.plant escalation'!G6*$FG13*((1+'Labour rates'!$C$2)*(1+'Labour rates'!$D$2))</f>
        <v>0</v>
      </c>
      <c r="FM13" s="198">
        <f>'Revised labour.plant escalation'!H6*$FG13*((1+'Labour rates'!$C$2)*(1+'Labour rates'!$D$2))</f>
        <v>0</v>
      </c>
      <c r="FN13" s="198">
        <f>'Revised labour.plant escalation'!I6*$FG13*((1+'Labour rates'!$C$2)*(1+'Labour rates'!$D$2))</f>
        <v>0</v>
      </c>
      <c r="FO13" s="203">
        <v>0</v>
      </c>
      <c r="FP13" s="198">
        <f>FO13*'Labour rates'!B14</f>
        <v>0</v>
      </c>
      <c r="FQ13" s="215" t="s">
        <v>174</v>
      </c>
      <c r="FR13" s="198">
        <f>'Revised labour.plant escalation'!E6*$FO13*((1+'Labour rates'!$C$2)*(1+'Labour rates'!$D$2))</f>
        <v>0</v>
      </c>
      <c r="FS13" s="198">
        <f>'Revised labour.plant escalation'!F6*$FO13*((1+'Labour rates'!$C$2)*(1+'Labour rates'!$D$2))</f>
        <v>0</v>
      </c>
      <c r="FT13" s="198">
        <f>'Revised labour.plant escalation'!G6*$FO13*((1+'Labour rates'!$C$2)*(1+'Labour rates'!$D$2))</f>
        <v>0</v>
      </c>
      <c r="FU13" s="198">
        <f>'Revised labour.plant escalation'!H6*$FO13*((1+'Labour rates'!$C$2)*(1+'Labour rates'!$D$2))</f>
        <v>0</v>
      </c>
      <c r="FV13" s="198">
        <f>'Revised labour.plant escalation'!I6*$FO13*((1+'Labour rates'!$C$2)*(1+'Labour rates'!$D$2))</f>
        <v>0</v>
      </c>
      <c r="FW13" s="203">
        <v>0</v>
      </c>
      <c r="FX13" s="198">
        <f>FW13*'Labour rates'!B14</f>
        <v>0</v>
      </c>
      <c r="FY13" s="215" t="s">
        <v>174</v>
      </c>
      <c r="FZ13" s="198">
        <f>'Revised labour.plant escalation'!E6*$FW13*((1+'Labour rates'!$C$2)*(1+'Labour rates'!$D$2))</f>
        <v>0</v>
      </c>
      <c r="GA13" s="198">
        <f>'Revised labour.plant escalation'!F6*$FW13*((1+'Labour rates'!$C$2)*(1+'Labour rates'!$D$2))</f>
        <v>0</v>
      </c>
      <c r="GB13" s="198">
        <f>'Revised labour.plant escalation'!G6*$FW13*((1+'Labour rates'!$C$2)*(1+'Labour rates'!$D$2))</f>
        <v>0</v>
      </c>
      <c r="GC13" s="198">
        <f>'Revised labour.plant escalation'!H6*$FW13*((1+'Labour rates'!$C$2)*(1+'Labour rates'!$D$2))</f>
        <v>0</v>
      </c>
      <c r="GD13" s="198">
        <f>'Revised labour.plant escalation'!I6*$FW13*((1+'Labour rates'!$C$2)*(1+'Labour rates'!$D$2))</f>
        <v>0</v>
      </c>
      <c r="GE13" s="203">
        <v>0</v>
      </c>
      <c r="GF13" s="198">
        <f>GE13*'Labour rates'!B14</f>
        <v>0</v>
      </c>
      <c r="GG13" s="215" t="s">
        <v>174</v>
      </c>
      <c r="GH13" s="198">
        <f>'Revised labour.plant escalation'!E6*$GE13*((1+'Labour rates'!$C$2)*(1+'Labour rates'!$D$2))</f>
        <v>0</v>
      </c>
      <c r="GI13" s="198">
        <f>'Revised labour.plant escalation'!F6*$GE13*((1+'Labour rates'!$C$2)*(1+'Labour rates'!$D$2))</f>
        <v>0</v>
      </c>
      <c r="GJ13" s="198">
        <f>'Revised labour.plant escalation'!G6*$GE13*((1+'Labour rates'!$C$2)*(1+'Labour rates'!$D$2))</f>
        <v>0</v>
      </c>
      <c r="GK13" s="198">
        <f>'Revised labour.plant escalation'!H6*$GE13*((1+'Labour rates'!$C$2)*(1+'Labour rates'!$D$2))</f>
        <v>0</v>
      </c>
      <c r="GL13" s="198">
        <f>'Revised labour.plant escalation'!I6*$GE13*((1+'Labour rates'!$C$2)*(1+'Labour rates'!$D$2))</f>
        <v>0</v>
      </c>
      <c r="GM13" s="203">
        <v>0</v>
      </c>
      <c r="GN13" s="198">
        <f>GM13*'Labour rates'!B14</f>
        <v>0</v>
      </c>
      <c r="GO13" s="215" t="s">
        <v>174</v>
      </c>
      <c r="GP13" s="198">
        <f>'Revised labour.plant escalation'!E6*$GM13*((1+'Labour rates'!$C$2)*(1+'Labour rates'!$D$2))</f>
        <v>0</v>
      </c>
      <c r="GQ13" s="198">
        <f>'Revised labour.plant escalation'!F6*$GM13*((1+'Labour rates'!$C$2)*(1+'Labour rates'!$D$2))</f>
        <v>0</v>
      </c>
      <c r="GR13" s="198">
        <f>'Revised labour.plant escalation'!G6*$GM13*((1+'Labour rates'!$C$2)*(1+'Labour rates'!$D$2))</f>
        <v>0</v>
      </c>
      <c r="GS13" s="198">
        <f>'Revised labour.plant escalation'!H6*$GM13*((1+'Labour rates'!$C$2)*(1+'Labour rates'!$D$2))</f>
        <v>0</v>
      </c>
      <c r="GT13" s="198">
        <f>'Revised labour.plant escalation'!I6*$GM13*((1+'Labour rates'!$C$2)*(1+'Labour rates'!$D$2))</f>
        <v>0</v>
      </c>
      <c r="GU13" s="203">
        <v>0</v>
      </c>
      <c r="GV13" s="198">
        <f>GU13*'Labour rates'!B14</f>
        <v>0</v>
      </c>
      <c r="GW13" s="215" t="s">
        <v>174</v>
      </c>
      <c r="GX13" s="198">
        <f>'Revised labour.plant escalation'!E6*$GU13*((1+'Labour rates'!$C$2)*(1+'Labour rates'!$D$2))</f>
        <v>0</v>
      </c>
      <c r="GY13" s="198">
        <f>'Revised labour.plant escalation'!F6*$GU13*((1+'Labour rates'!$C$2)*(1+'Labour rates'!$D$2))</f>
        <v>0</v>
      </c>
      <c r="GZ13" s="198">
        <f>'Revised labour.plant escalation'!G6*$GU13*((1+'Labour rates'!$C$2)*(1+'Labour rates'!$D$2))</f>
        <v>0</v>
      </c>
      <c r="HA13" s="198">
        <f>'Revised labour.plant escalation'!H6*$GU13*((1+'Labour rates'!$C$2)*(1+'Labour rates'!$D$2))</f>
        <v>0</v>
      </c>
      <c r="HB13" s="198">
        <f>'Revised labour.plant escalation'!I6*$GU13*((1+'Labour rates'!$C$2)*(1+'Labour rates'!$D$2))</f>
        <v>0</v>
      </c>
      <c r="HC13" s="203">
        <v>0</v>
      </c>
      <c r="HD13" s="198">
        <f>HC13*'Labour rates'!B14</f>
        <v>0</v>
      </c>
      <c r="HE13" s="215" t="s">
        <v>174</v>
      </c>
      <c r="HF13" s="198">
        <f>'Revised labour.plant escalation'!E6*$HC13*((1+'Labour rates'!$C$2)*(1+'Labour rates'!$D$2))</f>
        <v>0</v>
      </c>
      <c r="HG13" s="198">
        <f>'Revised labour.plant escalation'!F6*$HC13*((1+'Labour rates'!$C$2)*(1+'Labour rates'!$D$2))</f>
        <v>0</v>
      </c>
      <c r="HH13" s="198">
        <f>'Revised labour.plant escalation'!G6*$HC13*((1+'Labour rates'!$C$2)*(1+'Labour rates'!$D$2))</f>
        <v>0</v>
      </c>
      <c r="HI13" s="198">
        <f>'Revised labour.plant escalation'!H6*$HC13*((1+'Labour rates'!$C$2)*(1+'Labour rates'!$D$2))</f>
        <v>0</v>
      </c>
      <c r="HJ13" s="198">
        <f>'Revised labour.plant escalation'!I6*$HC13*((1+'Labour rates'!$C$2)*(1+'Labour rates'!$D$2))</f>
        <v>0</v>
      </c>
      <c r="HK13" s="203">
        <v>1</v>
      </c>
      <c r="HL13" s="198">
        <f>HK13*'Labour rates'!B14</f>
        <v>156.83000000000001</v>
      </c>
      <c r="HM13" s="215" t="s">
        <v>174</v>
      </c>
      <c r="HN13" s="198">
        <f>'Revised labour.plant escalation'!E6*$HK13*((1+'Labour rates'!$C$2)*(1+'Labour rates'!$D$2))</f>
        <v>165.39392846313709</v>
      </c>
      <c r="HO13" s="198">
        <f>'Revised labour.plant escalation'!F6*$HK13*((1+'Labour rates'!$C$2)*(1+'Labour rates'!$D$2))</f>
        <v>170.31693080077753</v>
      </c>
      <c r="HP13" s="198">
        <f>'Revised labour.plant escalation'!G6*$HK13*((1+'Labour rates'!$C$2)*(1+'Labour rates'!$D$2))</f>
        <v>176.07212409378042</v>
      </c>
      <c r="HQ13" s="198">
        <f>'Revised labour.plant escalation'!H6*$HK13*((1+'Labour rates'!$C$2)*(1+'Labour rates'!$D$2))</f>
        <v>182.13718517582419</v>
      </c>
      <c r="HR13" s="198">
        <f>'Revised labour.plant escalation'!I6*$HK13*((1+'Labour rates'!$C$2)*(1+'Labour rates'!$D$2))</f>
        <v>188.32921391858793</v>
      </c>
      <c r="HS13" s="203">
        <v>1</v>
      </c>
      <c r="HT13" s="198">
        <f>HS13*'Labour rates'!B14</f>
        <v>156.83000000000001</v>
      </c>
      <c r="HU13" s="215" t="s">
        <v>174</v>
      </c>
      <c r="HV13" s="198">
        <f>'Revised labour.plant escalation'!E6*$HS13*((1+'Labour rates'!$C$2)*(1+'Labour rates'!$D$2))</f>
        <v>165.39392846313709</v>
      </c>
      <c r="HW13" s="198">
        <f>'Revised labour.plant escalation'!F6*$HS13*((1+'Labour rates'!$C$2)*(1+'Labour rates'!$D$2))</f>
        <v>170.31693080077753</v>
      </c>
      <c r="HX13" s="198">
        <f>'Revised labour.plant escalation'!G6*$HS13*((1+'Labour rates'!$C$2)*(1+'Labour rates'!$D$2))</f>
        <v>176.07212409378042</v>
      </c>
      <c r="HY13" s="198">
        <f>'Revised labour.plant escalation'!H6*$HS13*((1+'Labour rates'!$C$2)*(1+'Labour rates'!$D$2))</f>
        <v>182.13718517582419</v>
      </c>
      <c r="HZ13" s="198">
        <f>'Revised labour.plant escalation'!I6*$HS13*((1+'Labour rates'!$C$2)*(1+'Labour rates'!$D$2))</f>
        <v>188.32921391858793</v>
      </c>
      <c r="IA13" s="203">
        <v>1.5</v>
      </c>
      <c r="IB13" s="198">
        <f>IA13*'Labour rates'!B14</f>
        <v>235.245</v>
      </c>
      <c r="IC13" s="215" t="s">
        <v>174</v>
      </c>
      <c r="ID13" s="198">
        <f>'Revised labour.plant escalation'!E6*$IA13*((1+'Labour rates'!$C$2)*(1+'Labour rates'!$D$2))</f>
        <v>248.09089269470567</v>
      </c>
      <c r="IE13" s="198">
        <f>'Revised labour.plant escalation'!F6*$IA13*((1+'Labour rates'!$C$2)*(1+'Labour rates'!$D$2))</f>
        <v>255.47539620116629</v>
      </c>
      <c r="IF13" s="198">
        <f>'Revised labour.plant escalation'!G6*$IA13*((1+'Labour rates'!$C$2)*(1+'Labour rates'!$D$2))</f>
        <v>264.10818614067063</v>
      </c>
      <c r="IG13" s="198">
        <f>'Revised labour.plant escalation'!H6*$IA13*((1+'Labour rates'!$C$2)*(1+'Labour rates'!$D$2))</f>
        <v>273.20577776373625</v>
      </c>
      <c r="IH13" s="198">
        <f>'Revised labour.plant escalation'!I6*$IA13*((1+'Labour rates'!$C$2)*(1+'Labour rates'!$D$2))</f>
        <v>282.49382087788189</v>
      </c>
      <c r="II13" s="203">
        <v>1</v>
      </c>
      <c r="IJ13" s="198">
        <f>II13*'Labour rates'!B14</f>
        <v>156.83000000000001</v>
      </c>
      <c r="IK13" s="215" t="s">
        <v>174</v>
      </c>
      <c r="IL13" s="198">
        <f>'Revised labour.plant escalation'!E6*$II13*((1+'Labour rates'!$C$2)*(1+'Labour rates'!$D$2))</f>
        <v>165.39392846313709</v>
      </c>
      <c r="IM13" s="198">
        <f>'Revised labour.plant escalation'!F6*$II13*((1+'Labour rates'!$C$2)*(1+'Labour rates'!$D$2))</f>
        <v>170.31693080077753</v>
      </c>
      <c r="IN13" s="198">
        <f>'Revised labour.plant escalation'!G6*$II13*((1+'Labour rates'!$C$2)*(1+'Labour rates'!$D$2))</f>
        <v>176.07212409378042</v>
      </c>
      <c r="IO13" s="198">
        <f>'Revised labour.plant escalation'!H6*$II13*((1+'Labour rates'!$C$2)*(1+'Labour rates'!$D$2))</f>
        <v>182.13718517582419</v>
      </c>
      <c r="IP13" s="198">
        <f>'Revised labour.plant escalation'!I6*$II13*((1+'Labour rates'!$C$2)*(1+'Labour rates'!$D$2))</f>
        <v>188.32921391858793</v>
      </c>
      <c r="IQ13" s="203">
        <v>1</v>
      </c>
      <c r="IR13" s="198">
        <f>IQ13*'Labour rates'!B14</f>
        <v>156.83000000000001</v>
      </c>
      <c r="IS13" s="215" t="s">
        <v>174</v>
      </c>
      <c r="IT13" s="198">
        <f>'Revised labour.plant escalation'!E6*$IQ13*((1+'Labour rates'!$C$2)*(1+'Labour rates'!$D$2))</f>
        <v>165.39392846313709</v>
      </c>
      <c r="IU13" s="198">
        <f>'Revised labour.plant escalation'!F6*$IQ13*((1+'Labour rates'!$C$2)*(1+'Labour rates'!$D$2))</f>
        <v>170.31693080077753</v>
      </c>
      <c r="IV13" s="198">
        <f>'Revised labour.plant escalation'!G6*$IQ13*((1+'Labour rates'!$C$2)*(1+'Labour rates'!$D$2))</f>
        <v>176.07212409378042</v>
      </c>
      <c r="IW13" s="198">
        <f>'Revised labour.plant escalation'!H6*$IQ13*((1+'Labour rates'!$C$2)*(1+'Labour rates'!$D$2))</f>
        <v>182.13718517582419</v>
      </c>
      <c r="IX13" s="198">
        <f>'Revised labour.plant escalation'!I6*$IQ13*((1+'Labour rates'!$C$2)*(1+'Labour rates'!$D$2))</f>
        <v>188.32921391858793</v>
      </c>
      <c r="IY13" s="203">
        <v>1</v>
      </c>
      <c r="IZ13" s="198">
        <f>IY13*'Labour rates'!B14</f>
        <v>156.83000000000001</v>
      </c>
      <c r="JA13" s="215" t="s">
        <v>174</v>
      </c>
      <c r="JB13" s="198">
        <f>'Revised labour.plant escalation'!E6*$IY13*((1+'Labour rates'!$C$2)*(1+'Labour rates'!$D$2))</f>
        <v>165.39392846313709</v>
      </c>
      <c r="JC13" s="198">
        <f>'Revised labour.plant escalation'!F6*$IY13*((1+'Labour rates'!$C$2)*(1+'Labour rates'!$D$2))</f>
        <v>170.31693080077753</v>
      </c>
      <c r="JD13" s="198">
        <f>'Revised labour.plant escalation'!G6*$IY13*((1+'Labour rates'!$C$2)*(1+'Labour rates'!$D$2))</f>
        <v>176.07212409378042</v>
      </c>
      <c r="JE13" s="198">
        <f>'Revised labour.plant escalation'!H6*$IY13*((1+'Labour rates'!$C$2)*(1+'Labour rates'!$D$2))</f>
        <v>182.13718517582419</v>
      </c>
      <c r="JF13" s="204">
        <f>'Revised labour.plant escalation'!I6*$IY13*((1+'Labour rates'!$C$2)*(1+'Labour rates'!$D$2))</f>
        <v>188.32921391858793</v>
      </c>
    </row>
    <row r="14" spans="1:266" x14ac:dyDescent="0.35">
      <c r="A14" s="1" t="s">
        <v>60</v>
      </c>
      <c r="C14" s="203">
        <v>0</v>
      </c>
      <c r="D14" s="198">
        <f>C14*'Labour rates'!B15</f>
        <v>0</v>
      </c>
      <c r="E14" s="215" t="s">
        <v>174</v>
      </c>
      <c r="F14" s="198">
        <f>'Revised labour.plant escalation'!E7*$C14*((1+'Labour rates'!$C$2)*(1+'Labour rates'!$D$2))</f>
        <v>0</v>
      </c>
      <c r="G14" s="198">
        <f>'Revised labour.plant escalation'!F7*$C14*((1+'Labour rates'!$C$2)*(1+'Labour rates'!$D$2))</f>
        <v>0</v>
      </c>
      <c r="H14" s="198">
        <f>'Revised labour.plant escalation'!G7*$C14*((1+'Labour rates'!$C$2)*(1+'Labour rates'!$D$2))</f>
        <v>0</v>
      </c>
      <c r="I14" s="198">
        <f>'Revised labour.plant escalation'!H7*$C14*((1+'Labour rates'!$C$2)*(1+'Labour rates'!$D$2))</f>
        <v>0</v>
      </c>
      <c r="J14" s="198">
        <f>'Revised labour.plant escalation'!I7*$C14*((1+'Labour rates'!$C$2)*(1+'Labour rates'!$D$2))</f>
        <v>0</v>
      </c>
      <c r="K14" s="203">
        <v>0</v>
      </c>
      <c r="L14" s="198">
        <f>K14*'Labour rates'!B15</f>
        <v>0</v>
      </c>
      <c r="M14" s="215" t="s">
        <v>174</v>
      </c>
      <c r="N14" s="198">
        <f>'Revised labour.plant escalation'!E7*$K14*((1+'Labour rates'!$C$2)*(1+'Labour rates'!$D$2))</f>
        <v>0</v>
      </c>
      <c r="O14" s="198">
        <f>'Revised labour.plant escalation'!F7*$K14*((1+'Labour rates'!$C$2)*(1+'Labour rates'!$D$2))</f>
        <v>0</v>
      </c>
      <c r="P14" s="198">
        <f>'Revised labour.plant escalation'!G7*$K14*((1+'Labour rates'!$C$2)*(1+'Labour rates'!$D$2))</f>
        <v>0</v>
      </c>
      <c r="Q14" s="198">
        <f>'Revised labour.plant escalation'!H7*$K14*((1+'Labour rates'!$C$2)*(1+'Labour rates'!$D$2))</f>
        <v>0</v>
      </c>
      <c r="R14" s="198">
        <f>'Revised labour.plant escalation'!I7*$K14*((1+'Labour rates'!$C$2)*(1+'Labour rates'!$D$2))</f>
        <v>0</v>
      </c>
      <c r="S14" s="203">
        <v>0</v>
      </c>
      <c r="T14" s="198">
        <f>S14*'Labour rates'!B15</f>
        <v>0</v>
      </c>
      <c r="U14" s="215" t="s">
        <v>174</v>
      </c>
      <c r="V14" s="198">
        <f>'Revised labour.plant escalation'!E7*$S14*((1+'Labour rates'!$C$2)*(1+'Labour rates'!$D$2))</f>
        <v>0</v>
      </c>
      <c r="W14" s="198">
        <f>'Revised labour.plant escalation'!F7*$S14*((1+'Labour rates'!$C$2)*(1+'Labour rates'!$D$2))</f>
        <v>0</v>
      </c>
      <c r="X14" s="198">
        <f>'Revised labour.plant escalation'!G7*$S14*((1+'Labour rates'!$C$2)*(1+'Labour rates'!$D$2))</f>
        <v>0</v>
      </c>
      <c r="Y14" s="198">
        <f>'Revised labour.plant escalation'!H7*$S14*((1+'Labour rates'!$C$2)*(1+'Labour rates'!$D$2))</f>
        <v>0</v>
      </c>
      <c r="Z14" s="198">
        <f>'Revised labour.plant escalation'!I7*$S14*((1+'Labour rates'!$C$2)*(1+'Labour rates'!$D$2))</f>
        <v>0</v>
      </c>
      <c r="AA14" s="203">
        <v>2</v>
      </c>
      <c r="AB14" s="198">
        <f>AA14*'Labour rates'!B15</f>
        <v>313.66000000000003</v>
      </c>
      <c r="AC14" s="215" t="s">
        <v>174</v>
      </c>
      <c r="AD14" s="198">
        <f>'Revised labour.plant escalation'!E7*$AA14*((1+'Labour rates'!$C$2)*(1+'Labour rates'!$D$2))</f>
        <v>330.78785692627417</v>
      </c>
      <c r="AE14" s="198">
        <f>'Revised labour.plant escalation'!F7*$AA14*((1+'Labour rates'!$C$2)*(1+'Labour rates'!$D$2))</f>
        <v>340.63386160155505</v>
      </c>
      <c r="AF14" s="198">
        <f>'Revised labour.plant escalation'!G7*$AA14*((1+'Labour rates'!$C$2)*(1+'Labour rates'!$D$2))</f>
        <v>352.14424818756083</v>
      </c>
      <c r="AG14" s="198">
        <f>'Revised labour.plant escalation'!H7*$AA14*((1+'Labour rates'!$C$2)*(1+'Labour rates'!$D$2))</f>
        <v>364.27437035164837</v>
      </c>
      <c r="AH14" s="198">
        <f>'Revised labour.plant escalation'!I7*$AA14*((1+'Labour rates'!$C$2)*(1+'Labour rates'!$D$2))</f>
        <v>376.65842783717585</v>
      </c>
      <c r="AI14" s="203">
        <v>2</v>
      </c>
      <c r="AJ14" s="198">
        <f>AI14*'Labour rates'!B15</f>
        <v>313.66000000000003</v>
      </c>
      <c r="AK14" s="215" t="s">
        <v>174</v>
      </c>
      <c r="AL14" s="198">
        <f>'Revised labour.plant escalation'!E7*$AI14*((1+'Labour rates'!$C$2)*(1+'Labour rates'!$D$2))</f>
        <v>330.78785692627417</v>
      </c>
      <c r="AM14" s="198">
        <f>'Revised labour.plant escalation'!F7*$AI14*((1+'Labour rates'!$C$2)*(1+'Labour rates'!$D$2))</f>
        <v>340.63386160155505</v>
      </c>
      <c r="AN14" s="198">
        <f>'Revised labour.plant escalation'!G7*$AI14*((1+'Labour rates'!$C$2)*(1+'Labour rates'!$D$2))</f>
        <v>352.14424818756083</v>
      </c>
      <c r="AO14" s="198">
        <f>'Revised labour.plant escalation'!H7*$AI14*((1+'Labour rates'!$C$2)*(1+'Labour rates'!$D$2))</f>
        <v>364.27437035164837</v>
      </c>
      <c r="AP14" s="198">
        <f>'Revised labour.plant escalation'!I7*$AI14*((1+'Labour rates'!$C$2)*(1+'Labour rates'!$D$2))</f>
        <v>376.65842783717585</v>
      </c>
      <c r="AQ14" s="203">
        <v>2</v>
      </c>
      <c r="AR14" s="198">
        <f>AQ14*'Labour rates'!B15</f>
        <v>313.66000000000003</v>
      </c>
      <c r="AS14" s="215" t="s">
        <v>174</v>
      </c>
      <c r="AT14" s="198">
        <f>'Revised labour.plant escalation'!E7*$AQ14*((1+'Labour rates'!$C$2)*(1+'Labour rates'!$D$2))</f>
        <v>330.78785692627417</v>
      </c>
      <c r="AU14" s="198">
        <f>'Revised labour.plant escalation'!F7*$AQ14*((1+'Labour rates'!$C$2)*(1+'Labour rates'!$D$2))</f>
        <v>340.63386160155505</v>
      </c>
      <c r="AV14" s="198">
        <f>'Revised labour.plant escalation'!G7*$AQ14*((1+'Labour rates'!$C$2)*(1+'Labour rates'!$D$2))</f>
        <v>352.14424818756083</v>
      </c>
      <c r="AW14" s="198">
        <f>'Revised labour.plant escalation'!H7*$AQ14*((1+'Labour rates'!$C$2)*(1+'Labour rates'!$D$2))</f>
        <v>364.27437035164837</v>
      </c>
      <c r="AX14" s="198">
        <f>'Revised labour.plant escalation'!I7*$AQ14*((1+'Labour rates'!$C$2)*(1+'Labour rates'!$D$2))</f>
        <v>376.65842783717585</v>
      </c>
      <c r="AY14" s="203">
        <v>2</v>
      </c>
      <c r="AZ14" s="198">
        <f>AY14*'Labour rates'!B15</f>
        <v>313.66000000000003</v>
      </c>
      <c r="BA14" s="215" t="s">
        <v>174</v>
      </c>
      <c r="BB14" s="198">
        <f>'Revised labour.plant escalation'!E7*$AY14*((1+'Labour rates'!$C$2)*(1+'Labour rates'!$D$2))</f>
        <v>330.78785692627417</v>
      </c>
      <c r="BC14" s="198">
        <f>'Revised labour.plant escalation'!F7*$AY14*((1+'Labour rates'!$C$2)*(1+'Labour rates'!$D$2))</f>
        <v>340.63386160155505</v>
      </c>
      <c r="BD14" s="198">
        <f>'Revised labour.plant escalation'!G7*$AY14*((1+'Labour rates'!$C$2)*(1+'Labour rates'!$D$2))</f>
        <v>352.14424818756083</v>
      </c>
      <c r="BE14" s="198">
        <f>'Revised labour.plant escalation'!H7*$AY14*((1+'Labour rates'!$C$2)*(1+'Labour rates'!$D$2))</f>
        <v>364.27437035164837</v>
      </c>
      <c r="BF14" s="198">
        <f>'Revised labour.plant escalation'!I7*$AY14*((1+'Labour rates'!$C$2)*(1+'Labour rates'!$D$2))</f>
        <v>376.65842783717585</v>
      </c>
      <c r="BG14" s="203">
        <v>2</v>
      </c>
      <c r="BH14" s="198">
        <f>BG14*'Labour rates'!B15</f>
        <v>313.66000000000003</v>
      </c>
      <c r="BI14" s="215" t="s">
        <v>174</v>
      </c>
      <c r="BJ14" s="198">
        <f>'Revised labour.plant escalation'!E7*$BG14*((1+'Labour rates'!$C$2)*(1+'Labour rates'!$D$2))</f>
        <v>330.78785692627417</v>
      </c>
      <c r="BK14" s="198">
        <f>'Revised labour.plant escalation'!F7*$BG14*((1+'Labour rates'!$C$2)*(1+'Labour rates'!$D$2))</f>
        <v>340.63386160155505</v>
      </c>
      <c r="BL14" s="198">
        <f>'Revised labour.plant escalation'!G7*$BG14*((1+'Labour rates'!$C$2)*(1+'Labour rates'!$D$2))</f>
        <v>352.14424818756083</v>
      </c>
      <c r="BM14" s="198">
        <f>'Revised labour.plant escalation'!H7*$BG14*((1+'Labour rates'!$C$2)*(1+'Labour rates'!$D$2))</f>
        <v>364.27437035164837</v>
      </c>
      <c r="BN14" s="198">
        <f>'Revised labour.plant escalation'!I7*$BG14*((1+'Labour rates'!$C$2)*(1+'Labour rates'!$D$2))</f>
        <v>376.65842783717585</v>
      </c>
      <c r="BO14" s="203">
        <v>2</v>
      </c>
      <c r="BP14" s="198">
        <f>BO14*'Labour rates'!B15</f>
        <v>313.66000000000003</v>
      </c>
      <c r="BQ14" s="215" t="s">
        <v>174</v>
      </c>
      <c r="BR14" s="198">
        <f>'Revised labour.plant escalation'!E7*$BO14*((1+'Labour rates'!$C$2)*(1+'Labour rates'!$D$2))</f>
        <v>330.78785692627417</v>
      </c>
      <c r="BS14" s="198">
        <f>'Revised labour.plant escalation'!F7*$BO14*((1+'Labour rates'!$C$2)*(1+'Labour rates'!$D$2))</f>
        <v>340.63386160155505</v>
      </c>
      <c r="BT14" s="198">
        <f>'Revised labour.plant escalation'!G7*$BO14*((1+'Labour rates'!$C$2)*(1+'Labour rates'!$D$2))</f>
        <v>352.14424818756083</v>
      </c>
      <c r="BU14" s="198">
        <f>'Revised labour.plant escalation'!H7*$BO14*((1+'Labour rates'!$C$2)*(1+'Labour rates'!$D$2))</f>
        <v>364.27437035164837</v>
      </c>
      <c r="BV14" s="198">
        <f>'Revised labour.plant escalation'!I7*$BO14*((1+'Labour rates'!$C$2)*(1+'Labour rates'!$D$2))</f>
        <v>376.65842783717585</v>
      </c>
      <c r="BW14" s="203">
        <v>0</v>
      </c>
      <c r="BX14" s="198">
        <f>BW14*'Labour rates'!B15</f>
        <v>0</v>
      </c>
      <c r="BY14" s="215" t="s">
        <v>174</v>
      </c>
      <c r="BZ14" s="198">
        <f>'Revised labour.plant escalation'!E7*$BW14*((1+'Labour rates'!$C$2)*(1+'Labour rates'!$D$2))</f>
        <v>0</v>
      </c>
      <c r="CA14" s="198">
        <f>'Revised labour.plant escalation'!F7*$BW14*((1+'Labour rates'!$C$2)*(1+'Labour rates'!$D$2))</f>
        <v>0</v>
      </c>
      <c r="CB14" s="198">
        <f>'Revised labour.plant escalation'!G7*$BW14*((1+'Labour rates'!$C$2)*(1+'Labour rates'!$D$2))</f>
        <v>0</v>
      </c>
      <c r="CC14" s="198">
        <f>'Revised labour.plant escalation'!H7*$BW14*((1+'Labour rates'!$C$2)*(1+'Labour rates'!$D$2))</f>
        <v>0</v>
      </c>
      <c r="CD14" s="198">
        <f>'Revised labour.plant escalation'!I7*$BW14*((1+'Labour rates'!$C$2)*(1+'Labour rates'!$D$2))</f>
        <v>0</v>
      </c>
      <c r="CE14" s="203">
        <v>0</v>
      </c>
      <c r="CF14" s="198">
        <f>CE14*'Labour rates'!B15</f>
        <v>0</v>
      </c>
      <c r="CG14" s="215" t="s">
        <v>174</v>
      </c>
      <c r="CH14" s="198">
        <f>'Revised labour.plant escalation'!E7*$CE14*((1+'Labour rates'!$C$2)*(1+'Labour rates'!$D$2))</f>
        <v>0</v>
      </c>
      <c r="CI14" s="198">
        <f>'Revised labour.plant escalation'!F7*$CE14*((1+'Labour rates'!$C$2)*(1+'Labour rates'!$D$2))</f>
        <v>0</v>
      </c>
      <c r="CJ14" s="198">
        <f>'Revised labour.plant escalation'!G7*$CE14*((1+'Labour rates'!$C$2)*(1+'Labour rates'!$D$2))</f>
        <v>0</v>
      </c>
      <c r="CK14" s="198">
        <f>'Revised labour.plant escalation'!H7*$CE14*((1+'Labour rates'!$C$2)*(1+'Labour rates'!$D$2))</f>
        <v>0</v>
      </c>
      <c r="CL14" s="198">
        <f>'Revised labour.plant escalation'!I7*$CE14*((1+'Labour rates'!$C$2)*(1+'Labour rates'!$D$2))</f>
        <v>0</v>
      </c>
      <c r="CM14" s="203">
        <v>3</v>
      </c>
      <c r="CN14" s="198">
        <f>CM14*'Labour rates'!B15</f>
        <v>470.49</v>
      </c>
      <c r="CO14" s="215" t="s">
        <v>174</v>
      </c>
      <c r="CP14" s="198">
        <f>'Revised labour.plant escalation'!E7*$CM14*((1+'Labour rates'!$C$2)*(1+'Labour rates'!$D$2))</f>
        <v>496.18178538941135</v>
      </c>
      <c r="CQ14" s="198">
        <f>'Revised labour.plant escalation'!F7*$CM14*((1+'Labour rates'!$C$2)*(1+'Labour rates'!$D$2))</f>
        <v>510.95079240233258</v>
      </c>
      <c r="CR14" s="198">
        <f>'Revised labour.plant escalation'!G7*$CM14*((1+'Labour rates'!$C$2)*(1+'Labour rates'!$D$2))</f>
        <v>528.21637228134125</v>
      </c>
      <c r="CS14" s="198">
        <f>'Revised labour.plant escalation'!H7*$CM14*((1+'Labour rates'!$C$2)*(1+'Labour rates'!$D$2))</f>
        <v>546.4115555274725</v>
      </c>
      <c r="CT14" s="198">
        <f>'Revised labour.plant escalation'!I7*$CM14*((1+'Labour rates'!$C$2)*(1+'Labour rates'!$D$2))</f>
        <v>564.98764175576378</v>
      </c>
      <c r="CU14" s="203">
        <v>3</v>
      </c>
      <c r="CV14" s="198">
        <f>CU14*'Labour rates'!B15</f>
        <v>470.49</v>
      </c>
      <c r="CW14" s="215" t="s">
        <v>174</v>
      </c>
      <c r="CX14" s="198">
        <f>'Revised labour.plant escalation'!E7*$CU14*((1+'Labour rates'!$C$2)*(1+'Labour rates'!$D$2))</f>
        <v>496.18178538941135</v>
      </c>
      <c r="CY14" s="198">
        <f>'Revised labour.plant escalation'!F7*$CU14*((1+'Labour rates'!$C$2)*(1+'Labour rates'!$D$2))</f>
        <v>510.95079240233258</v>
      </c>
      <c r="CZ14" s="198">
        <f>'Revised labour.plant escalation'!G7*$CU14*((1+'Labour rates'!$C$2)*(1+'Labour rates'!$D$2))</f>
        <v>528.21637228134125</v>
      </c>
      <c r="DA14" s="198">
        <f>'Revised labour.plant escalation'!H7*$CU14*((1+'Labour rates'!$C$2)*(1+'Labour rates'!$D$2))</f>
        <v>546.4115555274725</v>
      </c>
      <c r="DB14" s="198">
        <f>'Revised labour.plant escalation'!I7*$CU14*((1+'Labour rates'!$C$2)*(1+'Labour rates'!$D$2))</f>
        <v>564.98764175576378</v>
      </c>
      <c r="DC14" s="203">
        <v>2</v>
      </c>
      <c r="DD14" s="198">
        <f>DC14*'Labour rates'!B15</f>
        <v>313.66000000000003</v>
      </c>
      <c r="DE14" s="215" t="s">
        <v>174</v>
      </c>
      <c r="DF14" s="198">
        <f>'Revised labour.plant escalation'!E7*$DC14*((1+'Labour rates'!$C$2)*(1+'Labour rates'!$D$2))</f>
        <v>330.78785692627417</v>
      </c>
      <c r="DG14" s="198">
        <f>'Revised labour.plant escalation'!F7*$DC14*((1+'Labour rates'!$C$2)*(1+'Labour rates'!$D$2))</f>
        <v>340.63386160155505</v>
      </c>
      <c r="DH14" s="198">
        <f>'Revised labour.plant escalation'!G7*$DC14*((1+'Labour rates'!$C$2)*(1+'Labour rates'!$D$2))</f>
        <v>352.14424818756083</v>
      </c>
      <c r="DI14" s="198">
        <f>'Revised labour.plant escalation'!H7*$DC14*((1+'Labour rates'!$C$2)*(1+'Labour rates'!$D$2))</f>
        <v>364.27437035164837</v>
      </c>
      <c r="DJ14" s="198">
        <f>'Revised labour.plant escalation'!I7*$DC14*((1+'Labour rates'!$C$2)*(1+'Labour rates'!$D$2))</f>
        <v>376.65842783717585</v>
      </c>
      <c r="DK14" s="203">
        <v>3</v>
      </c>
      <c r="DL14" s="198">
        <f>DK14*'Labour rates'!B15</f>
        <v>470.49</v>
      </c>
      <c r="DM14" s="215" t="s">
        <v>174</v>
      </c>
      <c r="DN14" s="198">
        <f>'Revised labour.plant escalation'!E7*$DK14*((1+'Labour rates'!$C$2)*(1+'Labour rates'!$D$2))</f>
        <v>496.18178538941135</v>
      </c>
      <c r="DO14" s="198">
        <f>'Revised labour.plant escalation'!F7*$DK14*((1+'Labour rates'!$C$2)*(1+'Labour rates'!$D$2))</f>
        <v>510.95079240233258</v>
      </c>
      <c r="DP14" s="198">
        <f>'Revised labour.plant escalation'!G7*$DK14*((1+'Labour rates'!$C$2)*(1+'Labour rates'!$D$2))</f>
        <v>528.21637228134125</v>
      </c>
      <c r="DQ14" s="198">
        <f>'Revised labour.plant escalation'!H7*$DK14*((1+'Labour rates'!$C$2)*(1+'Labour rates'!$D$2))</f>
        <v>546.4115555274725</v>
      </c>
      <c r="DR14" s="198">
        <f>'Revised labour.plant escalation'!I7*$DK14*((1+'Labour rates'!$C$2)*(1+'Labour rates'!$D$2))</f>
        <v>564.98764175576378</v>
      </c>
      <c r="DS14" s="203">
        <v>3</v>
      </c>
      <c r="DT14" s="198">
        <f>DS14*'Labour rates'!B15</f>
        <v>470.49</v>
      </c>
      <c r="DU14" s="215" t="s">
        <v>174</v>
      </c>
      <c r="DV14" s="198">
        <f>'Revised labour.plant escalation'!E7*$DS14*((1+'Labour rates'!$C$2)*(1+'Labour rates'!$D$2))</f>
        <v>496.18178538941135</v>
      </c>
      <c r="DW14" s="198">
        <f>'Revised labour.plant escalation'!F7*$DS14*((1+'Labour rates'!$C$2)*(1+'Labour rates'!$D$2))</f>
        <v>510.95079240233258</v>
      </c>
      <c r="DX14" s="198">
        <f>'Revised labour.plant escalation'!G7*$DS14*((1+'Labour rates'!$C$2)*(1+'Labour rates'!$D$2))</f>
        <v>528.21637228134125</v>
      </c>
      <c r="DY14" s="198">
        <f>'Revised labour.plant escalation'!H7*$DS14*((1+'Labour rates'!$C$2)*(1+'Labour rates'!$D$2))</f>
        <v>546.4115555274725</v>
      </c>
      <c r="DZ14" s="198">
        <f>'Revised labour.plant escalation'!I7*$DS14*((1+'Labour rates'!$C$2)*(1+'Labour rates'!$D$2))</f>
        <v>564.98764175576378</v>
      </c>
      <c r="EA14" s="203">
        <v>0</v>
      </c>
      <c r="EB14" s="198">
        <f>EA14*'Labour rates'!B15</f>
        <v>0</v>
      </c>
      <c r="EC14" s="215" t="s">
        <v>174</v>
      </c>
      <c r="ED14" s="198">
        <f>'Revised labour.plant escalation'!E7*$EA14*((1+'Labour rates'!$C$2)*(1+'Labour rates'!$D$2))</f>
        <v>0</v>
      </c>
      <c r="EE14" s="198">
        <f>'Revised labour.plant escalation'!F7*$EA14*((1+'Labour rates'!$C$2)*(1+'Labour rates'!$D$2))</f>
        <v>0</v>
      </c>
      <c r="EF14" s="198">
        <f>'Revised labour.plant escalation'!G7*$EA14*((1+'Labour rates'!$C$2)*(1+'Labour rates'!$D$2))</f>
        <v>0</v>
      </c>
      <c r="EG14" s="198">
        <f>'Revised labour.plant escalation'!H7*$EA14*((1+'Labour rates'!$C$2)*(1+'Labour rates'!$D$2))</f>
        <v>0</v>
      </c>
      <c r="EH14" s="198">
        <f>'Revised labour.plant escalation'!I7*$EA14*((1+'Labour rates'!$C$2)*(1+'Labour rates'!$D$2))</f>
        <v>0</v>
      </c>
      <c r="EI14" s="203">
        <v>0</v>
      </c>
      <c r="EJ14" s="198">
        <f>EI14*'Labour rates'!B15</f>
        <v>0</v>
      </c>
      <c r="EK14" s="215" t="s">
        <v>174</v>
      </c>
      <c r="EL14" s="198">
        <f>'Revised labour.plant escalation'!E7*$EI14*((1+'Labour rates'!$C$2)*(1+'Labour rates'!$D$2))</f>
        <v>0</v>
      </c>
      <c r="EM14" s="198">
        <f>'Revised labour.plant escalation'!F7*$EI14*((1+'Labour rates'!$C$2)*(1+'Labour rates'!$D$2))</f>
        <v>0</v>
      </c>
      <c r="EN14" s="198">
        <f>'Revised labour.plant escalation'!G7*$EI14*((1+'Labour rates'!$C$2)*(1+'Labour rates'!$D$2))</f>
        <v>0</v>
      </c>
      <c r="EO14" s="198">
        <f>'Revised labour.plant escalation'!H7*$EI14*((1+'Labour rates'!$C$2)*(1+'Labour rates'!$D$2))</f>
        <v>0</v>
      </c>
      <c r="EP14" s="198">
        <f>'Revised labour.plant escalation'!I7*$EI14*((1+'Labour rates'!$C$2)*(1+'Labour rates'!$D$2))</f>
        <v>0</v>
      </c>
      <c r="EQ14" s="203">
        <v>0</v>
      </c>
      <c r="ER14" s="198">
        <f>EQ14*'Labour rates'!B15</f>
        <v>0</v>
      </c>
      <c r="ES14" s="215" t="s">
        <v>174</v>
      </c>
      <c r="ET14" s="198">
        <f>'Revised labour.plant escalation'!E7*$EQ14*((1+'Labour rates'!$C$2)*(1+'Labour rates'!$D$2))</f>
        <v>0</v>
      </c>
      <c r="EU14" s="198">
        <f>'Revised labour.plant escalation'!F7*$EQ14*((1+'Labour rates'!$C$2)*(1+'Labour rates'!$D$2))</f>
        <v>0</v>
      </c>
      <c r="EV14" s="198">
        <f>'Revised labour.plant escalation'!G7*$EQ14*((1+'Labour rates'!$C$2)*(1+'Labour rates'!$D$2))</f>
        <v>0</v>
      </c>
      <c r="EW14" s="198">
        <f>'Revised labour.plant escalation'!H7*$EQ14*((1+'Labour rates'!$C$2)*(1+'Labour rates'!$D$2))</f>
        <v>0</v>
      </c>
      <c r="EX14" s="198">
        <f>'Revised labour.plant escalation'!I7*$EQ14*((1+'Labour rates'!$C$2)*(1+'Labour rates'!$D$2))</f>
        <v>0</v>
      </c>
      <c r="EY14" s="203">
        <v>0</v>
      </c>
      <c r="EZ14" s="198">
        <f>EY14*'Labour rates'!B15</f>
        <v>0</v>
      </c>
      <c r="FA14" s="215" t="s">
        <v>174</v>
      </c>
      <c r="FB14" s="198">
        <f>'Revised labour.plant escalation'!E7*$EY14*((1+'Labour rates'!$C$2)*(1+'Labour rates'!$D$2))</f>
        <v>0</v>
      </c>
      <c r="FC14" s="198">
        <f>'Revised labour.plant escalation'!F7*$EY14*((1+'Labour rates'!$C$2)*(1+'Labour rates'!$D$2))</f>
        <v>0</v>
      </c>
      <c r="FD14" s="198">
        <f>'Revised labour.plant escalation'!G7*$EY14*((1+'Labour rates'!$C$2)*(1+'Labour rates'!$D$2))</f>
        <v>0</v>
      </c>
      <c r="FE14" s="198">
        <f>'Revised labour.plant escalation'!H7*$EY14*((1+'Labour rates'!$C$2)*(1+'Labour rates'!$D$2))</f>
        <v>0</v>
      </c>
      <c r="FF14" s="198">
        <f>'Revised labour.plant escalation'!I7*$EY14*((1+'Labour rates'!$C$2)*(1+'Labour rates'!$D$2))</f>
        <v>0</v>
      </c>
      <c r="FG14" s="203">
        <v>4</v>
      </c>
      <c r="FH14" s="198">
        <f>FG14*'Labour rates'!B15</f>
        <v>627.32000000000005</v>
      </c>
      <c r="FI14" s="215" t="s">
        <v>174</v>
      </c>
      <c r="FJ14" s="198">
        <f>'Revised labour.plant escalation'!E7*$FG14*((1+'Labour rates'!$C$2)*(1+'Labour rates'!$D$2))</f>
        <v>661.57571385254835</v>
      </c>
      <c r="FK14" s="198">
        <f>'Revised labour.plant escalation'!F7*$FG14*((1+'Labour rates'!$C$2)*(1+'Labour rates'!$D$2))</f>
        <v>681.26772320311011</v>
      </c>
      <c r="FL14" s="198">
        <f>'Revised labour.plant escalation'!G7*$FG14*((1+'Labour rates'!$C$2)*(1+'Labour rates'!$D$2))</f>
        <v>704.28849637512167</v>
      </c>
      <c r="FM14" s="198">
        <f>'Revised labour.plant escalation'!H7*$FG14*((1+'Labour rates'!$C$2)*(1+'Labour rates'!$D$2))</f>
        <v>728.54874070329674</v>
      </c>
      <c r="FN14" s="198">
        <f>'Revised labour.plant escalation'!I7*$FG14*((1+'Labour rates'!$C$2)*(1+'Labour rates'!$D$2))</f>
        <v>753.3168556743517</v>
      </c>
      <c r="FO14" s="203">
        <v>4</v>
      </c>
      <c r="FP14" s="198">
        <f>FO14*'Labour rates'!B15</f>
        <v>627.32000000000005</v>
      </c>
      <c r="FQ14" s="215" t="s">
        <v>174</v>
      </c>
      <c r="FR14" s="198">
        <f>'Revised labour.plant escalation'!E7*$FO14*((1+'Labour rates'!$C$2)*(1+'Labour rates'!$D$2))</f>
        <v>661.57571385254835</v>
      </c>
      <c r="FS14" s="198">
        <f>'Revised labour.plant escalation'!F7*$FO14*((1+'Labour rates'!$C$2)*(1+'Labour rates'!$D$2))</f>
        <v>681.26772320311011</v>
      </c>
      <c r="FT14" s="198">
        <f>'Revised labour.plant escalation'!G7*$FO14*((1+'Labour rates'!$C$2)*(1+'Labour rates'!$D$2))</f>
        <v>704.28849637512167</v>
      </c>
      <c r="FU14" s="198">
        <f>'Revised labour.plant escalation'!H7*$FO14*((1+'Labour rates'!$C$2)*(1+'Labour rates'!$D$2))</f>
        <v>728.54874070329674</v>
      </c>
      <c r="FV14" s="198">
        <f>'Revised labour.plant escalation'!I7*$FO14*((1+'Labour rates'!$C$2)*(1+'Labour rates'!$D$2))</f>
        <v>753.3168556743517</v>
      </c>
      <c r="FW14" s="203">
        <v>4</v>
      </c>
      <c r="FX14" s="198">
        <f>FW14*'Labour rates'!B15</f>
        <v>627.32000000000005</v>
      </c>
      <c r="FY14" s="215" t="s">
        <v>174</v>
      </c>
      <c r="FZ14" s="198">
        <f>'Revised labour.plant escalation'!E7*$FW14*((1+'Labour rates'!$C$2)*(1+'Labour rates'!$D$2))</f>
        <v>661.57571385254835</v>
      </c>
      <c r="GA14" s="198">
        <f>'Revised labour.plant escalation'!F7*$FW14*((1+'Labour rates'!$C$2)*(1+'Labour rates'!$D$2))</f>
        <v>681.26772320311011</v>
      </c>
      <c r="GB14" s="198">
        <f>'Revised labour.plant escalation'!G7*$FW14*((1+'Labour rates'!$C$2)*(1+'Labour rates'!$D$2))</f>
        <v>704.28849637512167</v>
      </c>
      <c r="GC14" s="198">
        <f>'Revised labour.plant escalation'!H7*$FW14*((1+'Labour rates'!$C$2)*(1+'Labour rates'!$D$2))</f>
        <v>728.54874070329674</v>
      </c>
      <c r="GD14" s="198">
        <f>'Revised labour.plant escalation'!I7*$FW14*((1+'Labour rates'!$C$2)*(1+'Labour rates'!$D$2))</f>
        <v>753.3168556743517</v>
      </c>
      <c r="GE14" s="203">
        <v>0</v>
      </c>
      <c r="GF14" s="198">
        <f>GE14*'Labour rates'!B15</f>
        <v>0</v>
      </c>
      <c r="GG14" s="215" t="s">
        <v>174</v>
      </c>
      <c r="GH14" s="198">
        <f>'Revised labour.plant escalation'!E7*$GE14*((1+'Labour rates'!$C$2)*(1+'Labour rates'!$D$2))</f>
        <v>0</v>
      </c>
      <c r="GI14" s="198">
        <f>'Revised labour.plant escalation'!F7*$GE14*((1+'Labour rates'!$C$2)*(1+'Labour rates'!$D$2))</f>
        <v>0</v>
      </c>
      <c r="GJ14" s="198">
        <f>'Revised labour.plant escalation'!G7*$GE14*((1+'Labour rates'!$C$2)*(1+'Labour rates'!$D$2))</f>
        <v>0</v>
      </c>
      <c r="GK14" s="198">
        <f>'Revised labour.plant escalation'!H7*$GE14*((1+'Labour rates'!$C$2)*(1+'Labour rates'!$D$2))</f>
        <v>0</v>
      </c>
      <c r="GL14" s="198">
        <f>'Revised labour.plant escalation'!I7*$GE14*((1+'Labour rates'!$C$2)*(1+'Labour rates'!$D$2))</f>
        <v>0</v>
      </c>
      <c r="GM14" s="203">
        <v>0</v>
      </c>
      <c r="GN14" s="198">
        <f>GM14*'Labour rates'!B15</f>
        <v>0</v>
      </c>
      <c r="GO14" s="215" t="s">
        <v>174</v>
      </c>
      <c r="GP14" s="198">
        <f>'Revised labour.plant escalation'!E7*$GM14*((1+'Labour rates'!$C$2)*(1+'Labour rates'!$D$2))</f>
        <v>0</v>
      </c>
      <c r="GQ14" s="198">
        <f>'Revised labour.plant escalation'!F7*$GM14*((1+'Labour rates'!$C$2)*(1+'Labour rates'!$D$2))</f>
        <v>0</v>
      </c>
      <c r="GR14" s="198">
        <f>'Revised labour.plant escalation'!G7*$GM14*((1+'Labour rates'!$C$2)*(1+'Labour rates'!$D$2))</f>
        <v>0</v>
      </c>
      <c r="GS14" s="198">
        <f>'Revised labour.plant escalation'!H7*$GM14*((1+'Labour rates'!$C$2)*(1+'Labour rates'!$D$2))</f>
        <v>0</v>
      </c>
      <c r="GT14" s="198">
        <f>'Revised labour.plant escalation'!I7*$GM14*((1+'Labour rates'!$C$2)*(1+'Labour rates'!$D$2))</f>
        <v>0</v>
      </c>
      <c r="GU14" s="203">
        <v>0</v>
      </c>
      <c r="GV14" s="198">
        <f>GU14*'Labour rates'!B15</f>
        <v>0</v>
      </c>
      <c r="GW14" s="215" t="s">
        <v>174</v>
      </c>
      <c r="GX14" s="198">
        <f>'Revised labour.plant escalation'!E7*$GU14*((1+'Labour rates'!$C$2)*(1+'Labour rates'!$D$2))</f>
        <v>0</v>
      </c>
      <c r="GY14" s="198">
        <f>'Revised labour.plant escalation'!F7*$GU14*((1+'Labour rates'!$C$2)*(1+'Labour rates'!$D$2))</f>
        <v>0</v>
      </c>
      <c r="GZ14" s="198">
        <f>'Revised labour.plant escalation'!G7*$GU14*((1+'Labour rates'!$C$2)*(1+'Labour rates'!$D$2))</f>
        <v>0</v>
      </c>
      <c r="HA14" s="198">
        <f>'Revised labour.plant escalation'!H7*$GU14*((1+'Labour rates'!$C$2)*(1+'Labour rates'!$D$2))</f>
        <v>0</v>
      </c>
      <c r="HB14" s="198">
        <f>'Revised labour.plant escalation'!I7*$GU14*((1+'Labour rates'!$C$2)*(1+'Labour rates'!$D$2))</f>
        <v>0</v>
      </c>
      <c r="HC14" s="203">
        <v>0</v>
      </c>
      <c r="HD14" s="198">
        <f>HC14*'Labour rates'!B15</f>
        <v>0</v>
      </c>
      <c r="HE14" s="215" t="s">
        <v>174</v>
      </c>
      <c r="HF14" s="198">
        <f>'Revised labour.plant escalation'!E7*$HC14*((1+'Labour rates'!$C$2)*(1+'Labour rates'!$D$2))</f>
        <v>0</v>
      </c>
      <c r="HG14" s="198">
        <f>'Revised labour.plant escalation'!F7*$HC14*((1+'Labour rates'!$C$2)*(1+'Labour rates'!$D$2))</f>
        <v>0</v>
      </c>
      <c r="HH14" s="198">
        <f>'Revised labour.plant escalation'!G7*$HC14*((1+'Labour rates'!$C$2)*(1+'Labour rates'!$D$2))</f>
        <v>0</v>
      </c>
      <c r="HI14" s="198">
        <f>'Revised labour.plant escalation'!H7*$HC14*((1+'Labour rates'!$C$2)*(1+'Labour rates'!$D$2))</f>
        <v>0</v>
      </c>
      <c r="HJ14" s="198">
        <f>'Revised labour.plant escalation'!I7*$HC14*((1+'Labour rates'!$C$2)*(1+'Labour rates'!$D$2))</f>
        <v>0</v>
      </c>
      <c r="HK14" s="203">
        <v>0</v>
      </c>
      <c r="HL14" s="198">
        <f>HK14*'Labour rates'!B15</f>
        <v>0</v>
      </c>
      <c r="HM14" s="215" t="s">
        <v>174</v>
      </c>
      <c r="HN14" s="198">
        <f>'Revised labour.plant escalation'!E7*$HK14*((1+'Labour rates'!$C$2)*(1+'Labour rates'!$D$2))</f>
        <v>0</v>
      </c>
      <c r="HO14" s="198">
        <f>'Revised labour.plant escalation'!F7*$HK14*((1+'Labour rates'!$C$2)*(1+'Labour rates'!$D$2))</f>
        <v>0</v>
      </c>
      <c r="HP14" s="198">
        <f>'Revised labour.plant escalation'!G7*$HK14*((1+'Labour rates'!$C$2)*(1+'Labour rates'!$D$2))</f>
        <v>0</v>
      </c>
      <c r="HQ14" s="198">
        <f>'Revised labour.plant escalation'!H7*$HK14*((1+'Labour rates'!$C$2)*(1+'Labour rates'!$D$2))</f>
        <v>0</v>
      </c>
      <c r="HR14" s="198">
        <f>'Revised labour.plant escalation'!I7*$HK14*((1+'Labour rates'!$C$2)*(1+'Labour rates'!$D$2))</f>
        <v>0</v>
      </c>
      <c r="HS14" s="203">
        <v>0</v>
      </c>
      <c r="HT14" s="198">
        <f>HS14*'Labour rates'!B15</f>
        <v>0</v>
      </c>
      <c r="HU14" s="215" t="s">
        <v>174</v>
      </c>
      <c r="HV14" s="198">
        <f>'Revised labour.plant escalation'!E7*$HS14*((1+'Labour rates'!$C$2)*(1+'Labour rates'!$D$2))</f>
        <v>0</v>
      </c>
      <c r="HW14" s="198">
        <f>'Revised labour.plant escalation'!F7*$HS14*((1+'Labour rates'!$C$2)*(1+'Labour rates'!$D$2))</f>
        <v>0</v>
      </c>
      <c r="HX14" s="198">
        <f>'Revised labour.plant escalation'!G7*$HS14*((1+'Labour rates'!$C$2)*(1+'Labour rates'!$D$2))</f>
        <v>0</v>
      </c>
      <c r="HY14" s="198">
        <f>'Revised labour.plant escalation'!H7*$HS14*((1+'Labour rates'!$C$2)*(1+'Labour rates'!$D$2))</f>
        <v>0</v>
      </c>
      <c r="HZ14" s="198">
        <f>'Revised labour.plant escalation'!I7*$HS14*((1+'Labour rates'!$C$2)*(1+'Labour rates'!$D$2))</f>
        <v>0</v>
      </c>
      <c r="IA14" s="203">
        <v>0</v>
      </c>
      <c r="IB14" s="198">
        <f>IA14*'Labour rates'!B15</f>
        <v>0</v>
      </c>
      <c r="IC14" s="215" t="s">
        <v>174</v>
      </c>
      <c r="ID14" s="198">
        <f>'Revised labour.plant escalation'!E7*$IA14*((1+'Labour rates'!$C$2)*(1+'Labour rates'!$D$2))</f>
        <v>0</v>
      </c>
      <c r="IE14" s="198">
        <f>'Revised labour.plant escalation'!F7*$IA14*((1+'Labour rates'!$C$2)*(1+'Labour rates'!$D$2))</f>
        <v>0</v>
      </c>
      <c r="IF14" s="198">
        <f>'Revised labour.plant escalation'!G7*$IA14*((1+'Labour rates'!$C$2)*(1+'Labour rates'!$D$2))</f>
        <v>0</v>
      </c>
      <c r="IG14" s="198">
        <f>'Revised labour.plant escalation'!H7*$IA14*((1+'Labour rates'!$C$2)*(1+'Labour rates'!$D$2))</f>
        <v>0</v>
      </c>
      <c r="IH14" s="198">
        <f>'Revised labour.plant escalation'!I7*$IA14*((1+'Labour rates'!$C$2)*(1+'Labour rates'!$D$2))</f>
        <v>0</v>
      </c>
      <c r="II14" s="203">
        <v>0</v>
      </c>
      <c r="IJ14" s="198">
        <f>II14*'Labour rates'!B15</f>
        <v>0</v>
      </c>
      <c r="IK14" s="215" t="s">
        <v>174</v>
      </c>
      <c r="IL14" s="198">
        <f>'Revised labour.plant escalation'!E7*$II14*((1+'Labour rates'!$C$2)*(1+'Labour rates'!$D$2))</f>
        <v>0</v>
      </c>
      <c r="IM14" s="198">
        <f>'Revised labour.plant escalation'!F7*$II14*((1+'Labour rates'!$C$2)*(1+'Labour rates'!$D$2))</f>
        <v>0</v>
      </c>
      <c r="IN14" s="198">
        <f>'Revised labour.plant escalation'!G7*$II14*((1+'Labour rates'!$C$2)*(1+'Labour rates'!$D$2))</f>
        <v>0</v>
      </c>
      <c r="IO14" s="198">
        <f>'Revised labour.plant escalation'!H7*$II14*((1+'Labour rates'!$C$2)*(1+'Labour rates'!$D$2))</f>
        <v>0</v>
      </c>
      <c r="IP14" s="198">
        <f>'Revised labour.plant escalation'!I7*$II14*((1+'Labour rates'!$C$2)*(1+'Labour rates'!$D$2))</f>
        <v>0</v>
      </c>
      <c r="IQ14" s="203">
        <v>0</v>
      </c>
      <c r="IR14" s="198">
        <f>IQ14*'Labour rates'!B15</f>
        <v>0</v>
      </c>
      <c r="IS14" s="215" t="s">
        <v>174</v>
      </c>
      <c r="IT14" s="198">
        <f>'Revised labour.plant escalation'!E7*$IQ14*((1+'Labour rates'!$C$2)*(1+'Labour rates'!$D$2))</f>
        <v>0</v>
      </c>
      <c r="IU14" s="198">
        <f>'Revised labour.plant escalation'!F7*$IQ14*((1+'Labour rates'!$C$2)*(1+'Labour rates'!$D$2))</f>
        <v>0</v>
      </c>
      <c r="IV14" s="198">
        <f>'Revised labour.plant escalation'!G7*$IQ14*((1+'Labour rates'!$C$2)*(1+'Labour rates'!$D$2))</f>
        <v>0</v>
      </c>
      <c r="IW14" s="198">
        <f>'Revised labour.plant escalation'!H7*$IQ14*((1+'Labour rates'!$C$2)*(1+'Labour rates'!$D$2))</f>
        <v>0</v>
      </c>
      <c r="IX14" s="198">
        <f>'Revised labour.plant escalation'!I7*$IQ14*((1+'Labour rates'!$C$2)*(1+'Labour rates'!$D$2))</f>
        <v>0</v>
      </c>
      <c r="IY14" s="203">
        <v>0</v>
      </c>
      <c r="IZ14" s="198">
        <f>IY14*'Labour rates'!B15</f>
        <v>0</v>
      </c>
      <c r="JA14" s="215" t="s">
        <v>174</v>
      </c>
      <c r="JB14" s="198">
        <f>'Revised labour.plant escalation'!E7*$IY14*((1+'Labour rates'!$C$2)*(1+'Labour rates'!$D$2))</f>
        <v>0</v>
      </c>
      <c r="JC14" s="198">
        <f>'Revised labour.plant escalation'!F7*$IY14*((1+'Labour rates'!$C$2)*(1+'Labour rates'!$D$2))</f>
        <v>0</v>
      </c>
      <c r="JD14" s="198">
        <f>'Revised labour.plant escalation'!G7*$IY14*((1+'Labour rates'!$C$2)*(1+'Labour rates'!$D$2))</f>
        <v>0</v>
      </c>
      <c r="JE14" s="198">
        <f>'Revised labour.plant escalation'!H7*$IY14*((1+'Labour rates'!$C$2)*(1+'Labour rates'!$D$2))</f>
        <v>0</v>
      </c>
      <c r="JF14" s="204">
        <f>'Revised labour.plant escalation'!I7*$IY14*((1+'Labour rates'!$C$2)*(1+'Labour rates'!$D$2))</f>
        <v>0</v>
      </c>
    </row>
    <row r="15" spans="1:266" x14ac:dyDescent="0.35">
      <c r="A15" s="1" t="s">
        <v>61</v>
      </c>
      <c r="C15" s="203">
        <v>0</v>
      </c>
      <c r="D15" s="198">
        <f>C15*'Labour rates'!B16</f>
        <v>0</v>
      </c>
      <c r="E15" s="215" t="s">
        <v>174</v>
      </c>
      <c r="F15" s="198">
        <f>'Revised labour.plant escalation'!E8*$C15*((1+'Labour rates'!$C$2)*(1+'Labour rates'!$D$2))</f>
        <v>0</v>
      </c>
      <c r="G15" s="198">
        <f>'Revised labour.plant escalation'!F8*$C15*((1+'Labour rates'!$C$2)*(1+'Labour rates'!$D$2))</f>
        <v>0</v>
      </c>
      <c r="H15" s="198">
        <f>'Revised labour.plant escalation'!G8*$C15*((1+'Labour rates'!$C$2)*(1+'Labour rates'!$D$2))</f>
        <v>0</v>
      </c>
      <c r="I15" s="198">
        <f>'Revised labour.plant escalation'!H8*$C15*((1+'Labour rates'!$C$2)*(1+'Labour rates'!$D$2))</f>
        <v>0</v>
      </c>
      <c r="J15" s="198">
        <f>'Revised labour.plant escalation'!I8*$C15*((1+'Labour rates'!$C$2)*(1+'Labour rates'!$D$2))</f>
        <v>0</v>
      </c>
      <c r="K15" s="203">
        <v>0</v>
      </c>
      <c r="L15" s="198">
        <f>K15*'Labour rates'!B16</f>
        <v>0</v>
      </c>
      <c r="M15" s="215" t="s">
        <v>174</v>
      </c>
      <c r="N15" s="198">
        <f>'Revised labour.plant escalation'!E8*$K15*((1+'Labour rates'!$C$2)*(1+'Labour rates'!$D$2))</f>
        <v>0</v>
      </c>
      <c r="O15" s="198">
        <f>'Revised labour.plant escalation'!F8*$K15*((1+'Labour rates'!$C$2)*(1+'Labour rates'!$D$2))</f>
        <v>0</v>
      </c>
      <c r="P15" s="198">
        <f>'Revised labour.plant escalation'!G8*$K15*((1+'Labour rates'!$C$2)*(1+'Labour rates'!$D$2))</f>
        <v>0</v>
      </c>
      <c r="Q15" s="198">
        <f>'Revised labour.plant escalation'!H8*$K15*((1+'Labour rates'!$C$2)*(1+'Labour rates'!$D$2))</f>
        <v>0</v>
      </c>
      <c r="R15" s="198">
        <f>'Revised labour.plant escalation'!I8*$K15*((1+'Labour rates'!$C$2)*(1+'Labour rates'!$D$2))</f>
        <v>0</v>
      </c>
      <c r="S15" s="203">
        <v>0</v>
      </c>
      <c r="T15" s="198">
        <f>S15*'Labour rates'!B16</f>
        <v>0</v>
      </c>
      <c r="U15" s="215" t="s">
        <v>174</v>
      </c>
      <c r="V15" s="198">
        <f>'Revised labour.plant escalation'!E8*$S15*((1+'Labour rates'!$C$2)*(1+'Labour rates'!$D$2))</f>
        <v>0</v>
      </c>
      <c r="W15" s="198">
        <f>'Revised labour.plant escalation'!F8*$S15*((1+'Labour rates'!$C$2)*(1+'Labour rates'!$D$2))</f>
        <v>0</v>
      </c>
      <c r="X15" s="198">
        <f>'Revised labour.plant escalation'!G8*$S15*((1+'Labour rates'!$C$2)*(1+'Labour rates'!$D$2))</f>
        <v>0</v>
      </c>
      <c r="Y15" s="198">
        <f>'Revised labour.plant escalation'!H8*$S15*((1+'Labour rates'!$C$2)*(1+'Labour rates'!$D$2))</f>
        <v>0</v>
      </c>
      <c r="Z15" s="198">
        <f>'Revised labour.plant escalation'!I8*$S15*((1+'Labour rates'!$C$2)*(1+'Labour rates'!$D$2))</f>
        <v>0</v>
      </c>
      <c r="AA15" s="203">
        <v>0</v>
      </c>
      <c r="AB15" s="198">
        <f>AA15*'Labour rates'!B16</f>
        <v>0</v>
      </c>
      <c r="AC15" s="215" t="s">
        <v>174</v>
      </c>
      <c r="AD15" s="198">
        <f>'Revised labour.plant escalation'!E8*$AA15*((1+'Labour rates'!$C$2)*(1+'Labour rates'!$D$2))</f>
        <v>0</v>
      </c>
      <c r="AE15" s="198">
        <f>'Revised labour.plant escalation'!F8*$AA15*((1+'Labour rates'!$C$2)*(1+'Labour rates'!$D$2))</f>
        <v>0</v>
      </c>
      <c r="AF15" s="198">
        <f>'Revised labour.plant escalation'!G8*$AA15*((1+'Labour rates'!$C$2)*(1+'Labour rates'!$D$2))</f>
        <v>0</v>
      </c>
      <c r="AG15" s="198">
        <f>'Revised labour.plant escalation'!H8*$AA15*((1+'Labour rates'!$C$2)*(1+'Labour rates'!$D$2))</f>
        <v>0</v>
      </c>
      <c r="AH15" s="198">
        <f>'Revised labour.plant escalation'!I8*$AA15*((1+'Labour rates'!$C$2)*(1+'Labour rates'!$D$2))</f>
        <v>0</v>
      </c>
      <c r="AI15" s="203">
        <v>0</v>
      </c>
      <c r="AJ15" s="198">
        <f>AI15*'Labour rates'!B16</f>
        <v>0</v>
      </c>
      <c r="AK15" s="215" t="s">
        <v>174</v>
      </c>
      <c r="AL15" s="198">
        <f>'Revised labour.plant escalation'!E8*$AI15*((1+'Labour rates'!$C$2)*(1+'Labour rates'!$D$2))</f>
        <v>0</v>
      </c>
      <c r="AM15" s="198">
        <f>'Revised labour.plant escalation'!F8*$AI15*((1+'Labour rates'!$C$2)*(1+'Labour rates'!$D$2))</f>
        <v>0</v>
      </c>
      <c r="AN15" s="198">
        <f>'Revised labour.plant escalation'!G8*$AI15*((1+'Labour rates'!$C$2)*(1+'Labour rates'!$D$2))</f>
        <v>0</v>
      </c>
      <c r="AO15" s="198">
        <f>'Revised labour.plant escalation'!H8*$AI15*((1+'Labour rates'!$C$2)*(1+'Labour rates'!$D$2))</f>
        <v>0</v>
      </c>
      <c r="AP15" s="198">
        <f>'Revised labour.plant escalation'!I8*$AI15*((1+'Labour rates'!$C$2)*(1+'Labour rates'!$D$2))</f>
        <v>0</v>
      </c>
      <c r="AQ15" s="203">
        <v>0</v>
      </c>
      <c r="AR15" s="198">
        <f>AQ15*'Labour rates'!B16</f>
        <v>0</v>
      </c>
      <c r="AS15" s="215" t="s">
        <v>174</v>
      </c>
      <c r="AT15" s="198">
        <f>'Revised labour.plant escalation'!E8*$AQ15*((1+'Labour rates'!$C$2)*(1+'Labour rates'!$D$2))</f>
        <v>0</v>
      </c>
      <c r="AU15" s="198">
        <f>'Revised labour.plant escalation'!F8*$AQ15*((1+'Labour rates'!$C$2)*(1+'Labour rates'!$D$2))</f>
        <v>0</v>
      </c>
      <c r="AV15" s="198">
        <f>'Revised labour.plant escalation'!G8*$AQ15*((1+'Labour rates'!$C$2)*(1+'Labour rates'!$D$2))</f>
        <v>0</v>
      </c>
      <c r="AW15" s="198">
        <f>'Revised labour.plant escalation'!H8*$AQ15*((1+'Labour rates'!$C$2)*(1+'Labour rates'!$D$2))</f>
        <v>0</v>
      </c>
      <c r="AX15" s="198">
        <f>'Revised labour.plant escalation'!I8*$AQ15*((1+'Labour rates'!$C$2)*(1+'Labour rates'!$D$2))</f>
        <v>0</v>
      </c>
      <c r="AY15" s="203">
        <v>0</v>
      </c>
      <c r="AZ15" s="198">
        <f>AY15*'Labour rates'!B16</f>
        <v>0</v>
      </c>
      <c r="BA15" s="215" t="s">
        <v>174</v>
      </c>
      <c r="BB15" s="198">
        <f>'Revised labour.plant escalation'!E8*$AY15*((1+'Labour rates'!$C$2)*(1+'Labour rates'!$D$2))</f>
        <v>0</v>
      </c>
      <c r="BC15" s="198">
        <f>'Revised labour.plant escalation'!F8*$AY15*((1+'Labour rates'!$C$2)*(1+'Labour rates'!$D$2))</f>
        <v>0</v>
      </c>
      <c r="BD15" s="198">
        <f>'Revised labour.plant escalation'!G8*$AY15*((1+'Labour rates'!$C$2)*(1+'Labour rates'!$D$2))</f>
        <v>0</v>
      </c>
      <c r="BE15" s="198">
        <f>'Revised labour.plant escalation'!H8*$AY15*((1+'Labour rates'!$C$2)*(1+'Labour rates'!$D$2))</f>
        <v>0</v>
      </c>
      <c r="BF15" s="198">
        <f>'Revised labour.plant escalation'!I8*$AY15*((1+'Labour rates'!$C$2)*(1+'Labour rates'!$D$2))</f>
        <v>0</v>
      </c>
      <c r="BG15" s="203">
        <v>0</v>
      </c>
      <c r="BH15" s="198">
        <f>BG15*'Labour rates'!B16</f>
        <v>0</v>
      </c>
      <c r="BI15" s="215" t="s">
        <v>174</v>
      </c>
      <c r="BJ15" s="198">
        <f>'Revised labour.plant escalation'!E8*$BG15*((1+'Labour rates'!$C$2)*(1+'Labour rates'!$D$2))</f>
        <v>0</v>
      </c>
      <c r="BK15" s="198">
        <f>'Revised labour.plant escalation'!F8*$BG15*((1+'Labour rates'!$C$2)*(1+'Labour rates'!$D$2))</f>
        <v>0</v>
      </c>
      <c r="BL15" s="198">
        <f>'Revised labour.plant escalation'!G8*$BG15*((1+'Labour rates'!$C$2)*(1+'Labour rates'!$D$2))</f>
        <v>0</v>
      </c>
      <c r="BM15" s="198">
        <f>'Revised labour.plant escalation'!H8*$BG15*((1+'Labour rates'!$C$2)*(1+'Labour rates'!$D$2))</f>
        <v>0</v>
      </c>
      <c r="BN15" s="198">
        <f>'Revised labour.plant escalation'!I8*$BG15*((1+'Labour rates'!$C$2)*(1+'Labour rates'!$D$2))</f>
        <v>0</v>
      </c>
      <c r="BO15" s="203">
        <v>0</v>
      </c>
      <c r="BP15" s="198">
        <f>BO15*'Labour rates'!B16</f>
        <v>0</v>
      </c>
      <c r="BQ15" s="215" t="s">
        <v>174</v>
      </c>
      <c r="BR15" s="198">
        <f>'Revised labour.plant escalation'!E8*$BO15*((1+'Labour rates'!$C$2)*(1+'Labour rates'!$D$2))</f>
        <v>0</v>
      </c>
      <c r="BS15" s="198">
        <f>'Revised labour.plant escalation'!F8*$BO15*((1+'Labour rates'!$C$2)*(1+'Labour rates'!$D$2))</f>
        <v>0</v>
      </c>
      <c r="BT15" s="198">
        <f>'Revised labour.plant escalation'!G8*$BO15*((1+'Labour rates'!$C$2)*(1+'Labour rates'!$D$2))</f>
        <v>0</v>
      </c>
      <c r="BU15" s="198">
        <f>'Revised labour.plant escalation'!H8*$BO15*((1+'Labour rates'!$C$2)*(1+'Labour rates'!$D$2))</f>
        <v>0</v>
      </c>
      <c r="BV15" s="198">
        <f>'Revised labour.plant escalation'!I8*$BO15*((1+'Labour rates'!$C$2)*(1+'Labour rates'!$D$2))</f>
        <v>0</v>
      </c>
      <c r="BW15" s="203">
        <v>0</v>
      </c>
      <c r="BX15" s="198">
        <f>BW15*'Labour rates'!B16</f>
        <v>0</v>
      </c>
      <c r="BY15" s="215" t="s">
        <v>174</v>
      </c>
      <c r="BZ15" s="198">
        <f>'Revised labour.plant escalation'!E8*$BW15*((1+'Labour rates'!$C$2)*(1+'Labour rates'!$D$2))</f>
        <v>0</v>
      </c>
      <c r="CA15" s="198">
        <f>'Revised labour.plant escalation'!F8*$BW15*((1+'Labour rates'!$C$2)*(1+'Labour rates'!$D$2))</f>
        <v>0</v>
      </c>
      <c r="CB15" s="198">
        <f>'Revised labour.plant escalation'!G8*$BW15*((1+'Labour rates'!$C$2)*(1+'Labour rates'!$D$2))</f>
        <v>0</v>
      </c>
      <c r="CC15" s="198">
        <f>'Revised labour.plant escalation'!H8*$BW15*((1+'Labour rates'!$C$2)*(1+'Labour rates'!$D$2))</f>
        <v>0</v>
      </c>
      <c r="CD15" s="198">
        <f>'Revised labour.plant escalation'!I8*$BW15*((1+'Labour rates'!$C$2)*(1+'Labour rates'!$D$2))</f>
        <v>0</v>
      </c>
      <c r="CE15" s="203">
        <v>0</v>
      </c>
      <c r="CF15" s="198">
        <f>CE15*'Labour rates'!B16</f>
        <v>0</v>
      </c>
      <c r="CG15" s="215" t="s">
        <v>174</v>
      </c>
      <c r="CH15" s="198">
        <f>'Revised labour.plant escalation'!E8*$CE15*((1+'Labour rates'!$C$2)*(1+'Labour rates'!$D$2))</f>
        <v>0</v>
      </c>
      <c r="CI15" s="198">
        <f>'Revised labour.plant escalation'!F8*$CE15*((1+'Labour rates'!$C$2)*(1+'Labour rates'!$D$2))</f>
        <v>0</v>
      </c>
      <c r="CJ15" s="198">
        <f>'Revised labour.plant escalation'!G8*$CE15*((1+'Labour rates'!$C$2)*(1+'Labour rates'!$D$2))</f>
        <v>0</v>
      </c>
      <c r="CK15" s="198">
        <f>'Revised labour.plant escalation'!H8*$CE15*((1+'Labour rates'!$C$2)*(1+'Labour rates'!$D$2))</f>
        <v>0</v>
      </c>
      <c r="CL15" s="198">
        <f>'Revised labour.plant escalation'!I8*$CE15*((1+'Labour rates'!$C$2)*(1+'Labour rates'!$D$2))</f>
        <v>0</v>
      </c>
      <c r="CM15" s="203">
        <v>0</v>
      </c>
      <c r="CN15" s="198">
        <f>CM15*'Labour rates'!B16</f>
        <v>0</v>
      </c>
      <c r="CO15" s="215" t="s">
        <v>174</v>
      </c>
      <c r="CP15" s="198">
        <f>'Revised labour.plant escalation'!E8*$CM15*((1+'Labour rates'!$C$2)*(1+'Labour rates'!$D$2))</f>
        <v>0</v>
      </c>
      <c r="CQ15" s="198">
        <f>'Revised labour.plant escalation'!F8*$CM15*((1+'Labour rates'!$C$2)*(1+'Labour rates'!$D$2))</f>
        <v>0</v>
      </c>
      <c r="CR15" s="198">
        <f>'Revised labour.plant escalation'!G8*$CM15*((1+'Labour rates'!$C$2)*(1+'Labour rates'!$D$2))</f>
        <v>0</v>
      </c>
      <c r="CS15" s="198">
        <f>'Revised labour.plant escalation'!H8*$CM15*((1+'Labour rates'!$C$2)*(1+'Labour rates'!$D$2))</f>
        <v>0</v>
      </c>
      <c r="CT15" s="198">
        <f>'Revised labour.plant escalation'!I8*$CM15*((1+'Labour rates'!$C$2)*(1+'Labour rates'!$D$2))</f>
        <v>0</v>
      </c>
      <c r="CU15" s="203">
        <v>4</v>
      </c>
      <c r="CV15" s="198">
        <f>CU15*'Labour rates'!B16</f>
        <v>627.32000000000005</v>
      </c>
      <c r="CW15" s="215" t="s">
        <v>174</v>
      </c>
      <c r="CX15" s="198">
        <f>'Revised labour.plant escalation'!E8*$CU15*((1+'Labour rates'!$C$2)*(1+'Labour rates'!$D$2))</f>
        <v>661.57571385254835</v>
      </c>
      <c r="CY15" s="198">
        <f>'Revised labour.plant escalation'!F8*$CU15*((1+'Labour rates'!$C$2)*(1+'Labour rates'!$D$2))</f>
        <v>681.26772320311011</v>
      </c>
      <c r="CZ15" s="198">
        <f>'Revised labour.plant escalation'!G8*$CU15*((1+'Labour rates'!$C$2)*(1+'Labour rates'!$D$2))</f>
        <v>704.28849637512167</v>
      </c>
      <c r="DA15" s="198">
        <f>'Revised labour.plant escalation'!H8*$CU15*((1+'Labour rates'!$C$2)*(1+'Labour rates'!$D$2))</f>
        <v>728.54874070329674</v>
      </c>
      <c r="DB15" s="198">
        <f>'Revised labour.plant escalation'!I8*$CU15*((1+'Labour rates'!$C$2)*(1+'Labour rates'!$D$2))</f>
        <v>753.3168556743517</v>
      </c>
      <c r="DC15" s="203">
        <v>0</v>
      </c>
      <c r="DD15" s="198">
        <f>DC15*'Labour rates'!B16</f>
        <v>0</v>
      </c>
      <c r="DE15" s="215" t="s">
        <v>174</v>
      </c>
      <c r="DF15" s="198">
        <f>'Revised labour.plant escalation'!E8*$DC15*((1+'Labour rates'!$C$2)*(1+'Labour rates'!$D$2))</f>
        <v>0</v>
      </c>
      <c r="DG15" s="198">
        <f>'Revised labour.plant escalation'!F8*$DC15*((1+'Labour rates'!$C$2)*(1+'Labour rates'!$D$2))</f>
        <v>0</v>
      </c>
      <c r="DH15" s="198">
        <f>'Revised labour.plant escalation'!G8*$DC15*((1+'Labour rates'!$C$2)*(1+'Labour rates'!$D$2))</f>
        <v>0</v>
      </c>
      <c r="DI15" s="198">
        <f>'Revised labour.plant escalation'!H8*$DC15*((1+'Labour rates'!$C$2)*(1+'Labour rates'!$D$2))</f>
        <v>0</v>
      </c>
      <c r="DJ15" s="198">
        <f>'Revised labour.plant escalation'!I8*$DC15*((1+'Labour rates'!$C$2)*(1+'Labour rates'!$D$2))</f>
        <v>0</v>
      </c>
      <c r="DK15" s="203">
        <v>0</v>
      </c>
      <c r="DL15" s="198">
        <f>DK15*'Labour rates'!B16</f>
        <v>0</v>
      </c>
      <c r="DM15" s="215" t="s">
        <v>174</v>
      </c>
      <c r="DN15" s="198">
        <f>'Revised labour.plant escalation'!E8*$DK15*((1+'Labour rates'!$C$2)*(1+'Labour rates'!$D$2))</f>
        <v>0</v>
      </c>
      <c r="DO15" s="198">
        <f>'Revised labour.plant escalation'!F8*$DK15*((1+'Labour rates'!$C$2)*(1+'Labour rates'!$D$2))</f>
        <v>0</v>
      </c>
      <c r="DP15" s="198">
        <f>'Revised labour.plant escalation'!G8*$DK15*((1+'Labour rates'!$C$2)*(1+'Labour rates'!$D$2))</f>
        <v>0</v>
      </c>
      <c r="DQ15" s="198">
        <f>'Revised labour.plant escalation'!H8*$DK15*((1+'Labour rates'!$C$2)*(1+'Labour rates'!$D$2))</f>
        <v>0</v>
      </c>
      <c r="DR15" s="198">
        <f>'Revised labour.plant escalation'!I8*$DK15*((1+'Labour rates'!$C$2)*(1+'Labour rates'!$D$2))</f>
        <v>0</v>
      </c>
      <c r="DS15" s="203">
        <v>0</v>
      </c>
      <c r="DT15" s="198">
        <f>DS15*'Labour rates'!B16</f>
        <v>0</v>
      </c>
      <c r="DU15" s="215" t="s">
        <v>174</v>
      </c>
      <c r="DV15" s="198">
        <f>'Revised labour.plant escalation'!E8*$DS15*((1+'Labour rates'!$C$2)*(1+'Labour rates'!$D$2))</f>
        <v>0</v>
      </c>
      <c r="DW15" s="198">
        <f>'Revised labour.plant escalation'!F8*$DS15*((1+'Labour rates'!$C$2)*(1+'Labour rates'!$D$2))</f>
        <v>0</v>
      </c>
      <c r="DX15" s="198">
        <f>'Revised labour.plant escalation'!G8*$DS15*((1+'Labour rates'!$C$2)*(1+'Labour rates'!$D$2))</f>
        <v>0</v>
      </c>
      <c r="DY15" s="198">
        <f>'Revised labour.plant escalation'!H8*$DS15*((1+'Labour rates'!$C$2)*(1+'Labour rates'!$D$2))</f>
        <v>0</v>
      </c>
      <c r="DZ15" s="198">
        <f>'Revised labour.plant escalation'!I8*$DS15*((1+'Labour rates'!$C$2)*(1+'Labour rates'!$D$2))</f>
        <v>0</v>
      </c>
      <c r="EA15" s="203">
        <v>9</v>
      </c>
      <c r="EB15" s="198">
        <f>EA15*'Labour rates'!B16</f>
        <v>1411.47</v>
      </c>
      <c r="EC15" s="215" t="s">
        <v>174</v>
      </c>
      <c r="ED15" s="198">
        <f>'Revised labour.plant escalation'!E8*$EA15*((1+'Labour rates'!$C$2)*(1+'Labour rates'!$D$2))</f>
        <v>1488.5453561682339</v>
      </c>
      <c r="EE15" s="198">
        <f>'Revised labour.plant escalation'!F8*$EA15*((1+'Labour rates'!$C$2)*(1+'Labour rates'!$D$2))</f>
        <v>1532.8523772069977</v>
      </c>
      <c r="EF15" s="198">
        <f>'Revised labour.plant escalation'!G8*$EA15*((1+'Labour rates'!$C$2)*(1+'Labour rates'!$D$2))</f>
        <v>1584.6491168440236</v>
      </c>
      <c r="EG15" s="198">
        <f>'Revised labour.plant escalation'!H8*$EA15*((1+'Labour rates'!$C$2)*(1+'Labour rates'!$D$2))</f>
        <v>1639.2346665824177</v>
      </c>
      <c r="EH15" s="198">
        <f>'Revised labour.plant escalation'!I8*$EA15*((1+'Labour rates'!$C$2)*(1+'Labour rates'!$D$2))</f>
        <v>1694.9629252672912</v>
      </c>
      <c r="EI15" s="203">
        <v>6</v>
      </c>
      <c r="EJ15" s="198">
        <f>EI15*'Labour rates'!B16</f>
        <v>940.98</v>
      </c>
      <c r="EK15" s="215" t="s">
        <v>174</v>
      </c>
      <c r="EL15" s="198">
        <f>'Revised labour.plant escalation'!E8*$EI15*((1+'Labour rates'!$C$2)*(1+'Labour rates'!$D$2))</f>
        <v>992.36357077882269</v>
      </c>
      <c r="EM15" s="198">
        <f>'Revised labour.plant escalation'!F8*$EI15*((1+'Labour rates'!$C$2)*(1+'Labour rates'!$D$2))</f>
        <v>1021.9015848046652</v>
      </c>
      <c r="EN15" s="198">
        <f>'Revised labour.plant escalation'!G8*$EI15*((1+'Labour rates'!$C$2)*(1+'Labour rates'!$D$2))</f>
        <v>1056.4327445626825</v>
      </c>
      <c r="EO15" s="198">
        <f>'Revised labour.plant escalation'!H8*$EI15*((1+'Labour rates'!$C$2)*(1+'Labour rates'!$D$2))</f>
        <v>1092.823111054945</v>
      </c>
      <c r="EP15" s="198">
        <f>'Revised labour.plant escalation'!I8*$EI15*((1+'Labour rates'!$C$2)*(1+'Labour rates'!$D$2))</f>
        <v>1129.9752835115276</v>
      </c>
      <c r="EQ15" s="203">
        <v>3</v>
      </c>
      <c r="ER15" s="198">
        <f>EQ15*'Labour rates'!B16</f>
        <v>470.49</v>
      </c>
      <c r="ES15" s="215" t="s">
        <v>174</v>
      </c>
      <c r="ET15" s="198">
        <f>'Revised labour.plant escalation'!E8*$EQ15*((1+'Labour rates'!$C$2)*(1+'Labour rates'!$D$2))</f>
        <v>496.18178538941135</v>
      </c>
      <c r="EU15" s="198">
        <f>'Revised labour.plant escalation'!F8*$EQ15*((1+'Labour rates'!$C$2)*(1+'Labour rates'!$D$2))</f>
        <v>510.95079240233258</v>
      </c>
      <c r="EV15" s="198">
        <f>'Revised labour.plant escalation'!G8*$EQ15*((1+'Labour rates'!$C$2)*(1+'Labour rates'!$D$2))</f>
        <v>528.21637228134125</v>
      </c>
      <c r="EW15" s="198">
        <f>'Revised labour.plant escalation'!H8*$EQ15*((1+'Labour rates'!$C$2)*(1+'Labour rates'!$D$2))</f>
        <v>546.4115555274725</v>
      </c>
      <c r="EX15" s="198">
        <f>'Revised labour.plant escalation'!I8*$EQ15*((1+'Labour rates'!$C$2)*(1+'Labour rates'!$D$2))</f>
        <v>564.98764175576378</v>
      </c>
      <c r="EY15" s="203">
        <v>3</v>
      </c>
      <c r="EZ15" s="198">
        <f>EY15*'Labour rates'!B16</f>
        <v>470.49</v>
      </c>
      <c r="FA15" s="215" t="s">
        <v>174</v>
      </c>
      <c r="FB15" s="198">
        <f>'Revised labour.plant escalation'!E8*$EY15*((1+'Labour rates'!$C$2)*(1+'Labour rates'!$D$2))</f>
        <v>496.18178538941135</v>
      </c>
      <c r="FC15" s="198">
        <f>'Revised labour.plant escalation'!F8*$EY15*((1+'Labour rates'!$C$2)*(1+'Labour rates'!$D$2))</f>
        <v>510.95079240233258</v>
      </c>
      <c r="FD15" s="198">
        <f>'Revised labour.plant escalation'!G8*$EY15*((1+'Labour rates'!$C$2)*(1+'Labour rates'!$D$2))</f>
        <v>528.21637228134125</v>
      </c>
      <c r="FE15" s="198">
        <f>'Revised labour.plant escalation'!H8*$EY15*((1+'Labour rates'!$C$2)*(1+'Labour rates'!$D$2))</f>
        <v>546.4115555274725</v>
      </c>
      <c r="FF15" s="198">
        <f>'Revised labour.plant escalation'!I8*$EY15*((1+'Labour rates'!$C$2)*(1+'Labour rates'!$D$2))</f>
        <v>564.98764175576378</v>
      </c>
      <c r="FG15" s="203">
        <v>6</v>
      </c>
      <c r="FH15" s="198">
        <f>FG15*'Labour rates'!B16</f>
        <v>940.98</v>
      </c>
      <c r="FI15" s="215" t="s">
        <v>174</v>
      </c>
      <c r="FJ15" s="198">
        <f>'Revised labour.plant escalation'!E8*$FG15*((1+'Labour rates'!$C$2)*(1+'Labour rates'!$D$2))</f>
        <v>992.36357077882269</v>
      </c>
      <c r="FK15" s="198">
        <f>'Revised labour.plant escalation'!F8*$FG15*((1+'Labour rates'!$C$2)*(1+'Labour rates'!$D$2))</f>
        <v>1021.9015848046652</v>
      </c>
      <c r="FL15" s="198">
        <f>'Revised labour.plant escalation'!G8*$FG15*((1+'Labour rates'!$C$2)*(1+'Labour rates'!$D$2))</f>
        <v>1056.4327445626825</v>
      </c>
      <c r="FM15" s="198">
        <f>'Revised labour.plant escalation'!H8*$FG15*((1+'Labour rates'!$C$2)*(1+'Labour rates'!$D$2))</f>
        <v>1092.823111054945</v>
      </c>
      <c r="FN15" s="198">
        <f>'Revised labour.plant escalation'!I8*$FG15*((1+'Labour rates'!$C$2)*(1+'Labour rates'!$D$2))</f>
        <v>1129.9752835115276</v>
      </c>
      <c r="FO15" s="203">
        <v>8</v>
      </c>
      <c r="FP15" s="198">
        <f>FO15*'Labour rates'!B16</f>
        <v>1254.6400000000001</v>
      </c>
      <c r="FQ15" s="215" t="s">
        <v>174</v>
      </c>
      <c r="FR15" s="198">
        <f>'Revised labour.plant escalation'!E8*$FO15*((1+'Labour rates'!$C$2)*(1+'Labour rates'!$D$2))</f>
        <v>1323.1514277050967</v>
      </c>
      <c r="FS15" s="198">
        <f>'Revised labour.plant escalation'!F8*$FO15*((1+'Labour rates'!$C$2)*(1+'Labour rates'!$D$2))</f>
        <v>1362.5354464062202</v>
      </c>
      <c r="FT15" s="198">
        <f>'Revised labour.plant escalation'!G8*$FO15*((1+'Labour rates'!$C$2)*(1+'Labour rates'!$D$2))</f>
        <v>1408.5769927502433</v>
      </c>
      <c r="FU15" s="198">
        <f>'Revised labour.plant escalation'!H8*$FO15*((1+'Labour rates'!$C$2)*(1+'Labour rates'!$D$2))</f>
        <v>1457.0974814065935</v>
      </c>
      <c r="FV15" s="198">
        <f>'Revised labour.plant escalation'!I8*$FO15*((1+'Labour rates'!$C$2)*(1+'Labour rates'!$D$2))</f>
        <v>1506.6337113487034</v>
      </c>
      <c r="FW15" s="203">
        <v>12</v>
      </c>
      <c r="FX15" s="198">
        <f>FW15*'Labour rates'!B16</f>
        <v>1881.96</v>
      </c>
      <c r="FY15" s="215" t="s">
        <v>174</v>
      </c>
      <c r="FZ15" s="198">
        <f>'Revised labour.plant escalation'!E8*$FW15*((1+'Labour rates'!$C$2)*(1+'Labour rates'!$D$2))</f>
        <v>1984.7271415576454</v>
      </c>
      <c r="GA15" s="198">
        <f>'Revised labour.plant escalation'!F8*$FW15*((1+'Labour rates'!$C$2)*(1+'Labour rates'!$D$2))</f>
        <v>2043.8031696093303</v>
      </c>
      <c r="GB15" s="198">
        <f>'Revised labour.plant escalation'!G8*$FW15*((1+'Labour rates'!$C$2)*(1+'Labour rates'!$D$2))</f>
        <v>2112.865489125365</v>
      </c>
      <c r="GC15" s="198">
        <f>'Revised labour.plant escalation'!H8*$FW15*((1+'Labour rates'!$C$2)*(1+'Labour rates'!$D$2))</f>
        <v>2185.64622210989</v>
      </c>
      <c r="GD15" s="198">
        <f>'Revised labour.plant escalation'!I8*$FW15*((1+'Labour rates'!$C$2)*(1+'Labour rates'!$D$2))</f>
        <v>2259.9505670230551</v>
      </c>
      <c r="GE15" s="203">
        <v>0</v>
      </c>
      <c r="GF15" s="198">
        <f>GE15*'Labour rates'!B16</f>
        <v>0</v>
      </c>
      <c r="GG15" s="215" t="s">
        <v>174</v>
      </c>
      <c r="GH15" s="198">
        <f>'Revised labour.plant escalation'!E8*$GE15*((1+'Labour rates'!$C$2)*(1+'Labour rates'!$D$2))</f>
        <v>0</v>
      </c>
      <c r="GI15" s="198">
        <f>'Revised labour.plant escalation'!F8*$GE15*((1+'Labour rates'!$C$2)*(1+'Labour rates'!$D$2))</f>
        <v>0</v>
      </c>
      <c r="GJ15" s="198">
        <f>'Revised labour.plant escalation'!G8*$GE15*((1+'Labour rates'!$C$2)*(1+'Labour rates'!$D$2))</f>
        <v>0</v>
      </c>
      <c r="GK15" s="198">
        <f>'Revised labour.plant escalation'!H8*$GE15*((1+'Labour rates'!$C$2)*(1+'Labour rates'!$D$2))</f>
        <v>0</v>
      </c>
      <c r="GL15" s="198">
        <f>'Revised labour.plant escalation'!I8*$GE15*((1+'Labour rates'!$C$2)*(1+'Labour rates'!$D$2))</f>
        <v>0</v>
      </c>
      <c r="GM15" s="203">
        <v>0</v>
      </c>
      <c r="GN15" s="198">
        <f>GM15*'Labour rates'!B16</f>
        <v>0</v>
      </c>
      <c r="GO15" s="215" t="s">
        <v>174</v>
      </c>
      <c r="GP15" s="198">
        <f>'Revised labour.plant escalation'!E8*$GM15*((1+'Labour rates'!$C$2)*(1+'Labour rates'!$D$2))</f>
        <v>0</v>
      </c>
      <c r="GQ15" s="198">
        <f>'Revised labour.plant escalation'!F8*$GM15*((1+'Labour rates'!$C$2)*(1+'Labour rates'!$D$2))</f>
        <v>0</v>
      </c>
      <c r="GR15" s="198">
        <f>'Revised labour.plant escalation'!G8*$GM15*((1+'Labour rates'!$C$2)*(1+'Labour rates'!$D$2))</f>
        <v>0</v>
      </c>
      <c r="GS15" s="198">
        <f>'Revised labour.plant escalation'!H8*$GM15*((1+'Labour rates'!$C$2)*(1+'Labour rates'!$D$2))</f>
        <v>0</v>
      </c>
      <c r="GT15" s="198">
        <f>'Revised labour.plant escalation'!I8*$GM15*((1+'Labour rates'!$C$2)*(1+'Labour rates'!$D$2))</f>
        <v>0</v>
      </c>
      <c r="GU15" s="203">
        <v>0</v>
      </c>
      <c r="GV15" s="198">
        <f>GU15*'Labour rates'!B16</f>
        <v>0</v>
      </c>
      <c r="GW15" s="215" t="s">
        <v>174</v>
      </c>
      <c r="GX15" s="198">
        <f>'Revised labour.plant escalation'!E8*$GU15*((1+'Labour rates'!$C$2)*(1+'Labour rates'!$D$2))</f>
        <v>0</v>
      </c>
      <c r="GY15" s="198">
        <f>'Revised labour.plant escalation'!F8*$GU15*((1+'Labour rates'!$C$2)*(1+'Labour rates'!$D$2))</f>
        <v>0</v>
      </c>
      <c r="GZ15" s="198">
        <f>'Revised labour.plant escalation'!G8*$GU15*((1+'Labour rates'!$C$2)*(1+'Labour rates'!$D$2))</f>
        <v>0</v>
      </c>
      <c r="HA15" s="198">
        <f>'Revised labour.plant escalation'!H8*$GU15*((1+'Labour rates'!$C$2)*(1+'Labour rates'!$D$2))</f>
        <v>0</v>
      </c>
      <c r="HB15" s="198">
        <f>'Revised labour.plant escalation'!I8*$GU15*((1+'Labour rates'!$C$2)*(1+'Labour rates'!$D$2))</f>
        <v>0</v>
      </c>
      <c r="HC15" s="203">
        <v>0</v>
      </c>
      <c r="HD15" s="198">
        <f>HC15*'Labour rates'!B16</f>
        <v>0</v>
      </c>
      <c r="HE15" s="215" t="s">
        <v>174</v>
      </c>
      <c r="HF15" s="198">
        <f>'Revised labour.plant escalation'!E8*$HC15*((1+'Labour rates'!$C$2)*(1+'Labour rates'!$D$2))</f>
        <v>0</v>
      </c>
      <c r="HG15" s="198">
        <f>'Revised labour.plant escalation'!F8*$HC15*((1+'Labour rates'!$C$2)*(1+'Labour rates'!$D$2))</f>
        <v>0</v>
      </c>
      <c r="HH15" s="198">
        <f>'Revised labour.plant escalation'!G8*$HC15*((1+'Labour rates'!$C$2)*(1+'Labour rates'!$D$2))</f>
        <v>0</v>
      </c>
      <c r="HI15" s="198">
        <f>'Revised labour.plant escalation'!H8*$HC15*((1+'Labour rates'!$C$2)*(1+'Labour rates'!$D$2))</f>
        <v>0</v>
      </c>
      <c r="HJ15" s="198">
        <f>'Revised labour.plant escalation'!I8*$HC15*((1+'Labour rates'!$C$2)*(1+'Labour rates'!$D$2))</f>
        <v>0</v>
      </c>
      <c r="HK15" s="203">
        <v>0</v>
      </c>
      <c r="HL15" s="198">
        <f>HK15*'Labour rates'!B16</f>
        <v>0</v>
      </c>
      <c r="HM15" s="215" t="s">
        <v>174</v>
      </c>
      <c r="HN15" s="198">
        <f>'Revised labour.plant escalation'!E8*$HK15*((1+'Labour rates'!$C$2)*(1+'Labour rates'!$D$2))</f>
        <v>0</v>
      </c>
      <c r="HO15" s="198">
        <f>'Revised labour.plant escalation'!F8*$HK15*((1+'Labour rates'!$C$2)*(1+'Labour rates'!$D$2))</f>
        <v>0</v>
      </c>
      <c r="HP15" s="198">
        <f>'Revised labour.plant escalation'!G8*$HK15*((1+'Labour rates'!$C$2)*(1+'Labour rates'!$D$2))</f>
        <v>0</v>
      </c>
      <c r="HQ15" s="198">
        <f>'Revised labour.plant escalation'!H8*$HK15*((1+'Labour rates'!$C$2)*(1+'Labour rates'!$D$2))</f>
        <v>0</v>
      </c>
      <c r="HR15" s="198">
        <f>'Revised labour.plant escalation'!I8*$HK15*((1+'Labour rates'!$C$2)*(1+'Labour rates'!$D$2))</f>
        <v>0</v>
      </c>
      <c r="HS15" s="203">
        <v>0</v>
      </c>
      <c r="HT15" s="198">
        <f>HS15*'Labour rates'!B16</f>
        <v>0</v>
      </c>
      <c r="HU15" s="215" t="s">
        <v>174</v>
      </c>
      <c r="HV15" s="198">
        <f>'Revised labour.plant escalation'!E8*$HS15*((1+'Labour rates'!$C$2)*(1+'Labour rates'!$D$2))</f>
        <v>0</v>
      </c>
      <c r="HW15" s="198">
        <f>'Revised labour.plant escalation'!F8*$HS15*((1+'Labour rates'!$C$2)*(1+'Labour rates'!$D$2))</f>
        <v>0</v>
      </c>
      <c r="HX15" s="198">
        <f>'Revised labour.plant escalation'!G8*$HS15*((1+'Labour rates'!$C$2)*(1+'Labour rates'!$D$2))</f>
        <v>0</v>
      </c>
      <c r="HY15" s="198">
        <f>'Revised labour.plant escalation'!H8*$HS15*((1+'Labour rates'!$C$2)*(1+'Labour rates'!$D$2))</f>
        <v>0</v>
      </c>
      <c r="HZ15" s="198">
        <f>'Revised labour.plant escalation'!I8*$HS15*((1+'Labour rates'!$C$2)*(1+'Labour rates'!$D$2))</f>
        <v>0</v>
      </c>
      <c r="IA15" s="203">
        <v>0</v>
      </c>
      <c r="IB15" s="198">
        <f>IA15*'Labour rates'!B16</f>
        <v>0</v>
      </c>
      <c r="IC15" s="215" t="s">
        <v>174</v>
      </c>
      <c r="ID15" s="198">
        <f>'Revised labour.plant escalation'!E8*$IA15*((1+'Labour rates'!$C$2)*(1+'Labour rates'!$D$2))</f>
        <v>0</v>
      </c>
      <c r="IE15" s="198">
        <f>'Revised labour.plant escalation'!F8*$IA15*((1+'Labour rates'!$C$2)*(1+'Labour rates'!$D$2))</f>
        <v>0</v>
      </c>
      <c r="IF15" s="198">
        <f>'Revised labour.plant escalation'!G8*$IA15*((1+'Labour rates'!$C$2)*(1+'Labour rates'!$D$2))</f>
        <v>0</v>
      </c>
      <c r="IG15" s="198">
        <f>'Revised labour.plant escalation'!H8*$IA15*((1+'Labour rates'!$C$2)*(1+'Labour rates'!$D$2))</f>
        <v>0</v>
      </c>
      <c r="IH15" s="198">
        <f>'Revised labour.plant escalation'!I8*$IA15*((1+'Labour rates'!$C$2)*(1+'Labour rates'!$D$2))</f>
        <v>0</v>
      </c>
      <c r="II15" s="203">
        <v>0</v>
      </c>
      <c r="IJ15" s="198">
        <f>II15*'Labour rates'!B16</f>
        <v>0</v>
      </c>
      <c r="IK15" s="215" t="s">
        <v>174</v>
      </c>
      <c r="IL15" s="198">
        <f>'Revised labour.plant escalation'!E8*$II15*((1+'Labour rates'!$C$2)*(1+'Labour rates'!$D$2))</f>
        <v>0</v>
      </c>
      <c r="IM15" s="198">
        <f>'Revised labour.plant escalation'!F8*$II15*((1+'Labour rates'!$C$2)*(1+'Labour rates'!$D$2))</f>
        <v>0</v>
      </c>
      <c r="IN15" s="198">
        <f>'Revised labour.plant escalation'!G8*$II15*((1+'Labour rates'!$C$2)*(1+'Labour rates'!$D$2))</f>
        <v>0</v>
      </c>
      <c r="IO15" s="198">
        <f>'Revised labour.plant escalation'!H8*$II15*((1+'Labour rates'!$C$2)*(1+'Labour rates'!$D$2))</f>
        <v>0</v>
      </c>
      <c r="IP15" s="198">
        <f>'Revised labour.plant escalation'!I8*$II15*((1+'Labour rates'!$C$2)*(1+'Labour rates'!$D$2))</f>
        <v>0</v>
      </c>
      <c r="IQ15" s="203">
        <v>0</v>
      </c>
      <c r="IR15" s="198">
        <f>IQ15*'Labour rates'!B16</f>
        <v>0</v>
      </c>
      <c r="IS15" s="215" t="s">
        <v>174</v>
      </c>
      <c r="IT15" s="198">
        <f>'Revised labour.plant escalation'!E8*$IQ15*((1+'Labour rates'!$C$2)*(1+'Labour rates'!$D$2))</f>
        <v>0</v>
      </c>
      <c r="IU15" s="198">
        <f>'Revised labour.plant escalation'!F8*$IQ15*((1+'Labour rates'!$C$2)*(1+'Labour rates'!$D$2))</f>
        <v>0</v>
      </c>
      <c r="IV15" s="198">
        <f>'Revised labour.plant escalation'!G8*$IQ15*((1+'Labour rates'!$C$2)*(1+'Labour rates'!$D$2))</f>
        <v>0</v>
      </c>
      <c r="IW15" s="198">
        <f>'Revised labour.plant escalation'!H8*$IQ15*((1+'Labour rates'!$C$2)*(1+'Labour rates'!$D$2))</f>
        <v>0</v>
      </c>
      <c r="IX15" s="198">
        <f>'Revised labour.plant escalation'!I8*$IQ15*((1+'Labour rates'!$C$2)*(1+'Labour rates'!$D$2))</f>
        <v>0</v>
      </c>
      <c r="IY15" s="203">
        <v>0</v>
      </c>
      <c r="IZ15" s="198">
        <f>IY15*'Labour rates'!B16</f>
        <v>0</v>
      </c>
      <c r="JA15" s="215" t="s">
        <v>174</v>
      </c>
      <c r="JB15" s="198">
        <f>'Revised labour.plant escalation'!E8*$IY15*((1+'Labour rates'!$C$2)*(1+'Labour rates'!$D$2))</f>
        <v>0</v>
      </c>
      <c r="JC15" s="198">
        <f>'Revised labour.plant escalation'!F8*$IY15*((1+'Labour rates'!$C$2)*(1+'Labour rates'!$D$2))</f>
        <v>0</v>
      </c>
      <c r="JD15" s="198">
        <f>'Revised labour.plant escalation'!G8*$IY15*((1+'Labour rates'!$C$2)*(1+'Labour rates'!$D$2))</f>
        <v>0</v>
      </c>
      <c r="JE15" s="198">
        <f>'Revised labour.plant escalation'!H8*$IY15*((1+'Labour rates'!$C$2)*(1+'Labour rates'!$D$2))</f>
        <v>0</v>
      </c>
      <c r="JF15" s="204">
        <f>'Revised labour.plant escalation'!I8*$IY15*((1+'Labour rates'!$C$2)*(1+'Labour rates'!$D$2))</f>
        <v>0</v>
      </c>
    </row>
    <row r="16" spans="1:266" x14ac:dyDescent="0.35">
      <c r="A16" s="1" t="s">
        <v>62</v>
      </c>
      <c r="C16" s="203">
        <v>0</v>
      </c>
      <c r="D16" s="198">
        <f>C16*'Labour rates'!B17</f>
        <v>0</v>
      </c>
      <c r="E16" s="215" t="s">
        <v>174</v>
      </c>
      <c r="F16" s="198">
        <f>'Revised labour.plant escalation'!E9*$C16*((1+'Labour rates'!$C$2)*(1+'Labour rates'!$D$2))</f>
        <v>0</v>
      </c>
      <c r="G16" s="198">
        <f>'Revised labour.plant escalation'!F9*$C16*((1+'Labour rates'!$C$2)*(1+'Labour rates'!$D$2))</f>
        <v>0</v>
      </c>
      <c r="H16" s="198">
        <f>'Revised labour.plant escalation'!G9*$C16*((1+'Labour rates'!$C$2)*(1+'Labour rates'!$D$2))</f>
        <v>0</v>
      </c>
      <c r="I16" s="198">
        <f>'Revised labour.plant escalation'!H9*$C16*((1+'Labour rates'!$C$2)*(1+'Labour rates'!$D$2))</f>
        <v>0</v>
      </c>
      <c r="J16" s="198">
        <f>'Revised labour.plant escalation'!I9*$C16*((1+'Labour rates'!$C$2)*(1+'Labour rates'!$D$2))</f>
        <v>0</v>
      </c>
      <c r="K16" s="203">
        <v>0</v>
      </c>
      <c r="L16" s="198">
        <f>K16*'Labour rates'!B17</f>
        <v>0</v>
      </c>
      <c r="M16" s="215" t="s">
        <v>174</v>
      </c>
      <c r="N16" s="198">
        <f>'Revised labour.plant escalation'!E9*$K16*((1+'Labour rates'!$C$2)*(1+'Labour rates'!$D$2))</f>
        <v>0</v>
      </c>
      <c r="O16" s="198">
        <f>'Revised labour.plant escalation'!F9*$K16*((1+'Labour rates'!$C$2)*(1+'Labour rates'!$D$2))</f>
        <v>0</v>
      </c>
      <c r="P16" s="198">
        <f>'Revised labour.plant escalation'!G9*$K16*((1+'Labour rates'!$C$2)*(1+'Labour rates'!$D$2))</f>
        <v>0</v>
      </c>
      <c r="Q16" s="198">
        <f>'Revised labour.plant escalation'!H9*$K16*((1+'Labour rates'!$C$2)*(1+'Labour rates'!$D$2))</f>
        <v>0</v>
      </c>
      <c r="R16" s="198">
        <f>'Revised labour.plant escalation'!I9*$K16*((1+'Labour rates'!$C$2)*(1+'Labour rates'!$D$2))</f>
        <v>0</v>
      </c>
      <c r="S16" s="203">
        <v>0</v>
      </c>
      <c r="T16" s="198">
        <f>S16*'Labour rates'!B17</f>
        <v>0</v>
      </c>
      <c r="U16" s="215" t="s">
        <v>174</v>
      </c>
      <c r="V16" s="198">
        <f>'Revised labour.plant escalation'!E9*$S16*((1+'Labour rates'!$C$2)*(1+'Labour rates'!$D$2))</f>
        <v>0</v>
      </c>
      <c r="W16" s="198">
        <f>'Revised labour.plant escalation'!F9*$S16*((1+'Labour rates'!$C$2)*(1+'Labour rates'!$D$2))</f>
        <v>0</v>
      </c>
      <c r="X16" s="198">
        <f>'Revised labour.plant escalation'!G9*$S16*((1+'Labour rates'!$C$2)*(1+'Labour rates'!$D$2))</f>
        <v>0</v>
      </c>
      <c r="Y16" s="198">
        <f>'Revised labour.plant escalation'!H9*$S16*((1+'Labour rates'!$C$2)*(1+'Labour rates'!$D$2))</f>
        <v>0</v>
      </c>
      <c r="Z16" s="198">
        <f>'Revised labour.plant escalation'!I9*$S16*((1+'Labour rates'!$C$2)*(1+'Labour rates'!$D$2))</f>
        <v>0</v>
      </c>
      <c r="AA16" s="203">
        <v>0</v>
      </c>
      <c r="AB16" s="198">
        <f>AA16*'Labour rates'!B17</f>
        <v>0</v>
      </c>
      <c r="AC16" s="215" t="s">
        <v>174</v>
      </c>
      <c r="AD16" s="198">
        <f>'Revised labour.plant escalation'!E9*$AA16*((1+'Labour rates'!$C$2)*(1+'Labour rates'!$D$2))</f>
        <v>0</v>
      </c>
      <c r="AE16" s="198">
        <f>'Revised labour.plant escalation'!F9*$AA16*((1+'Labour rates'!$C$2)*(1+'Labour rates'!$D$2))</f>
        <v>0</v>
      </c>
      <c r="AF16" s="198">
        <f>'Revised labour.plant escalation'!G9*$AA16*((1+'Labour rates'!$C$2)*(1+'Labour rates'!$D$2))</f>
        <v>0</v>
      </c>
      <c r="AG16" s="198">
        <f>'Revised labour.plant escalation'!H9*$AA16*((1+'Labour rates'!$C$2)*(1+'Labour rates'!$D$2))</f>
        <v>0</v>
      </c>
      <c r="AH16" s="198">
        <f>'Revised labour.plant escalation'!I9*$AA16*((1+'Labour rates'!$C$2)*(1+'Labour rates'!$D$2))</f>
        <v>0</v>
      </c>
      <c r="AI16" s="203">
        <v>0</v>
      </c>
      <c r="AJ16" s="198">
        <f>AI16*'Labour rates'!B17</f>
        <v>0</v>
      </c>
      <c r="AK16" s="215" t="s">
        <v>174</v>
      </c>
      <c r="AL16" s="198">
        <f>'Revised labour.plant escalation'!E9*$AI16*((1+'Labour rates'!$C$2)*(1+'Labour rates'!$D$2))</f>
        <v>0</v>
      </c>
      <c r="AM16" s="198">
        <f>'Revised labour.plant escalation'!F9*$AI16*((1+'Labour rates'!$C$2)*(1+'Labour rates'!$D$2))</f>
        <v>0</v>
      </c>
      <c r="AN16" s="198">
        <f>'Revised labour.plant escalation'!G9*$AI16*((1+'Labour rates'!$C$2)*(1+'Labour rates'!$D$2))</f>
        <v>0</v>
      </c>
      <c r="AO16" s="198">
        <f>'Revised labour.plant escalation'!H9*$AI16*((1+'Labour rates'!$C$2)*(1+'Labour rates'!$D$2))</f>
        <v>0</v>
      </c>
      <c r="AP16" s="198">
        <f>'Revised labour.plant escalation'!I9*$AI16*((1+'Labour rates'!$C$2)*(1+'Labour rates'!$D$2))</f>
        <v>0</v>
      </c>
      <c r="AQ16" s="203">
        <v>0</v>
      </c>
      <c r="AR16" s="198">
        <f>AQ16*'Labour rates'!B17</f>
        <v>0</v>
      </c>
      <c r="AS16" s="215" t="s">
        <v>174</v>
      </c>
      <c r="AT16" s="198">
        <f>'Revised labour.plant escalation'!E9*$AQ16*((1+'Labour rates'!$C$2)*(1+'Labour rates'!$D$2))</f>
        <v>0</v>
      </c>
      <c r="AU16" s="198">
        <f>'Revised labour.plant escalation'!F9*$AQ16*((1+'Labour rates'!$C$2)*(1+'Labour rates'!$D$2))</f>
        <v>0</v>
      </c>
      <c r="AV16" s="198">
        <f>'Revised labour.plant escalation'!G9*$AQ16*((1+'Labour rates'!$C$2)*(1+'Labour rates'!$D$2))</f>
        <v>0</v>
      </c>
      <c r="AW16" s="198">
        <f>'Revised labour.plant escalation'!H9*$AQ16*((1+'Labour rates'!$C$2)*(1+'Labour rates'!$D$2))</f>
        <v>0</v>
      </c>
      <c r="AX16" s="198">
        <f>'Revised labour.plant escalation'!I9*$AQ16*((1+'Labour rates'!$C$2)*(1+'Labour rates'!$D$2))</f>
        <v>0</v>
      </c>
      <c r="AY16" s="203">
        <v>0</v>
      </c>
      <c r="AZ16" s="198">
        <f>AY16*'Labour rates'!B17</f>
        <v>0</v>
      </c>
      <c r="BA16" s="215" t="s">
        <v>174</v>
      </c>
      <c r="BB16" s="198">
        <f>'Revised labour.plant escalation'!E9*$AY16*((1+'Labour rates'!$C$2)*(1+'Labour rates'!$D$2))</f>
        <v>0</v>
      </c>
      <c r="BC16" s="198">
        <f>'Revised labour.plant escalation'!F9*$AY16*((1+'Labour rates'!$C$2)*(1+'Labour rates'!$D$2))</f>
        <v>0</v>
      </c>
      <c r="BD16" s="198">
        <f>'Revised labour.plant escalation'!G9*$AY16*((1+'Labour rates'!$C$2)*(1+'Labour rates'!$D$2))</f>
        <v>0</v>
      </c>
      <c r="BE16" s="198">
        <f>'Revised labour.plant escalation'!H9*$AY16*((1+'Labour rates'!$C$2)*(1+'Labour rates'!$D$2))</f>
        <v>0</v>
      </c>
      <c r="BF16" s="198">
        <f>'Revised labour.plant escalation'!I9*$AY16*((1+'Labour rates'!$C$2)*(1+'Labour rates'!$D$2))</f>
        <v>0</v>
      </c>
      <c r="BG16" s="203">
        <v>0</v>
      </c>
      <c r="BH16" s="198">
        <f>BG16*'Labour rates'!B17</f>
        <v>0</v>
      </c>
      <c r="BI16" s="215" t="s">
        <v>174</v>
      </c>
      <c r="BJ16" s="198">
        <f>'Revised labour.plant escalation'!E9*$BG16*((1+'Labour rates'!$C$2)*(1+'Labour rates'!$D$2))</f>
        <v>0</v>
      </c>
      <c r="BK16" s="198">
        <f>'Revised labour.plant escalation'!F9*$BG16*((1+'Labour rates'!$C$2)*(1+'Labour rates'!$D$2))</f>
        <v>0</v>
      </c>
      <c r="BL16" s="198">
        <f>'Revised labour.plant escalation'!G9*$BG16*((1+'Labour rates'!$C$2)*(1+'Labour rates'!$D$2))</f>
        <v>0</v>
      </c>
      <c r="BM16" s="198">
        <f>'Revised labour.plant escalation'!H9*$BG16*((1+'Labour rates'!$C$2)*(1+'Labour rates'!$D$2))</f>
        <v>0</v>
      </c>
      <c r="BN16" s="198">
        <f>'Revised labour.plant escalation'!I9*$BG16*((1+'Labour rates'!$C$2)*(1+'Labour rates'!$D$2))</f>
        <v>0</v>
      </c>
      <c r="BO16" s="203">
        <v>0</v>
      </c>
      <c r="BP16" s="198">
        <f>BO16*'Labour rates'!B17</f>
        <v>0</v>
      </c>
      <c r="BQ16" s="215" t="s">
        <v>174</v>
      </c>
      <c r="BR16" s="198">
        <f>'Revised labour.plant escalation'!E9*$BO16*((1+'Labour rates'!$C$2)*(1+'Labour rates'!$D$2))</f>
        <v>0</v>
      </c>
      <c r="BS16" s="198">
        <f>'Revised labour.plant escalation'!F9*$BO16*((1+'Labour rates'!$C$2)*(1+'Labour rates'!$D$2))</f>
        <v>0</v>
      </c>
      <c r="BT16" s="198">
        <f>'Revised labour.plant escalation'!G9*$BO16*((1+'Labour rates'!$C$2)*(1+'Labour rates'!$D$2))</f>
        <v>0</v>
      </c>
      <c r="BU16" s="198">
        <f>'Revised labour.plant escalation'!H9*$BO16*((1+'Labour rates'!$C$2)*(1+'Labour rates'!$D$2))</f>
        <v>0</v>
      </c>
      <c r="BV16" s="198">
        <f>'Revised labour.plant escalation'!I9*$BO16*((1+'Labour rates'!$C$2)*(1+'Labour rates'!$D$2))</f>
        <v>0</v>
      </c>
      <c r="BW16" s="203">
        <v>0</v>
      </c>
      <c r="BX16" s="198">
        <f>BW16*'Labour rates'!B17</f>
        <v>0</v>
      </c>
      <c r="BY16" s="215" t="s">
        <v>174</v>
      </c>
      <c r="BZ16" s="198">
        <f>'Revised labour.plant escalation'!E9*$BW16*((1+'Labour rates'!$C$2)*(1+'Labour rates'!$D$2))</f>
        <v>0</v>
      </c>
      <c r="CA16" s="198">
        <f>'Revised labour.plant escalation'!F9*$BW16*((1+'Labour rates'!$C$2)*(1+'Labour rates'!$D$2))</f>
        <v>0</v>
      </c>
      <c r="CB16" s="198">
        <f>'Revised labour.plant escalation'!G9*$BW16*((1+'Labour rates'!$C$2)*(1+'Labour rates'!$D$2))</f>
        <v>0</v>
      </c>
      <c r="CC16" s="198">
        <f>'Revised labour.plant escalation'!H9*$BW16*((1+'Labour rates'!$C$2)*(1+'Labour rates'!$D$2))</f>
        <v>0</v>
      </c>
      <c r="CD16" s="198">
        <f>'Revised labour.plant escalation'!I9*$BW16*((1+'Labour rates'!$C$2)*(1+'Labour rates'!$D$2))</f>
        <v>0</v>
      </c>
      <c r="CE16" s="203">
        <v>0</v>
      </c>
      <c r="CF16" s="198">
        <f>CE16*'Labour rates'!B17</f>
        <v>0</v>
      </c>
      <c r="CG16" s="215" t="s">
        <v>174</v>
      </c>
      <c r="CH16" s="198">
        <f>'Revised labour.plant escalation'!E9*$CE16*((1+'Labour rates'!$C$2)*(1+'Labour rates'!$D$2))</f>
        <v>0</v>
      </c>
      <c r="CI16" s="198">
        <f>'Revised labour.plant escalation'!F9*$CE16*((1+'Labour rates'!$C$2)*(1+'Labour rates'!$D$2))</f>
        <v>0</v>
      </c>
      <c r="CJ16" s="198">
        <f>'Revised labour.plant escalation'!G9*$CE16*((1+'Labour rates'!$C$2)*(1+'Labour rates'!$D$2))</f>
        <v>0</v>
      </c>
      <c r="CK16" s="198">
        <f>'Revised labour.plant escalation'!H9*$CE16*((1+'Labour rates'!$C$2)*(1+'Labour rates'!$D$2))</f>
        <v>0</v>
      </c>
      <c r="CL16" s="198">
        <f>'Revised labour.plant escalation'!I9*$CE16*((1+'Labour rates'!$C$2)*(1+'Labour rates'!$D$2))</f>
        <v>0</v>
      </c>
      <c r="CM16" s="203">
        <v>0</v>
      </c>
      <c r="CN16" s="198">
        <f>CM16*'Labour rates'!B17</f>
        <v>0</v>
      </c>
      <c r="CO16" s="215" t="s">
        <v>174</v>
      </c>
      <c r="CP16" s="198">
        <f>'Revised labour.plant escalation'!E9*$CM16*((1+'Labour rates'!$C$2)*(1+'Labour rates'!$D$2))</f>
        <v>0</v>
      </c>
      <c r="CQ16" s="198">
        <f>'Revised labour.plant escalation'!F9*$CM16*((1+'Labour rates'!$C$2)*(1+'Labour rates'!$D$2))</f>
        <v>0</v>
      </c>
      <c r="CR16" s="198">
        <f>'Revised labour.plant escalation'!G9*$CM16*((1+'Labour rates'!$C$2)*(1+'Labour rates'!$D$2))</f>
        <v>0</v>
      </c>
      <c r="CS16" s="198">
        <f>'Revised labour.plant escalation'!H9*$CM16*((1+'Labour rates'!$C$2)*(1+'Labour rates'!$D$2))</f>
        <v>0</v>
      </c>
      <c r="CT16" s="198">
        <f>'Revised labour.plant escalation'!I9*$CM16*((1+'Labour rates'!$C$2)*(1+'Labour rates'!$D$2))</f>
        <v>0</v>
      </c>
      <c r="CU16" s="203">
        <v>0</v>
      </c>
      <c r="CV16" s="198">
        <f>CU16*'Labour rates'!B17</f>
        <v>0</v>
      </c>
      <c r="CW16" s="215" t="s">
        <v>174</v>
      </c>
      <c r="CX16" s="198">
        <f>'Revised labour.plant escalation'!E9*$CU16*((1+'Labour rates'!$C$2)*(1+'Labour rates'!$D$2))</f>
        <v>0</v>
      </c>
      <c r="CY16" s="198">
        <f>'Revised labour.plant escalation'!F9*$CU16*((1+'Labour rates'!$C$2)*(1+'Labour rates'!$D$2))</f>
        <v>0</v>
      </c>
      <c r="CZ16" s="198">
        <f>'Revised labour.plant escalation'!G9*$CU16*((1+'Labour rates'!$C$2)*(1+'Labour rates'!$D$2))</f>
        <v>0</v>
      </c>
      <c r="DA16" s="198">
        <f>'Revised labour.plant escalation'!H9*$CU16*((1+'Labour rates'!$C$2)*(1+'Labour rates'!$D$2))</f>
        <v>0</v>
      </c>
      <c r="DB16" s="198">
        <f>'Revised labour.plant escalation'!I9*$CU16*((1+'Labour rates'!$C$2)*(1+'Labour rates'!$D$2))</f>
        <v>0</v>
      </c>
      <c r="DC16" s="203">
        <v>0</v>
      </c>
      <c r="DD16" s="198">
        <f>DC16*'Labour rates'!B17</f>
        <v>0</v>
      </c>
      <c r="DE16" s="215" t="s">
        <v>174</v>
      </c>
      <c r="DF16" s="198">
        <f>'Revised labour.plant escalation'!E9*$DC16*((1+'Labour rates'!$C$2)*(1+'Labour rates'!$D$2))</f>
        <v>0</v>
      </c>
      <c r="DG16" s="198">
        <f>'Revised labour.plant escalation'!F9*$DC16*((1+'Labour rates'!$C$2)*(1+'Labour rates'!$D$2))</f>
        <v>0</v>
      </c>
      <c r="DH16" s="198">
        <f>'Revised labour.plant escalation'!G9*$DC16*((1+'Labour rates'!$C$2)*(1+'Labour rates'!$D$2))</f>
        <v>0</v>
      </c>
      <c r="DI16" s="198">
        <f>'Revised labour.plant escalation'!H9*$DC16*((1+'Labour rates'!$C$2)*(1+'Labour rates'!$D$2))</f>
        <v>0</v>
      </c>
      <c r="DJ16" s="198">
        <f>'Revised labour.plant escalation'!I9*$DC16*((1+'Labour rates'!$C$2)*(1+'Labour rates'!$D$2))</f>
        <v>0</v>
      </c>
      <c r="DK16" s="203">
        <v>0</v>
      </c>
      <c r="DL16" s="198">
        <f>DK16*'Labour rates'!B17</f>
        <v>0</v>
      </c>
      <c r="DM16" s="215" t="s">
        <v>174</v>
      </c>
      <c r="DN16" s="198">
        <f>'Revised labour.plant escalation'!E9*$DK16*((1+'Labour rates'!$C$2)*(1+'Labour rates'!$D$2))</f>
        <v>0</v>
      </c>
      <c r="DO16" s="198">
        <f>'Revised labour.plant escalation'!F9*$DK16*((1+'Labour rates'!$C$2)*(1+'Labour rates'!$D$2))</f>
        <v>0</v>
      </c>
      <c r="DP16" s="198">
        <f>'Revised labour.plant escalation'!G9*$DK16*((1+'Labour rates'!$C$2)*(1+'Labour rates'!$D$2))</f>
        <v>0</v>
      </c>
      <c r="DQ16" s="198">
        <f>'Revised labour.plant escalation'!H9*$DK16*((1+'Labour rates'!$C$2)*(1+'Labour rates'!$D$2))</f>
        <v>0</v>
      </c>
      <c r="DR16" s="198">
        <f>'Revised labour.plant escalation'!I9*$DK16*((1+'Labour rates'!$C$2)*(1+'Labour rates'!$D$2))</f>
        <v>0</v>
      </c>
      <c r="DS16" s="203">
        <v>0</v>
      </c>
      <c r="DT16" s="198">
        <f>DS16*'Labour rates'!B17</f>
        <v>0</v>
      </c>
      <c r="DU16" s="215" t="s">
        <v>174</v>
      </c>
      <c r="DV16" s="198">
        <f>'Revised labour.plant escalation'!E9*$DS16*((1+'Labour rates'!$C$2)*(1+'Labour rates'!$D$2))</f>
        <v>0</v>
      </c>
      <c r="DW16" s="198">
        <f>'Revised labour.plant escalation'!F9*$DS16*((1+'Labour rates'!$C$2)*(1+'Labour rates'!$D$2))</f>
        <v>0</v>
      </c>
      <c r="DX16" s="198">
        <f>'Revised labour.plant escalation'!G9*$DS16*((1+'Labour rates'!$C$2)*(1+'Labour rates'!$D$2))</f>
        <v>0</v>
      </c>
      <c r="DY16" s="198">
        <f>'Revised labour.plant escalation'!H9*$DS16*((1+'Labour rates'!$C$2)*(1+'Labour rates'!$D$2))</f>
        <v>0</v>
      </c>
      <c r="DZ16" s="198">
        <f>'Revised labour.plant escalation'!I9*$DS16*((1+'Labour rates'!$C$2)*(1+'Labour rates'!$D$2))</f>
        <v>0</v>
      </c>
      <c r="EA16" s="203">
        <v>0</v>
      </c>
      <c r="EB16" s="198">
        <f>EA16*'Labour rates'!B17</f>
        <v>0</v>
      </c>
      <c r="EC16" s="215" t="s">
        <v>174</v>
      </c>
      <c r="ED16" s="198">
        <f>'Revised labour.plant escalation'!E9*$EA16*((1+'Labour rates'!$C$2)*(1+'Labour rates'!$D$2))</f>
        <v>0</v>
      </c>
      <c r="EE16" s="198">
        <f>'Revised labour.plant escalation'!F9*$EA16*((1+'Labour rates'!$C$2)*(1+'Labour rates'!$D$2))</f>
        <v>0</v>
      </c>
      <c r="EF16" s="198">
        <f>'Revised labour.plant escalation'!G9*$EA16*((1+'Labour rates'!$C$2)*(1+'Labour rates'!$D$2))</f>
        <v>0</v>
      </c>
      <c r="EG16" s="198">
        <f>'Revised labour.plant escalation'!H9*$EA16*((1+'Labour rates'!$C$2)*(1+'Labour rates'!$D$2))</f>
        <v>0</v>
      </c>
      <c r="EH16" s="198">
        <f>'Revised labour.plant escalation'!I9*$EA16*((1+'Labour rates'!$C$2)*(1+'Labour rates'!$D$2))</f>
        <v>0</v>
      </c>
      <c r="EI16" s="203">
        <v>0</v>
      </c>
      <c r="EJ16" s="198">
        <f>EI16*'Labour rates'!B17</f>
        <v>0</v>
      </c>
      <c r="EK16" s="215" t="s">
        <v>174</v>
      </c>
      <c r="EL16" s="198">
        <f>'Revised labour.plant escalation'!E9*$EI16*((1+'Labour rates'!$C$2)*(1+'Labour rates'!$D$2))</f>
        <v>0</v>
      </c>
      <c r="EM16" s="198">
        <f>'Revised labour.plant escalation'!F9*$EI16*((1+'Labour rates'!$C$2)*(1+'Labour rates'!$D$2))</f>
        <v>0</v>
      </c>
      <c r="EN16" s="198">
        <f>'Revised labour.plant escalation'!G9*$EI16*((1+'Labour rates'!$C$2)*(1+'Labour rates'!$D$2))</f>
        <v>0</v>
      </c>
      <c r="EO16" s="198">
        <f>'Revised labour.plant escalation'!H9*$EI16*((1+'Labour rates'!$C$2)*(1+'Labour rates'!$D$2))</f>
        <v>0</v>
      </c>
      <c r="EP16" s="198">
        <f>'Revised labour.plant escalation'!I9*$EI16*((1+'Labour rates'!$C$2)*(1+'Labour rates'!$D$2))</f>
        <v>0</v>
      </c>
      <c r="EQ16" s="203">
        <v>6</v>
      </c>
      <c r="ER16" s="198">
        <f>EQ16*'Labour rates'!B17</f>
        <v>940.98</v>
      </c>
      <c r="ES16" s="215" t="s">
        <v>174</v>
      </c>
      <c r="ET16" s="198">
        <f>'Revised labour.plant escalation'!E9*$EQ16*((1+'Labour rates'!$C$2)*(1+'Labour rates'!$D$2))</f>
        <v>992.36357077882269</v>
      </c>
      <c r="EU16" s="198">
        <f>'Revised labour.plant escalation'!F9*$EQ16*((1+'Labour rates'!$C$2)*(1+'Labour rates'!$D$2))</f>
        <v>1021.9015848046652</v>
      </c>
      <c r="EV16" s="198">
        <f>'Revised labour.plant escalation'!G9*$EQ16*((1+'Labour rates'!$C$2)*(1+'Labour rates'!$D$2))</f>
        <v>1056.4327445626825</v>
      </c>
      <c r="EW16" s="198">
        <f>'Revised labour.plant escalation'!H9*$EQ16*((1+'Labour rates'!$C$2)*(1+'Labour rates'!$D$2))</f>
        <v>1092.823111054945</v>
      </c>
      <c r="EX16" s="198">
        <f>'Revised labour.plant escalation'!I9*$EQ16*((1+'Labour rates'!$C$2)*(1+'Labour rates'!$D$2))</f>
        <v>1129.9752835115276</v>
      </c>
      <c r="EY16" s="203">
        <v>7.5</v>
      </c>
      <c r="EZ16" s="198">
        <f>EY16*'Labour rates'!B17</f>
        <v>1176.2250000000001</v>
      </c>
      <c r="FA16" s="215" t="s">
        <v>174</v>
      </c>
      <c r="FB16" s="198">
        <f>'Revised labour.plant escalation'!E9*$EY16*((1+'Labour rates'!$C$2)*(1+'Labour rates'!$D$2))</f>
        <v>1240.4544634735282</v>
      </c>
      <c r="FC16" s="198">
        <f>'Revised labour.plant escalation'!F9*$EY16*((1+'Labour rates'!$C$2)*(1+'Labour rates'!$D$2))</f>
        <v>1277.3769810058316</v>
      </c>
      <c r="FD16" s="198">
        <f>'Revised labour.plant escalation'!G9*$EY16*((1+'Labour rates'!$C$2)*(1+'Labour rates'!$D$2))</f>
        <v>1320.5409307033531</v>
      </c>
      <c r="FE16" s="198">
        <f>'Revised labour.plant escalation'!H9*$EY16*((1+'Labour rates'!$C$2)*(1+'Labour rates'!$D$2))</f>
        <v>1366.0288888186815</v>
      </c>
      <c r="FF16" s="198">
        <f>'Revised labour.plant escalation'!I9*$EY16*((1+'Labour rates'!$C$2)*(1+'Labour rates'!$D$2))</f>
        <v>1412.4691043894093</v>
      </c>
      <c r="FG16" s="203">
        <v>28</v>
      </c>
      <c r="FH16" s="198">
        <f>FG16*'Labour rates'!B17</f>
        <v>4391.2400000000007</v>
      </c>
      <c r="FI16" s="215" t="s">
        <v>174</v>
      </c>
      <c r="FJ16" s="198">
        <f>'Revised labour.plant escalation'!E9*$FG16*((1+'Labour rates'!$C$2)*(1+'Labour rates'!$D$2))</f>
        <v>4631.029996967839</v>
      </c>
      <c r="FK16" s="198">
        <f>'Revised labour.plant escalation'!F9*$FG16*((1+'Labour rates'!$C$2)*(1+'Labour rates'!$D$2))</f>
        <v>4768.8740624217717</v>
      </c>
      <c r="FL16" s="198">
        <f>'Revised labour.plant escalation'!G9*$FG16*((1+'Labour rates'!$C$2)*(1+'Labour rates'!$D$2))</f>
        <v>4930.0194746258512</v>
      </c>
      <c r="FM16" s="198">
        <f>'Revised labour.plant escalation'!H9*$FG16*((1+'Labour rates'!$C$2)*(1+'Labour rates'!$D$2))</f>
        <v>5099.841184923077</v>
      </c>
      <c r="FN16" s="198">
        <f>'Revised labour.plant escalation'!I9*$FG16*((1+'Labour rates'!$C$2)*(1+'Labour rates'!$D$2))</f>
        <v>5273.2179897204614</v>
      </c>
      <c r="FO16" s="203">
        <v>42</v>
      </c>
      <c r="FP16" s="198">
        <f>FO16*'Labour rates'!B17</f>
        <v>6586.8600000000006</v>
      </c>
      <c r="FQ16" s="215" t="s">
        <v>174</v>
      </c>
      <c r="FR16" s="198">
        <f>'Revised labour.plant escalation'!E9*$FO16*((1+'Labour rates'!$C$2)*(1+'Labour rates'!$D$2))</f>
        <v>6946.544995451758</v>
      </c>
      <c r="FS16" s="198">
        <f>'Revised labour.plant escalation'!F9*$FO16*((1+'Labour rates'!$C$2)*(1+'Labour rates'!$D$2))</f>
        <v>7153.3110936326566</v>
      </c>
      <c r="FT16" s="198">
        <f>'Revised labour.plant escalation'!G9*$FO16*((1+'Labour rates'!$C$2)*(1+'Labour rates'!$D$2))</f>
        <v>7395.0292119387768</v>
      </c>
      <c r="FU16" s="198">
        <f>'Revised labour.plant escalation'!H9*$FO16*((1+'Labour rates'!$C$2)*(1+'Labour rates'!$D$2))</f>
        <v>7649.7617773846159</v>
      </c>
      <c r="FV16" s="198">
        <f>'Revised labour.plant escalation'!I9*$FO16*((1+'Labour rates'!$C$2)*(1+'Labour rates'!$D$2))</f>
        <v>7909.8269845806935</v>
      </c>
      <c r="FW16" s="203">
        <v>54</v>
      </c>
      <c r="FX16" s="198">
        <f>FW16*'Labour rates'!B17</f>
        <v>8468.8200000000015</v>
      </c>
      <c r="FY16" s="215" t="s">
        <v>174</v>
      </c>
      <c r="FZ16" s="198">
        <f>'Revised labour.plant escalation'!E9*$FW16*((1+'Labour rates'!$C$2)*(1+'Labour rates'!$D$2))</f>
        <v>8931.2721370094023</v>
      </c>
      <c r="GA16" s="198">
        <f>'Revised labour.plant escalation'!F9*$FW16*((1+'Labour rates'!$C$2)*(1+'Labour rates'!$D$2))</f>
        <v>9197.1142632419869</v>
      </c>
      <c r="GB16" s="198">
        <f>'Revised labour.plant escalation'!G9*$FW16*((1+'Labour rates'!$C$2)*(1+'Labour rates'!$D$2))</f>
        <v>9507.8947010641423</v>
      </c>
      <c r="GC16" s="198">
        <f>'Revised labour.plant escalation'!H9*$FW16*((1+'Labour rates'!$C$2)*(1+'Labour rates'!$D$2))</f>
        <v>9835.4079994945059</v>
      </c>
      <c r="GD16" s="198">
        <f>'Revised labour.plant escalation'!I9*$FW16*((1+'Labour rates'!$C$2)*(1+'Labour rates'!$D$2))</f>
        <v>10169.777551603747</v>
      </c>
      <c r="GE16" s="203">
        <v>3</v>
      </c>
      <c r="GF16" s="198">
        <f>GE16*'Labour rates'!B17</f>
        <v>470.49</v>
      </c>
      <c r="GG16" s="215" t="s">
        <v>174</v>
      </c>
      <c r="GH16" s="198">
        <f>'Revised labour.plant escalation'!E9*$GE16*((1+'Labour rates'!$C$2)*(1+'Labour rates'!$D$2))</f>
        <v>496.18178538941135</v>
      </c>
      <c r="GI16" s="198">
        <f>'Revised labour.plant escalation'!F9*$GE16*((1+'Labour rates'!$C$2)*(1+'Labour rates'!$D$2))</f>
        <v>510.95079240233258</v>
      </c>
      <c r="GJ16" s="198">
        <f>'Revised labour.plant escalation'!G9*$GE16*((1+'Labour rates'!$C$2)*(1+'Labour rates'!$D$2))</f>
        <v>528.21637228134125</v>
      </c>
      <c r="GK16" s="198">
        <f>'Revised labour.plant escalation'!H9*$GE16*((1+'Labour rates'!$C$2)*(1+'Labour rates'!$D$2))</f>
        <v>546.4115555274725</v>
      </c>
      <c r="GL16" s="198">
        <f>'Revised labour.plant escalation'!I9*$GE16*((1+'Labour rates'!$C$2)*(1+'Labour rates'!$D$2))</f>
        <v>564.98764175576378</v>
      </c>
      <c r="GM16" s="203">
        <v>3</v>
      </c>
      <c r="GN16" s="198">
        <f>GM16*'Labour rates'!B17</f>
        <v>470.49</v>
      </c>
      <c r="GO16" s="215" t="s">
        <v>174</v>
      </c>
      <c r="GP16" s="198">
        <f>'Revised labour.plant escalation'!E9*$GM16*((1+'Labour rates'!$C$2)*(1+'Labour rates'!$D$2))</f>
        <v>496.18178538941135</v>
      </c>
      <c r="GQ16" s="198">
        <f>'Revised labour.plant escalation'!F9*$GM16*((1+'Labour rates'!$C$2)*(1+'Labour rates'!$D$2))</f>
        <v>510.95079240233258</v>
      </c>
      <c r="GR16" s="198">
        <f>'Revised labour.plant escalation'!G9*$GM16*((1+'Labour rates'!$C$2)*(1+'Labour rates'!$D$2))</f>
        <v>528.21637228134125</v>
      </c>
      <c r="GS16" s="198">
        <f>'Revised labour.plant escalation'!H9*$GM16*((1+'Labour rates'!$C$2)*(1+'Labour rates'!$D$2))</f>
        <v>546.4115555274725</v>
      </c>
      <c r="GT16" s="198">
        <f>'Revised labour.plant escalation'!I9*$GM16*((1+'Labour rates'!$C$2)*(1+'Labour rates'!$D$2))</f>
        <v>564.98764175576378</v>
      </c>
      <c r="GU16" s="203">
        <v>5.5</v>
      </c>
      <c r="GV16" s="198">
        <f>GU16*'Labour rates'!B17</f>
        <v>862.56500000000005</v>
      </c>
      <c r="GW16" s="215" t="s">
        <v>174</v>
      </c>
      <c r="GX16" s="198">
        <f>'Revised labour.plant escalation'!E9*$GU16*((1+'Labour rates'!$C$2)*(1+'Labour rates'!$D$2))</f>
        <v>909.66660654725399</v>
      </c>
      <c r="GY16" s="198">
        <f>'Revised labour.plant escalation'!F9*$GU16*((1+'Labour rates'!$C$2)*(1+'Labour rates'!$D$2))</f>
        <v>936.74311940427651</v>
      </c>
      <c r="GZ16" s="198">
        <f>'Revised labour.plant escalation'!G9*$GU16*((1+'Labour rates'!$C$2)*(1+'Labour rates'!$D$2))</f>
        <v>968.39668251579212</v>
      </c>
      <c r="HA16" s="198">
        <f>'Revised labour.plant escalation'!H9*$GU16*((1+'Labour rates'!$C$2)*(1+'Labour rates'!$D$2))</f>
        <v>1001.7545184670331</v>
      </c>
      <c r="HB16" s="198">
        <f>'Revised labour.plant escalation'!I9*$GU16*((1+'Labour rates'!$C$2)*(1+'Labour rates'!$D$2))</f>
        <v>1035.8106765522336</v>
      </c>
      <c r="HC16" s="203">
        <v>6.5</v>
      </c>
      <c r="HD16" s="198">
        <f>HC16*'Labour rates'!B17</f>
        <v>1019.3950000000001</v>
      </c>
      <c r="HE16" s="215" t="s">
        <v>174</v>
      </c>
      <c r="HF16" s="198">
        <f>'Revised labour.plant escalation'!E9*$HC16*((1+'Labour rates'!$C$2)*(1+'Labour rates'!$D$2))</f>
        <v>1075.060535010391</v>
      </c>
      <c r="HG16" s="198">
        <f>'Revised labour.plant escalation'!F9*$HC16*((1+'Labour rates'!$C$2)*(1+'Labour rates'!$D$2))</f>
        <v>1107.0600502050538</v>
      </c>
      <c r="HH16" s="198">
        <f>'Revised labour.plant escalation'!G9*$HC16*((1+'Labour rates'!$C$2)*(1+'Labour rates'!$D$2))</f>
        <v>1144.4688066095728</v>
      </c>
      <c r="HI16" s="198">
        <f>'Revised labour.plant escalation'!H9*$HC16*((1+'Labour rates'!$C$2)*(1+'Labour rates'!$D$2))</f>
        <v>1183.8917036428572</v>
      </c>
      <c r="HJ16" s="198">
        <f>'Revised labour.plant escalation'!I9*$HC16*((1+'Labour rates'!$C$2)*(1+'Labour rates'!$D$2))</f>
        <v>1224.1398904708215</v>
      </c>
      <c r="HK16" s="203">
        <v>0</v>
      </c>
      <c r="HL16" s="198">
        <f>HK16*'Labour rates'!B17</f>
        <v>0</v>
      </c>
      <c r="HM16" s="215" t="s">
        <v>174</v>
      </c>
      <c r="HN16" s="198">
        <f>'Revised labour.plant escalation'!E9*$HK16*((1+'Labour rates'!$C$2)*(1+'Labour rates'!$D$2))</f>
        <v>0</v>
      </c>
      <c r="HO16" s="198">
        <f>'Revised labour.plant escalation'!F9*$HK16*((1+'Labour rates'!$C$2)*(1+'Labour rates'!$D$2))</f>
        <v>0</v>
      </c>
      <c r="HP16" s="198">
        <f>'Revised labour.plant escalation'!G9*$HK16*((1+'Labour rates'!$C$2)*(1+'Labour rates'!$D$2))</f>
        <v>0</v>
      </c>
      <c r="HQ16" s="198">
        <f>'Revised labour.plant escalation'!H9*$HK16*((1+'Labour rates'!$C$2)*(1+'Labour rates'!$D$2))</f>
        <v>0</v>
      </c>
      <c r="HR16" s="198">
        <f>'Revised labour.plant escalation'!I9*$HK16*((1+'Labour rates'!$C$2)*(1+'Labour rates'!$D$2))</f>
        <v>0</v>
      </c>
      <c r="HS16" s="203">
        <v>0</v>
      </c>
      <c r="HT16" s="198">
        <f>HS16*'Labour rates'!B17</f>
        <v>0</v>
      </c>
      <c r="HU16" s="215" t="s">
        <v>174</v>
      </c>
      <c r="HV16" s="198">
        <f>'Revised labour.plant escalation'!E9*$HS16*((1+'Labour rates'!$C$2)*(1+'Labour rates'!$D$2))</f>
        <v>0</v>
      </c>
      <c r="HW16" s="198">
        <f>'Revised labour.plant escalation'!F9*$HS16*((1+'Labour rates'!$C$2)*(1+'Labour rates'!$D$2))</f>
        <v>0</v>
      </c>
      <c r="HX16" s="198">
        <f>'Revised labour.plant escalation'!G9*$HS16*((1+'Labour rates'!$C$2)*(1+'Labour rates'!$D$2))</f>
        <v>0</v>
      </c>
      <c r="HY16" s="198">
        <f>'Revised labour.plant escalation'!H9*$HS16*((1+'Labour rates'!$C$2)*(1+'Labour rates'!$D$2))</f>
        <v>0</v>
      </c>
      <c r="HZ16" s="198">
        <f>'Revised labour.plant escalation'!I9*$HS16*((1+'Labour rates'!$C$2)*(1+'Labour rates'!$D$2))</f>
        <v>0</v>
      </c>
      <c r="IA16" s="203">
        <v>0</v>
      </c>
      <c r="IB16" s="198">
        <f>IA16*'Labour rates'!B17</f>
        <v>0</v>
      </c>
      <c r="IC16" s="215" t="s">
        <v>174</v>
      </c>
      <c r="ID16" s="198">
        <f>'Revised labour.plant escalation'!E9*$IA16*((1+'Labour rates'!$C$2)*(1+'Labour rates'!$D$2))</f>
        <v>0</v>
      </c>
      <c r="IE16" s="198">
        <f>'Revised labour.plant escalation'!F9*$IA16*((1+'Labour rates'!$C$2)*(1+'Labour rates'!$D$2))</f>
        <v>0</v>
      </c>
      <c r="IF16" s="198">
        <f>'Revised labour.plant escalation'!G9*$IA16*((1+'Labour rates'!$C$2)*(1+'Labour rates'!$D$2))</f>
        <v>0</v>
      </c>
      <c r="IG16" s="198">
        <f>'Revised labour.plant escalation'!H9*$IA16*((1+'Labour rates'!$C$2)*(1+'Labour rates'!$D$2))</f>
        <v>0</v>
      </c>
      <c r="IH16" s="198">
        <f>'Revised labour.plant escalation'!I9*$IA16*((1+'Labour rates'!$C$2)*(1+'Labour rates'!$D$2))</f>
        <v>0</v>
      </c>
      <c r="II16" s="203">
        <v>0</v>
      </c>
      <c r="IJ16" s="198">
        <f>II16*'Labour rates'!B17</f>
        <v>0</v>
      </c>
      <c r="IK16" s="215" t="s">
        <v>174</v>
      </c>
      <c r="IL16" s="198">
        <f>'Revised labour.plant escalation'!E9*$II16*((1+'Labour rates'!$C$2)*(1+'Labour rates'!$D$2))</f>
        <v>0</v>
      </c>
      <c r="IM16" s="198">
        <f>'Revised labour.plant escalation'!F9*$II16*((1+'Labour rates'!$C$2)*(1+'Labour rates'!$D$2))</f>
        <v>0</v>
      </c>
      <c r="IN16" s="198">
        <f>'Revised labour.plant escalation'!G9*$II16*((1+'Labour rates'!$C$2)*(1+'Labour rates'!$D$2))</f>
        <v>0</v>
      </c>
      <c r="IO16" s="198">
        <f>'Revised labour.plant escalation'!H9*$II16*((1+'Labour rates'!$C$2)*(1+'Labour rates'!$D$2))</f>
        <v>0</v>
      </c>
      <c r="IP16" s="198">
        <f>'Revised labour.plant escalation'!I9*$II16*((1+'Labour rates'!$C$2)*(1+'Labour rates'!$D$2))</f>
        <v>0</v>
      </c>
      <c r="IQ16" s="203">
        <v>0</v>
      </c>
      <c r="IR16" s="198">
        <f>IQ16*'Labour rates'!B17</f>
        <v>0</v>
      </c>
      <c r="IS16" s="215" t="s">
        <v>174</v>
      </c>
      <c r="IT16" s="198">
        <f>'Revised labour.plant escalation'!E9*$IQ16*((1+'Labour rates'!$C$2)*(1+'Labour rates'!$D$2))</f>
        <v>0</v>
      </c>
      <c r="IU16" s="198">
        <f>'Revised labour.plant escalation'!F9*$IQ16*((1+'Labour rates'!$C$2)*(1+'Labour rates'!$D$2))</f>
        <v>0</v>
      </c>
      <c r="IV16" s="198">
        <f>'Revised labour.plant escalation'!G9*$IQ16*((1+'Labour rates'!$C$2)*(1+'Labour rates'!$D$2))</f>
        <v>0</v>
      </c>
      <c r="IW16" s="198">
        <f>'Revised labour.plant escalation'!H9*$IQ16*((1+'Labour rates'!$C$2)*(1+'Labour rates'!$D$2))</f>
        <v>0</v>
      </c>
      <c r="IX16" s="198">
        <f>'Revised labour.plant escalation'!I9*$IQ16*((1+'Labour rates'!$C$2)*(1+'Labour rates'!$D$2))</f>
        <v>0</v>
      </c>
      <c r="IY16" s="203">
        <v>0</v>
      </c>
      <c r="IZ16" s="198">
        <f>IY16*'Labour rates'!B17</f>
        <v>0</v>
      </c>
      <c r="JA16" s="215" t="s">
        <v>174</v>
      </c>
      <c r="JB16" s="198">
        <f>'Revised labour.plant escalation'!E9*$IY16*((1+'Labour rates'!$C$2)*(1+'Labour rates'!$D$2))</f>
        <v>0</v>
      </c>
      <c r="JC16" s="198">
        <f>'Revised labour.plant escalation'!F9*$IY16*((1+'Labour rates'!$C$2)*(1+'Labour rates'!$D$2))</f>
        <v>0</v>
      </c>
      <c r="JD16" s="198">
        <f>'Revised labour.plant escalation'!G9*$IY16*((1+'Labour rates'!$C$2)*(1+'Labour rates'!$D$2))</f>
        <v>0</v>
      </c>
      <c r="JE16" s="198">
        <f>'Revised labour.plant escalation'!H9*$IY16*((1+'Labour rates'!$C$2)*(1+'Labour rates'!$D$2))</f>
        <v>0</v>
      </c>
      <c r="JF16" s="204">
        <f>'Revised labour.plant escalation'!I9*$IY16*((1+'Labour rates'!$C$2)*(1+'Labour rates'!$D$2))</f>
        <v>0</v>
      </c>
    </row>
    <row r="17" spans="1:266" x14ac:dyDescent="0.35">
      <c r="A17" s="1" t="s">
        <v>63</v>
      </c>
      <c r="C17" s="203">
        <v>0</v>
      </c>
      <c r="D17" s="198">
        <f>C17*'Labour rates'!B18</f>
        <v>0</v>
      </c>
      <c r="E17" s="215" t="s">
        <v>174</v>
      </c>
      <c r="F17" s="198">
        <f>'Revised labour.plant escalation'!E10*$C17*((1+'Labour rates'!$C$2)*(1+'Labour rates'!$D$2))</f>
        <v>0</v>
      </c>
      <c r="G17" s="198">
        <f>'Revised labour.plant escalation'!F10*$C17*((1+'Labour rates'!$C$2)*(1+'Labour rates'!$D$2))</f>
        <v>0</v>
      </c>
      <c r="H17" s="198">
        <f>'Revised labour.plant escalation'!G10*$C17*((1+'Labour rates'!$C$2)*(1+'Labour rates'!$D$2))</f>
        <v>0</v>
      </c>
      <c r="I17" s="198">
        <f>'Revised labour.plant escalation'!H10*$C17*((1+'Labour rates'!$C$2)*(1+'Labour rates'!$D$2))</f>
        <v>0</v>
      </c>
      <c r="J17" s="198">
        <f>'Revised labour.plant escalation'!I10*$C17*((1+'Labour rates'!$C$2)*(1+'Labour rates'!$D$2))</f>
        <v>0</v>
      </c>
      <c r="K17" s="203">
        <v>0</v>
      </c>
      <c r="L17" s="198">
        <f>K17*'Labour rates'!B18</f>
        <v>0</v>
      </c>
      <c r="M17" s="215" t="s">
        <v>174</v>
      </c>
      <c r="N17" s="198">
        <f>'Revised labour.plant escalation'!E10*$K17*((1+'Labour rates'!$C$2)*(1+'Labour rates'!$D$2))</f>
        <v>0</v>
      </c>
      <c r="O17" s="198">
        <f>'Revised labour.plant escalation'!F10*$K17*((1+'Labour rates'!$C$2)*(1+'Labour rates'!$D$2))</f>
        <v>0</v>
      </c>
      <c r="P17" s="198">
        <f>'Revised labour.plant escalation'!G10*$K17*((1+'Labour rates'!$C$2)*(1+'Labour rates'!$D$2))</f>
        <v>0</v>
      </c>
      <c r="Q17" s="198">
        <f>'Revised labour.plant escalation'!H10*$K17*((1+'Labour rates'!$C$2)*(1+'Labour rates'!$D$2))</f>
        <v>0</v>
      </c>
      <c r="R17" s="198">
        <f>'Revised labour.plant escalation'!I10*$K17*((1+'Labour rates'!$C$2)*(1+'Labour rates'!$D$2))</f>
        <v>0</v>
      </c>
      <c r="S17" s="203">
        <v>0</v>
      </c>
      <c r="T17" s="198">
        <f>S17*'Labour rates'!B18</f>
        <v>0</v>
      </c>
      <c r="U17" s="215" t="s">
        <v>174</v>
      </c>
      <c r="V17" s="198">
        <f>'Revised labour.plant escalation'!E10*$S17*((1+'Labour rates'!$C$2)*(1+'Labour rates'!$D$2))</f>
        <v>0</v>
      </c>
      <c r="W17" s="198">
        <f>'Revised labour.plant escalation'!F10*$S17*((1+'Labour rates'!$C$2)*(1+'Labour rates'!$D$2))</f>
        <v>0</v>
      </c>
      <c r="X17" s="198">
        <f>'Revised labour.plant escalation'!G10*$S17*((1+'Labour rates'!$C$2)*(1+'Labour rates'!$D$2))</f>
        <v>0</v>
      </c>
      <c r="Y17" s="198">
        <f>'Revised labour.plant escalation'!H10*$S17*((1+'Labour rates'!$C$2)*(1+'Labour rates'!$D$2))</f>
        <v>0</v>
      </c>
      <c r="Z17" s="198">
        <f>'Revised labour.plant escalation'!I10*$S17*((1+'Labour rates'!$C$2)*(1+'Labour rates'!$D$2))</f>
        <v>0</v>
      </c>
      <c r="AA17" s="203">
        <v>0</v>
      </c>
      <c r="AB17" s="198">
        <f>AA17*'Labour rates'!B18</f>
        <v>0</v>
      </c>
      <c r="AC17" s="215" t="s">
        <v>174</v>
      </c>
      <c r="AD17" s="198">
        <f>'Revised labour.plant escalation'!E10*$AA17*((1+'Labour rates'!$C$2)*(1+'Labour rates'!$D$2))</f>
        <v>0</v>
      </c>
      <c r="AE17" s="198">
        <f>'Revised labour.plant escalation'!F10*$AA17*((1+'Labour rates'!$C$2)*(1+'Labour rates'!$D$2))</f>
        <v>0</v>
      </c>
      <c r="AF17" s="198">
        <f>'Revised labour.plant escalation'!G10*$AA17*((1+'Labour rates'!$C$2)*(1+'Labour rates'!$D$2))</f>
        <v>0</v>
      </c>
      <c r="AG17" s="198">
        <f>'Revised labour.plant escalation'!H10*$AA17*((1+'Labour rates'!$C$2)*(1+'Labour rates'!$D$2))</f>
        <v>0</v>
      </c>
      <c r="AH17" s="198">
        <f>'Revised labour.plant escalation'!I10*$AA17*((1+'Labour rates'!$C$2)*(1+'Labour rates'!$D$2))</f>
        <v>0</v>
      </c>
      <c r="AI17" s="203">
        <v>0</v>
      </c>
      <c r="AJ17" s="198">
        <f>AI17*'Labour rates'!B18</f>
        <v>0</v>
      </c>
      <c r="AK17" s="215" t="s">
        <v>174</v>
      </c>
      <c r="AL17" s="198">
        <f>'Revised labour.plant escalation'!E10*$AI17*((1+'Labour rates'!$C$2)*(1+'Labour rates'!$D$2))</f>
        <v>0</v>
      </c>
      <c r="AM17" s="198">
        <f>'Revised labour.plant escalation'!F10*$AI17*((1+'Labour rates'!$C$2)*(1+'Labour rates'!$D$2))</f>
        <v>0</v>
      </c>
      <c r="AN17" s="198">
        <f>'Revised labour.plant escalation'!G10*$AI17*((1+'Labour rates'!$C$2)*(1+'Labour rates'!$D$2))</f>
        <v>0</v>
      </c>
      <c r="AO17" s="198">
        <f>'Revised labour.plant escalation'!H10*$AI17*((1+'Labour rates'!$C$2)*(1+'Labour rates'!$D$2))</f>
        <v>0</v>
      </c>
      <c r="AP17" s="198">
        <f>'Revised labour.plant escalation'!I10*$AI17*((1+'Labour rates'!$C$2)*(1+'Labour rates'!$D$2))</f>
        <v>0</v>
      </c>
      <c r="AQ17" s="203">
        <v>0</v>
      </c>
      <c r="AR17" s="198">
        <f>AQ17*'Labour rates'!B18</f>
        <v>0</v>
      </c>
      <c r="AS17" s="215" t="s">
        <v>174</v>
      </c>
      <c r="AT17" s="198">
        <f>'Revised labour.plant escalation'!E10*$AQ17*((1+'Labour rates'!$C$2)*(1+'Labour rates'!$D$2))</f>
        <v>0</v>
      </c>
      <c r="AU17" s="198">
        <f>'Revised labour.plant escalation'!F10*$AQ17*((1+'Labour rates'!$C$2)*(1+'Labour rates'!$D$2))</f>
        <v>0</v>
      </c>
      <c r="AV17" s="198">
        <f>'Revised labour.plant escalation'!G10*$AQ17*((1+'Labour rates'!$C$2)*(1+'Labour rates'!$D$2))</f>
        <v>0</v>
      </c>
      <c r="AW17" s="198">
        <f>'Revised labour.plant escalation'!H10*$AQ17*((1+'Labour rates'!$C$2)*(1+'Labour rates'!$D$2))</f>
        <v>0</v>
      </c>
      <c r="AX17" s="198">
        <f>'Revised labour.plant escalation'!I10*$AQ17*((1+'Labour rates'!$C$2)*(1+'Labour rates'!$D$2))</f>
        <v>0</v>
      </c>
      <c r="AY17" s="203">
        <v>0</v>
      </c>
      <c r="AZ17" s="198">
        <f>AY17*'Labour rates'!B18</f>
        <v>0</v>
      </c>
      <c r="BA17" s="215" t="s">
        <v>174</v>
      </c>
      <c r="BB17" s="198">
        <f>'Revised labour.plant escalation'!E10*$AY17*((1+'Labour rates'!$C$2)*(1+'Labour rates'!$D$2))</f>
        <v>0</v>
      </c>
      <c r="BC17" s="198">
        <f>'Revised labour.plant escalation'!F10*$AY17*((1+'Labour rates'!$C$2)*(1+'Labour rates'!$D$2))</f>
        <v>0</v>
      </c>
      <c r="BD17" s="198">
        <f>'Revised labour.plant escalation'!G10*$AY17*((1+'Labour rates'!$C$2)*(1+'Labour rates'!$D$2))</f>
        <v>0</v>
      </c>
      <c r="BE17" s="198">
        <f>'Revised labour.plant escalation'!H10*$AY17*((1+'Labour rates'!$C$2)*(1+'Labour rates'!$D$2))</f>
        <v>0</v>
      </c>
      <c r="BF17" s="198">
        <f>'Revised labour.plant escalation'!I10*$AY17*((1+'Labour rates'!$C$2)*(1+'Labour rates'!$D$2))</f>
        <v>0</v>
      </c>
      <c r="BG17" s="203">
        <v>0</v>
      </c>
      <c r="BH17" s="198">
        <f>BG17*'Labour rates'!B18</f>
        <v>0</v>
      </c>
      <c r="BI17" s="215" t="s">
        <v>174</v>
      </c>
      <c r="BJ17" s="198">
        <f>'Revised labour.plant escalation'!E10*$BG17*((1+'Labour rates'!$C$2)*(1+'Labour rates'!$D$2))</f>
        <v>0</v>
      </c>
      <c r="BK17" s="198">
        <f>'Revised labour.plant escalation'!F10*$BG17*((1+'Labour rates'!$C$2)*(1+'Labour rates'!$D$2))</f>
        <v>0</v>
      </c>
      <c r="BL17" s="198">
        <f>'Revised labour.plant escalation'!G10*$BG17*((1+'Labour rates'!$C$2)*(1+'Labour rates'!$D$2))</f>
        <v>0</v>
      </c>
      <c r="BM17" s="198">
        <f>'Revised labour.plant escalation'!H10*$BG17*((1+'Labour rates'!$C$2)*(1+'Labour rates'!$D$2))</f>
        <v>0</v>
      </c>
      <c r="BN17" s="198">
        <f>'Revised labour.plant escalation'!I10*$BG17*((1+'Labour rates'!$C$2)*(1+'Labour rates'!$D$2))</f>
        <v>0</v>
      </c>
      <c r="BO17" s="203">
        <v>0</v>
      </c>
      <c r="BP17" s="198">
        <f>BO17*'Labour rates'!B18</f>
        <v>0</v>
      </c>
      <c r="BQ17" s="215" t="s">
        <v>174</v>
      </c>
      <c r="BR17" s="198">
        <f>'Revised labour.plant escalation'!E10*$BO17*((1+'Labour rates'!$C$2)*(1+'Labour rates'!$D$2))</f>
        <v>0</v>
      </c>
      <c r="BS17" s="198">
        <f>'Revised labour.plant escalation'!F10*$BO17*((1+'Labour rates'!$C$2)*(1+'Labour rates'!$D$2))</f>
        <v>0</v>
      </c>
      <c r="BT17" s="198">
        <f>'Revised labour.plant escalation'!G10*$BO17*((1+'Labour rates'!$C$2)*(1+'Labour rates'!$D$2))</f>
        <v>0</v>
      </c>
      <c r="BU17" s="198">
        <f>'Revised labour.plant escalation'!H10*$BO17*((1+'Labour rates'!$C$2)*(1+'Labour rates'!$D$2))</f>
        <v>0</v>
      </c>
      <c r="BV17" s="198">
        <f>'Revised labour.plant escalation'!I10*$BO17*((1+'Labour rates'!$C$2)*(1+'Labour rates'!$D$2))</f>
        <v>0</v>
      </c>
      <c r="BW17" s="203">
        <v>0</v>
      </c>
      <c r="BX17" s="198">
        <f>BW17*'Labour rates'!B18</f>
        <v>0</v>
      </c>
      <c r="BY17" s="215" t="s">
        <v>174</v>
      </c>
      <c r="BZ17" s="198">
        <f>'Revised labour.plant escalation'!E10*$BW17*((1+'Labour rates'!$C$2)*(1+'Labour rates'!$D$2))</f>
        <v>0</v>
      </c>
      <c r="CA17" s="198">
        <f>'Revised labour.plant escalation'!F10*$BW17*((1+'Labour rates'!$C$2)*(1+'Labour rates'!$D$2))</f>
        <v>0</v>
      </c>
      <c r="CB17" s="198">
        <f>'Revised labour.plant escalation'!G10*$BW17*((1+'Labour rates'!$C$2)*(1+'Labour rates'!$D$2))</f>
        <v>0</v>
      </c>
      <c r="CC17" s="198">
        <f>'Revised labour.plant escalation'!H10*$BW17*((1+'Labour rates'!$C$2)*(1+'Labour rates'!$D$2))</f>
        <v>0</v>
      </c>
      <c r="CD17" s="198">
        <f>'Revised labour.plant escalation'!I10*$BW17*((1+'Labour rates'!$C$2)*(1+'Labour rates'!$D$2))</f>
        <v>0</v>
      </c>
      <c r="CE17" s="203">
        <v>0</v>
      </c>
      <c r="CF17" s="198">
        <f>CE17*'Labour rates'!B18</f>
        <v>0</v>
      </c>
      <c r="CG17" s="215" t="s">
        <v>174</v>
      </c>
      <c r="CH17" s="198">
        <f>'Revised labour.plant escalation'!E10*$CE17*((1+'Labour rates'!$C$2)*(1+'Labour rates'!$D$2))</f>
        <v>0</v>
      </c>
      <c r="CI17" s="198">
        <f>'Revised labour.plant escalation'!F10*$CE17*((1+'Labour rates'!$C$2)*(1+'Labour rates'!$D$2))</f>
        <v>0</v>
      </c>
      <c r="CJ17" s="198">
        <f>'Revised labour.plant escalation'!G10*$CE17*((1+'Labour rates'!$C$2)*(1+'Labour rates'!$D$2))</f>
        <v>0</v>
      </c>
      <c r="CK17" s="198">
        <f>'Revised labour.plant escalation'!H10*$CE17*((1+'Labour rates'!$C$2)*(1+'Labour rates'!$D$2))</f>
        <v>0</v>
      </c>
      <c r="CL17" s="198">
        <f>'Revised labour.plant escalation'!I10*$CE17*((1+'Labour rates'!$C$2)*(1+'Labour rates'!$D$2))</f>
        <v>0</v>
      </c>
      <c r="CM17" s="203">
        <v>0</v>
      </c>
      <c r="CN17" s="198">
        <f>CM17*'Labour rates'!B18</f>
        <v>0</v>
      </c>
      <c r="CO17" s="215" t="s">
        <v>174</v>
      </c>
      <c r="CP17" s="198">
        <f>'Revised labour.plant escalation'!E10*$CM17*((1+'Labour rates'!$C$2)*(1+'Labour rates'!$D$2))</f>
        <v>0</v>
      </c>
      <c r="CQ17" s="198">
        <f>'Revised labour.plant escalation'!F10*$CM17*((1+'Labour rates'!$C$2)*(1+'Labour rates'!$D$2))</f>
        <v>0</v>
      </c>
      <c r="CR17" s="198">
        <f>'Revised labour.plant escalation'!G10*$CM17*((1+'Labour rates'!$C$2)*(1+'Labour rates'!$D$2))</f>
        <v>0</v>
      </c>
      <c r="CS17" s="198">
        <f>'Revised labour.plant escalation'!H10*$CM17*((1+'Labour rates'!$C$2)*(1+'Labour rates'!$D$2))</f>
        <v>0</v>
      </c>
      <c r="CT17" s="198">
        <f>'Revised labour.plant escalation'!I10*$CM17*((1+'Labour rates'!$C$2)*(1+'Labour rates'!$D$2))</f>
        <v>0</v>
      </c>
      <c r="CU17" s="203">
        <v>0</v>
      </c>
      <c r="CV17" s="198">
        <f>CU17*'Labour rates'!B18</f>
        <v>0</v>
      </c>
      <c r="CW17" s="215" t="s">
        <v>174</v>
      </c>
      <c r="CX17" s="198">
        <f>'Revised labour.plant escalation'!E10*$CU17*((1+'Labour rates'!$C$2)*(1+'Labour rates'!$D$2))</f>
        <v>0</v>
      </c>
      <c r="CY17" s="198">
        <f>'Revised labour.plant escalation'!F10*$CU17*((1+'Labour rates'!$C$2)*(1+'Labour rates'!$D$2))</f>
        <v>0</v>
      </c>
      <c r="CZ17" s="198">
        <f>'Revised labour.plant escalation'!G10*$CU17*((1+'Labour rates'!$C$2)*(1+'Labour rates'!$D$2))</f>
        <v>0</v>
      </c>
      <c r="DA17" s="198">
        <f>'Revised labour.plant escalation'!H10*$CU17*((1+'Labour rates'!$C$2)*(1+'Labour rates'!$D$2))</f>
        <v>0</v>
      </c>
      <c r="DB17" s="198">
        <f>'Revised labour.plant escalation'!I10*$CU17*((1+'Labour rates'!$C$2)*(1+'Labour rates'!$D$2))</f>
        <v>0</v>
      </c>
      <c r="DC17" s="203">
        <v>0</v>
      </c>
      <c r="DD17" s="198">
        <f>DC17*'Labour rates'!B18</f>
        <v>0</v>
      </c>
      <c r="DE17" s="215" t="s">
        <v>174</v>
      </c>
      <c r="DF17" s="198">
        <f>'Revised labour.plant escalation'!E10*$DC17*((1+'Labour rates'!$C$2)*(1+'Labour rates'!$D$2))</f>
        <v>0</v>
      </c>
      <c r="DG17" s="198">
        <f>'Revised labour.plant escalation'!F10*$DC17*((1+'Labour rates'!$C$2)*(1+'Labour rates'!$D$2))</f>
        <v>0</v>
      </c>
      <c r="DH17" s="198">
        <f>'Revised labour.plant escalation'!G10*$DC17*((1+'Labour rates'!$C$2)*(1+'Labour rates'!$D$2))</f>
        <v>0</v>
      </c>
      <c r="DI17" s="198">
        <f>'Revised labour.plant escalation'!H10*$DC17*((1+'Labour rates'!$C$2)*(1+'Labour rates'!$D$2))</f>
        <v>0</v>
      </c>
      <c r="DJ17" s="198">
        <f>'Revised labour.plant escalation'!I10*$DC17*((1+'Labour rates'!$C$2)*(1+'Labour rates'!$D$2))</f>
        <v>0</v>
      </c>
      <c r="DK17" s="203">
        <v>0</v>
      </c>
      <c r="DL17" s="198">
        <f>DK17*'Labour rates'!B18</f>
        <v>0</v>
      </c>
      <c r="DM17" s="215" t="s">
        <v>174</v>
      </c>
      <c r="DN17" s="198">
        <f>'Revised labour.plant escalation'!E10*$DK17*((1+'Labour rates'!$C$2)*(1+'Labour rates'!$D$2))</f>
        <v>0</v>
      </c>
      <c r="DO17" s="198">
        <f>'Revised labour.plant escalation'!F10*$DK17*((1+'Labour rates'!$C$2)*(1+'Labour rates'!$D$2))</f>
        <v>0</v>
      </c>
      <c r="DP17" s="198">
        <f>'Revised labour.plant escalation'!G10*$DK17*((1+'Labour rates'!$C$2)*(1+'Labour rates'!$D$2))</f>
        <v>0</v>
      </c>
      <c r="DQ17" s="198">
        <f>'Revised labour.plant escalation'!H10*$DK17*((1+'Labour rates'!$C$2)*(1+'Labour rates'!$D$2))</f>
        <v>0</v>
      </c>
      <c r="DR17" s="198">
        <f>'Revised labour.plant escalation'!I10*$DK17*((1+'Labour rates'!$C$2)*(1+'Labour rates'!$D$2))</f>
        <v>0</v>
      </c>
      <c r="DS17" s="203">
        <v>0</v>
      </c>
      <c r="DT17" s="198">
        <f>DS17*'Labour rates'!B18</f>
        <v>0</v>
      </c>
      <c r="DU17" s="215" t="s">
        <v>174</v>
      </c>
      <c r="DV17" s="198">
        <f>'Revised labour.plant escalation'!E10*$DS17*((1+'Labour rates'!$C$2)*(1+'Labour rates'!$D$2))</f>
        <v>0</v>
      </c>
      <c r="DW17" s="198">
        <f>'Revised labour.plant escalation'!F10*$DS17*((1+'Labour rates'!$C$2)*(1+'Labour rates'!$D$2))</f>
        <v>0</v>
      </c>
      <c r="DX17" s="198">
        <f>'Revised labour.plant escalation'!G10*$DS17*((1+'Labour rates'!$C$2)*(1+'Labour rates'!$D$2))</f>
        <v>0</v>
      </c>
      <c r="DY17" s="198">
        <f>'Revised labour.plant escalation'!H10*$DS17*((1+'Labour rates'!$C$2)*(1+'Labour rates'!$D$2))</f>
        <v>0</v>
      </c>
      <c r="DZ17" s="198">
        <f>'Revised labour.plant escalation'!I10*$DS17*((1+'Labour rates'!$C$2)*(1+'Labour rates'!$D$2))</f>
        <v>0</v>
      </c>
      <c r="EA17" s="203">
        <v>0</v>
      </c>
      <c r="EB17" s="198">
        <f>EA17*'Labour rates'!B18</f>
        <v>0</v>
      </c>
      <c r="EC17" s="215" t="s">
        <v>174</v>
      </c>
      <c r="ED17" s="198">
        <f>'Revised labour.plant escalation'!E10*$EA17*((1+'Labour rates'!$C$2)*(1+'Labour rates'!$D$2))</f>
        <v>0</v>
      </c>
      <c r="EE17" s="198">
        <f>'Revised labour.plant escalation'!F10*$EA17*((1+'Labour rates'!$C$2)*(1+'Labour rates'!$D$2))</f>
        <v>0</v>
      </c>
      <c r="EF17" s="198">
        <f>'Revised labour.plant escalation'!G10*$EA17*((1+'Labour rates'!$C$2)*(1+'Labour rates'!$D$2))</f>
        <v>0</v>
      </c>
      <c r="EG17" s="198">
        <f>'Revised labour.plant escalation'!H10*$EA17*((1+'Labour rates'!$C$2)*(1+'Labour rates'!$D$2))</f>
        <v>0</v>
      </c>
      <c r="EH17" s="198">
        <f>'Revised labour.plant escalation'!I10*$EA17*((1+'Labour rates'!$C$2)*(1+'Labour rates'!$D$2))</f>
        <v>0</v>
      </c>
      <c r="EI17" s="203">
        <v>0</v>
      </c>
      <c r="EJ17" s="198">
        <f>EI17*'Labour rates'!B18</f>
        <v>0</v>
      </c>
      <c r="EK17" s="215" t="s">
        <v>174</v>
      </c>
      <c r="EL17" s="198">
        <f>'Revised labour.plant escalation'!E10*$EI17*((1+'Labour rates'!$C$2)*(1+'Labour rates'!$D$2))</f>
        <v>0</v>
      </c>
      <c r="EM17" s="198">
        <f>'Revised labour.plant escalation'!F10*$EI17*((1+'Labour rates'!$C$2)*(1+'Labour rates'!$D$2))</f>
        <v>0</v>
      </c>
      <c r="EN17" s="198">
        <f>'Revised labour.plant escalation'!G10*$EI17*((1+'Labour rates'!$C$2)*(1+'Labour rates'!$D$2))</f>
        <v>0</v>
      </c>
      <c r="EO17" s="198">
        <f>'Revised labour.plant escalation'!H10*$EI17*((1+'Labour rates'!$C$2)*(1+'Labour rates'!$D$2))</f>
        <v>0</v>
      </c>
      <c r="EP17" s="198">
        <f>'Revised labour.plant escalation'!I10*$EI17*((1+'Labour rates'!$C$2)*(1+'Labour rates'!$D$2))</f>
        <v>0</v>
      </c>
      <c r="EQ17" s="203">
        <v>4</v>
      </c>
      <c r="ER17" s="198">
        <f>EQ17*'Labour rates'!B18</f>
        <v>486.64</v>
      </c>
      <c r="ES17" s="215" t="s">
        <v>174</v>
      </c>
      <c r="ET17" s="198">
        <f>'Revised labour.plant escalation'!E10*$EQ17*((1+'Labour rates'!$C$2)*(1+'Labour rates'!$D$2))</f>
        <v>574.37458215568586</v>
      </c>
      <c r="EU17" s="198">
        <f>'Revised labour.plant escalation'!F10*$EQ17*((1+'Labour rates'!$C$2)*(1+'Labour rates'!$D$2))</f>
        <v>591.4710223751581</v>
      </c>
      <c r="EV17" s="198">
        <f>'Revised labour.plant escalation'!G10*$EQ17*((1+'Labour rates'!$C$2)*(1+'Labour rates'!$D$2))</f>
        <v>611.45746790922442</v>
      </c>
      <c r="EW17" s="198">
        <f>'Revised labour.plant escalation'!H10*$EQ17*((1+'Labour rates'!$C$2)*(1+'Labour rates'!$D$2))</f>
        <v>632.52001208553031</v>
      </c>
      <c r="EX17" s="198">
        <f>'Revised labour.plant escalation'!I10*$EQ17*((1+'Labour rates'!$C$2)*(1+'Labour rates'!$D$2))</f>
        <v>654.02348536818829</v>
      </c>
      <c r="EY17" s="203">
        <v>2</v>
      </c>
      <c r="EZ17" s="198">
        <f>EY17*'Labour rates'!B18</f>
        <v>243.32</v>
      </c>
      <c r="FA17" s="215" t="s">
        <v>174</v>
      </c>
      <c r="FB17" s="198">
        <f>'Revised labour.plant escalation'!E10*$EY17*((1+'Labour rates'!$C$2)*(1+'Labour rates'!$D$2))</f>
        <v>287.18729107784293</v>
      </c>
      <c r="FC17" s="198">
        <f>'Revised labour.plant escalation'!F10*$EY17*((1+'Labour rates'!$C$2)*(1+'Labour rates'!$D$2))</f>
        <v>295.73551118757905</v>
      </c>
      <c r="FD17" s="198">
        <f>'Revised labour.plant escalation'!G10*$EY17*((1+'Labour rates'!$C$2)*(1+'Labour rates'!$D$2))</f>
        <v>305.72873395461221</v>
      </c>
      <c r="FE17" s="198">
        <f>'Revised labour.plant escalation'!H10*$EY17*((1+'Labour rates'!$C$2)*(1+'Labour rates'!$D$2))</f>
        <v>316.26000604276516</v>
      </c>
      <c r="FF17" s="198">
        <f>'Revised labour.plant escalation'!I10*$EY17*((1+'Labour rates'!$C$2)*(1+'Labour rates'!$D$2))</f>
        <v>327.01174268409414</v>
      </c>
      <c r="FG17" s="203">
        <v>0</v>
      </c>
      <c r="FH17" s="198">
        <f>FG17*'Labour rates'!B18</f>
        <v>0</v>
      </c>
      <c r="FI17" s="215" t="s">
        <v>174</v>
      </c>
      <c r="FJ17" s="198">
        <f>'Revised labour.plant escalation'!E10*$FG17*((1+'Labour rates'!$C$2)*(1+'Labour rates'!$D$2))</f>
        <v>0</v>
      </c>
      <c r="FK17" s="198">
        <f>'Revised labour.plant escalation'!F10*$FG17*((1+'Labour rates'!$C$2)*(1+'Labour rates'!$D$2))</f>
        <v>0</v>
      </c>
      <c r="FL17" s="198">
        <f>'Revised labour.plant escalation'!G10*$FG17*((1+'Labour rates'!$C$2)*(1+'Labour rates'!$D$2))</f>
        <v>0</v>
      </c>
      <c r="FM17" s="198">
        <f>'Revised labour.plant escalation'!H10*$FG17*((1+'Labour rates'!$C$2)*(1+'Labour rates'!$D$2))</f>
        <v>0</v>
      </c>
      <c r="FN17" s="198">
        <f>'Revised labour.plant escalation'!I10*$FG17*((1+'Labour rates'!$C$2)*(1+'Labour rates'!$D$2))</f>
        <v>0</v>
      </c>
      <c r="FO17" s="203">
        <v>0</v>
      </c>
      <c r="FP17" s="198">
        <f>FO17*'Labour rates'!B18</f>
        <v>0</v>
      </c>
      <c r="FQ17" s="215" t="s">
        <v>174</v>
      </c>
      <c r="FR17" s="198">
        <f>'Revised labour.plant escalation'!E10*$FO17*((1+'Labour rates'!$C$2)*(1+'Labour rates'!$D$2))</f>
        <v>0</v>
      </c>
      <c r="FS17" s="198">
        <f>'Revised labour.plant escalation'!F10*$FO17*((1+'Labour rates'!$C$2)*(1+'Labour rates'!$D$2))</f>
        <v>0</v>
      </c>
      <c r="FT17" s="198">
        <f>'Revised labour.plant escalation'!G10*$FO17*((1+'Labour rates'!$C$2)*(1+'Labour rates'!$D$2))</f>
        <v>0</v>
      </c>
      <c r="FU17" s="198">
        <f>'Revised labour.plant escalation'!H10*$FO17*((1+'Labour rates'!$C$2)*(1+'Labour rates'!$D$2))</f>
        <v>0</v>
      </c>
      <c r="FV17" s="198">
        <f>'Revised labour.plant escalation'!I10*$FO17*((1+'Labour rates'!$C$2)*(1+'Labour rates'!$D$2))</f>
        <v>0</v>
      </c>
      <c r="FW17" s="203">
        <v>0</v>
      </c>
      <c r="FX17" s="198">
        <f>FW17*'Labour rates'!B18</f>
        <v>0</v>
      </c>
      <c r="FY17" s="215" t="s">
        <v>174</v>
      </c>
      <c r="FZ17" s="198">
        <f>'Revised labour.plant escalation'!E10*$FW17*((1+'Labour rates'!$C$2)*(1+'Labour rates'!$D$2))</f>
        <v>0</v>
      </c>
      <c r="GA17" s="198">
        <f>'Revised labour.plant escalation'!F10*$FW17*((1+'Labour rates'!$C$2)*(1+'Labour rates'!$D$2))</f>
        <v>0</v>
      </c>
      <c r="GB17" s="198">
        <f>'Revised labour.plant escalation'!G10*$FW17*((1+'Labour rates'!$C$2)*(1+'Labour rates'!$D$2))</f>
        <v>0</v>
      </c>
      <c r="GC17" s="198">
        <f>'Revised labour.plant escalation'!H10*$FW17*((1+'Labour rates'!$C$2)*(1+'Labour rates'!$D$2))</f>
        <v>0</v>
      </c>
      <c r="GD17" s="198">
        <f>'Revised labour.plant escalation'!I10*$FW17*((1+'Labour rates'!$C$2)*(1+'Labour rates'!$D$2))</f>
        <v>0</v>
      </c>
      <c r="GE17" s="203">
        <v>0</v>
      </c>
      <c r="GF17" s="198">
        <f>GE17*'Labour rates'!B18</f>
        <v>0</v>
      </c>
      <c r="GG17" s="215" t="s">
        <v>174</v>
      </c>
      <c r="GH17" s="198">
        <f>'Revised labour.plant escalation'!E10*$GE17*((1+'Labour rates'!$C$2)*(1+'Labour rates'!$D$2))</f>
        <v>0</v>
      </c>
      <c r="GI17" s="198">
        <f>'Revised labour.plant escalation'!F10*$GE17*((1+'Labour rates'!$C$2)*(1+'Labour rates'!$D$2))</f>
        <v>0</v>
      </c>
      <c r="GJ17" s="198">
        <f>'Revised labour.plant escalation'!G10*$GE17*((1+'Labour rates'!$C$2)*(1+'Labour rates'!$D$2))</f>
        <v>0</v>
      </c>
      <c r="GK17" s="198">
        <f>'Revised labour.plant escalation'!H10*$GE17*((1+'Labour rates'!$C$2)*(1+'Labour rates'!$D$2))</f>
        <v>0</v>
      </c>
      <c r="GL17" s="198">
        <f>'Revised labour.plant escalation'!I10*$GE17*((1+'Labour rates'!$C$2)*(1+'Labour rates'!$D$2))</f>
        <v>0</v>
      </c>
      <c r="GM17" s="203">
        <v>0</v>
      </c>
      <c r="GN17" s="198">
        <f>GM17*'Labour rates'!B18</f>
        <v>0</v>
      </c>
      <c r="GO17" s="215" t="s">
        <v>174</v>
      </c>
      <c r="GP17" s="198">
        <f>'Revised labour.plant escalation'!E10*$GM17*((1+'Labour rates'!$C$2)*(1+'Labour rates'!$D$2))</f>
        <v>0</v>
      </c>
      <c r="GQ17" s="198">
        <f>'Revised labour.plant escalation'!F10*$GM17*((1+'Labour rates'!$C$2)*(1+'Labour rates'!$D$2))</f>
        <v>0</v>
      </c>
      <c r="GR17" s="198">
        <f>'Revised labour.plant escalation'!G10*$GM17*((1+'Labour rates'!$C$2)*(1+'Labour rates'!$D$2))</f>
        <v>0</v>
      </c>
      <c r="GS17" s="198">
        <f>'Revised labour.plant escalation'!H10*$GM17*((1+'Labour rates'!$C$2)*(1+'Labour rates'!$D$2))</f>
        <v>0</v>
      </c>
      <c r="GT17" s="198">
        <f>'Revised labour.plant escalation'!I10*$GM17*((1+'Labour rates'!$C$2)*(1+'Labour rates'!$D$2))</f>
        <v>0</v>
      </c>
      <c r="GU17" s="203">
        <v>0</v>
      </c>
      <c r="GV17" s="198">
        <f>GU17*'Labour rates'!B18</f>
        <v>0</v>
      </c>
      <c r="GW17" s="215" t="s">
        <v>174</v>
      </c>
      <c r="GX17" s="198">
        <f>'Revised labour.plant escalation'!E10*$GU17*((1+'Labour rates'!$C$2)*(1+'Labour rates'!$D$2))</f>
        <v>0</v>
      </c>
      <c r="GY17" s="198">
        <f>'Revised labour.plant escalation'!F10*$GU17*((1+'Labour rates'!$C$2)*(1+'Labour rates'!$D$2))</f>
        <v>0</v>
      </c>
      <c r="GZ17" s="198">
        <f>'Revised labour.plant escalation'!G10*$GU17*((1+'Labour rates'!$C$2)*(1+'Labour rates'!$D$2))</f>
        <v>0</v>
      </c>
      <c r="HA17" s="198">
        <f>'Revised labour.plant escalation'!H10*$GU17*((1+'Labour rates'!$C$2)*(1+'Labour rates'!$D$2))</f>
        <v>0</v>
      </c>
      <c r="HB17" s="198">
        <f>'Revised labour.plant escalation'!I10*$GU17*((1+'Labour rates'!$C$2)*(1+'Labour rates'!$D$2))</f>
        <v>0</v>
      </c>
      <c r="HC17" s="203">
        <v>0</v>
      </c>
      <c r="HD17" s="198">
        <f>HC17*'Labour rates'!B18</f>
        <v>0</v>
      </c>
      <c r="HE17" s="215" t="s">
        <v>174</v>
      </c>
      <c r="HF17" s="198">
        <f>'Revised labour.plant escalation'!E10*$HC17*((1+'Labour rates'!$C$2)*(1+'Labour rates'!$D$2))</f>
        <v>0</v>
      </c>
      <c r="HG17" s="198">
        <f>'Revised labour.plant escalation'!F10*$HC17*((1+'Labour rates'!$C$2)*(1+'Labour rates'!$D$2))</f>
        <v>0</v>
      </c>
      <c r="HH17" s="198">
        <f>'Revised labour.plant escalation'!G10*$HC17*((1+'Labour rates'!$C$2)*(1+'Labour rates'!$D$2))</f>
        <v>0</v>
      </c>
      <c r="HI17" s="198">
        <f>'Revised labour.plant escalation'!H10*$HC17*((1+'Labour rates'!$C$2)*(1+'Labour rates'!$D$2))</f>
        <v>0</v>
      </c>
      <c r="HJ17" s="198">
        <f>'Revised labour.plant escalation'!I10*$HC17*((1+'Labour rates'!$C$2)*(1+'Labour rates'!$D$2))</f>
        <v>0</v>
      </c>
      <c r="HK17" s="203">
        <v>0</v>
      </c>
      <c r="HL17" s="198">
        <f>HK17*'Labour rates'!B18</f>
        <v>0</v>
      </c>
      <c r="HM17" s="215" t="s">
        <v>174</v>
      </c>
      <c r="HN17" s="198">
        <f>'Revised labour.plant escalation'!E10*$HK17*((1+'Labour rates'!$C$2)*(1+'Labour rates'!$D$2))</f>
        <v>0</v>
      </c>
      <c r="HO17" s="198">
        <f>'Revised labour.plant escalation'!F10*$HK17*((1+'Labour rates'!$C$2)*(1+'Labour rates'!$D$2))</f>
        <v>0</v>
      </c>
      <c r="HP17" s="198">
        <f>'Revised labour.plant escalation'!G10*$HK17*((1+'Labour rates'!$C$2)*(1+'Labour rates'!$D$2))</f>
        <v>0</v>
      </c>
      <c r="HQ17" s="198">
        <f>'Revised labour.plant escalation'!H10*$HK17*((1+'Labour rates'!$C$2)*(1+'Labour rates'!$D$2))</f>
        <v>0</v>
      </c>
      <c r="HR17" s="198">
        <f>'Revised labour.plant escalation'!I10*$HK17*((1+'Labour rates'!$C$2)*(1+'Labour rates'!$D$2))</f>
        <v>0</v>
      </c>
      <c r="HS17" s="203">
        <v>0</v>
      </c>
      <c r="HT17" s="198">
        <f>HS17*'Labour rates'!B18</f>
        <v>0</v>
      </c>
      <c r="HU17" s="215" t="s">
        <v>174</v>
      </c>
      <c r="HV17" s="198">
        <f>'Revised labour.plant escalation'!E10*$HS17*((1+'Labour rates'!$C$2)*(1+'Labour rates'!$D$2))</f>
        <v>0</v>
      </c>
      <c r="HW17" s="198">
        <f>'Revised labour.plant escalation'!F10*$HS17*((1+'Labour rates'!$C$2)*(1+'Labour rates'!$D$2))</f>
        <v>0</v>
      </c>
      <c r="HX17" s="198">
        <f>'Revised labour.plant escalation'!G10*$HS17*((1+'Labour rates'!$C$2)*(1+'Labour rates'!$D$2))</f>
        <v>0</v>
      </c>
      <c r="HY17" s="198">
        <f>'Revised labour.plant escalation'!H10*$HS17*((1+'Labour rates'!$C$2)*(1+'Labour rates'!$D$2))</f>
        <v>0</v>
      </c>
      <c r="HZ17" s="198">
        <f>'Revised labour.plant escalation'!I10*$HS17*((1+'Labour rates'!$C$2)*(1+'Labour rates'!$D$2))</f>
        <v>0</v>
      </c>
      <c r="IA17" s="203">
        <v>0</v>
      </c>
      <c r="IB17" s="198">
        <f>IA17*'Labour rates'!B18</f>
        <v>0</v>
      </c>
      <c r="IC17" s="215" t="s">
        <v>174</v>
      </c>
      <c r="ID17" s="198">
        <f>'Revised labour.plant escalation'!E10*$IA17*((1+'Labour rates'!$C$2)*(1+'Labour rates'!$D$2))</f>
        <v>0</v>
      </c>
      <c r="IE17" s="198">
        <f>'Revised labour.plant escalation'!F10*$IA17*((1+'Labour rates'!$C$2)*(1+'Labour rates'!$D$2))</f>
        <v>0</v>
      </c>
      <c r="IF17" s="198">
        <f>'Revised labour.plant escalation'!G10*$IA17*((1+'Labour rates'!$C$2)*(1+'Labour rates'!$D$2))</f>
        <v>0</v>
      </c>
      <c r="IG17" s="198">
        <f>'Revised labour.plant escalation'!H10*$IA17*((1+'Labour rates'!$C$2)*(1+'Labour rates'!$D$2))</f>
        <v>0</v>
      </c>
      <c r="IH17" s="198">
        <f>'Revised labour.plant escalation'!I10*$IA17*((1+'Labour rates'!$C$2)*(1+'Labour rates'!$D$2))</f>
        <v>0</v>
      </c>
      <c r="II17" s="203">
        <v>0</v>
      </c>
      <c r="IJ17" s="198">
        <f>II17*'Labour rates'!B18</f>
        <v>0</v>
      </c>
      <c r="IK17" s="215" t="s">
        <v>174</v>
      </c>
      <c r="IL17" s="198">
        <f>'Revised labour.plant escalation'!E10*$II17*((1+'Labour rates'!$C$2)*(1+'Labour rates'!$D$2))</f>
        <v>0</v>
      </c>
      <c r="IM17" s="198">
        <f>'Revised labour.plant escalation'!F10*$II17*((1+'Labour rates'!$C$2)*(1+'Labour rates'!$D$2))</f>
        <v>0</v>
      </c>
      <c r="IN17" s="198">
        <f>'Revised labour.plant escalation'!G10*$II17*((1+'Labour rates'!$C$2)*(1+'Labour rates'!$D$2))</f>
        <v>0</v>
      </c>
      <c r="IO17" s="198">
        <f>'Revised labour.plant escalation'!H10*$II17*((1+'Labour rates'!$C$2)*(1+'Labour rates'!$D$2))</f>
        <v>0</v>
      </c>
      <c r="IP17" s="198">
        <f>'Revised labour.plant escalation'!I10*$II17*((1+'Labour rates'!$C$2)*(1+'Labour rates'!$D$2))</f>
        <v>0</v>
      </c>
      <c r="IQ17" s="203">
        <v>0</v>
      </c>
      <c r="IR17" s="198">
        <f>IQ17*'Labour rates'!B18</f>
        <v>0</v>
      </c>
      <c r="IS17" s="215" t="s">
        <v>174</v>
      </c>
      <c r="IT17" s="198">
        <f>'Revised labour.plant escalation'!E10*$IQ17*((1+'Labour rates'!$C$2)*(1+'Labour rates'!$D$2))</f>
        <v>0</v>
      </c>
      <c r="IU17" s="198">
        <f>'Revised labour.plant escalation'!F10*$IQ17*((1+'Labour rates'!$C$2)*(1+'Labour rates'!$D$2))</f>
        <v>0</v>
      </c>
      <c r="IV17" s="198">
        <f>'Revised labour.plant escalation'!G10*$IQ17*((1+'Labour rates'!$C$2)*(1+'Labour rates'!$D$2))</f>
        <v>0</v>
      </c>
      <c r="IW17" s="198">
        <f>'Revised labour.plant escalation'!H10*$IQ17*((1+'Labour rates'!$C$2)*(1+'Labour rates'!$D$2))</f>
        <v>0</v>
      </c>
      <c r="IX17" s="198">
        <f>'Revised labour.plant escalation'!I10*$IQ17*((1+'Labour rates'!$C$2)*(1+'Labour rates'!$D$2))</f>
        <v>0</v>
      </c>
      <c r="IY17" s="203">
        <v>0</v>
      </c>
      <c r="IZ17" s="198">
        <f>IY17*'Labour rates'!B18</f>
        <v>0</v>
      </c>
      <c r="JA17" s="215" t="s">
        <v>174</v>
      </c>
      <c r="JB17" s="198">
        <f>'Revised labour.plant escalation'!E10*$IY17*((1+'Labour rates'!$C$2)*(1+'Labour rates'!$D$2))</f>
        <v>0</v>
      </c>
      <c r="JC17" s="198">
        <f>'Revised labour.plant escalation'!F10*$IY17*((1+'Labour rates'!$C$2)*(1+'Labour rates'!$D$2))</f>
        <v>0</v>
      </c>
      <c r="JD17" s="198">
        <f>'Revised labour.plant escalation'!G10*$IY17*((1+'Labour rates'!$C$2)*(1+'Labour rates'!$D$2))</f>
        <v>0</v>
      </c>
      <c r="JE17" s="198">
        <f>'Revised labour.plant escalation'!H10*$IY17*((1+'Labour rates'!$C$2)*(1+'Labour rates'!$D$2))</f>
        <v>0</v>
      </c>
      <c r="JF17" s="204">
        <f>'Revised labour.plant escalation'!I10*$IY17*((1+'Labour rates'!$C$2)*(1+'Labour rates'!$D$2))</f>
        <v>0</v>
      </c>
    </row>
    <row r="18" spans="1:266" x14ac:dyDescent="0.35">
      <c r="A18" s="3" t="s">
        <v>4</v>
      </c>
      <c r="C18" s="205"/>
      <c r="D18" s="199"/>
      <c r="E18" s="199"/>
      <c r="F18" s="199"/>
      <c r="G18" s="199"/>
      <c r="H18" s="199"/>
      <c r="I18" s="199"/>
      <c r="J18" s="206"/>
      <c r="K18" s="205"/>
      <c r="L18" s="199"/>
      <c r="M18" s="199"/>
      <c r="N18" s="199"/>
      <c r="O18" s="199"/>
      <c r="P18" s="199"/>
      <c r="Q18" s="199"/>
      <c r="R18" s="206"/>
      <c r="S18" s="205"/>
      <c r="T18" s="199"/>
      <c r="U18" s="199"/>
      <c r="V18" s="199"/>
      <c r="W18" s="199"/>
      <c r="X18" s="199"/>
      <c r="Y18" s="199"/>
      <c r="Z18" s="206"/>
      <c r="AA18" s="205"/>
      <c r="AB18" s="199"/>
      <c r="AC18" s="199"/>
      <c r="AD18" s="199"/>
      <c r="AE18" s="199"/>
      <c r="AF18" s="199"/>
      <c r="AG18" s="199"/>
      <c r="AH18" s="206"/>
      <c r="AI18" s="205"/>
      <c r="AJ18" s="199"/>
      <c r="AK18" s="199"/>
      <c r="AL18" s="199"/>
      <c r="AM18" s="199"/>
      <c r="AN18" s="199"/>
      <c r="AO18" s="199"/>
      <c r="AP18" s="206"/>
      <c r="AQ18" s="205"/>
      <c r="AR18" s="199"/>
      <c r="AS18" s="199"/>
      <c r="AT18" s="199"/>
      <c r="AU18" s="199"/>
      <c r="AV18" s="199"/>
      <c r="AW18" s="199"/>
      <c r="AX18" s="206"/>
      <c r="AY18" s="205"/>
      <c r="AZ18" s="199"/>
      <c r="BA18" s="199"/>
      <c r="BB18" s="199"/>
      <c r="BC18" s="199"/>
      <c r="BD18" s="199"/>
      <c r="BE18" s="199"/>
      <c r="BF18" s="206"/>
      <c r="BG18" s="205"/>
      <c r="BH18" s="199"/>
      <c r="BI18" s="199"/>
      <c r="BJ18" s="199"/>
      <c r="BK18" s="199"/>
      <c r="BL18" s="199"/>
      <c r="BM18" s="199"/>
      <c r="BN18" s="206"/>
      <c r="BO18" s="205"/>
      <c r="BP18" s="199"/>
      <c r="BQ18" s="199"/>
      <c r="BR18" s="199"/>
      <c r="BS18" s="199"/>
      <c r="BT18" s="199"/>
      <c r="BU18" s="199"/>
      <c r="BV18" s="206"/>
      <c r="BW18" s="205"/>
      <c r="BX18" s="199"/>
      <c r="BY18" s="199"/>
      <c r="BZ18" s="199"/>
      <c r="CA18" s="199"/>
      <c r="CB18" s="199"/>
      <c r="CC18" s="199"/>
      <c r="CD18" s="206"/>
      <c r="CE18" s="205"/>
      <c r="CF18" s="199"/>
      <c r="CG18" s="199"/>
      <c r="CH18" s="199"/>
      <c r="CI18" s="199"/>
      <c r="CJ18" s="199"/>
      <c r="CK18" s="199"/>
      <c r="CL18" s="206"/>
      <c r="CM18" s="205"/>
      <c r="CN18" s="199"/>
      <c r="CO18" s="199"/>
      <c r="CP18" s="199"/>
      <c r="CQ18" s="199"/>
      <c r="CR18" s="199"/>
      <c r="CS18" s="199"/>
      <c r="CT18" s="206"/>
      <c r="CU18" s="205"/>
      <c r="CV18" s="199"/>
      <c r="CW18" s="199"/>
      <c r="CX18" s="199"/>
      <c r="CY18" s="199"/>
      <c r="CZ18" s="199"/>
      <c r="DA18" s="199"/>
      <c r="DB18" s="206"/>
      <c r="DC18" s="205"/>
      <c r="DD18" s="199"/>
      <c r="DE18" s="199"/>
      <c r="DF18" s="199"/>
      <c r="DG18" s="199"/>
      <c r="DH18" s="199"/>
      <c r="DI18" s="199"/>
      <c r="DJ18" s="206"/>
      <c r="DK18" s="205"/>
      <c r="DL18" s="199"/>
      <c r="DM18" s="199"/>
      <c r="DN18" s="199"/>
      <c r="DO18" s="199"/>
      <c r="DP18" s="199"/>
      <c r="DQ18" s="199"/>
      <c r="DR18" s="206"/>
      <c r="DS18" s="205"/>
      <c r="DT18" s="199"/>
      <c r="DU18" s="199"/>
      <c r="DV18" s="199"/>
      <c r="DW18" s="199"/>
      <c r="DX18" s="199"/>
      <c r="DY18" s="199"/>
      <c r="DZ18" s="206"/>
      <c r="EA18" s="205"/>
      <c r="EB18" s="199"/>
      <c r="EC18" s="199"/>
      <c r="ED18" s="199"/>
      <c r="EE18" s="199"/>
      <c r="EF18" s="199"/>
      <c r="EG18" s="199"/>
      <c r="EH18" s="206"/>
      <c r="EI18" s="205"/>
      <c r="EJ18" s="199"/>
      <c r="EK18" s="199"/>
      <c r="EL18" s="199"/>
      <c r="EM18" s="199"/>
      <c r="EN18" s="199"/>
      <c r="EO18" s="199"/>
      <c r="EP18" s="206"/>
      <c r="EQ18" s="205"/>
      <c r="ER18" s="199"/>
      <c r="ES18" s="199"/>
      <c r="ET18" s="199"/>
      <c r="EU18" s="199"/>
      <c r="EV18" s="199"/>
      <c r="EW18" s="199"/>
      <c r="EX18" s="206"/>
      <c r="EY18" s="205"/>
      <c r="EZ18" s="199"/>
      <c r="FA18" s="199"/>
      <c r="FB18" s="199"/>
      <c r="FC18" s="199"/>
      <c r="FD18" s="199"/>
      <c r="FE18" s="199"/>
      <c r="FF18" s="206"/>
      <c r="FG18" s="205"/>
      <c r="FH18" s="199"/>
      <c r="FI18" s="199"/>
      <c r="FJ18" s="199"/>
      <c r="FK18" s="199"/>
      <c r="FL18" s="199"/>
      <c r="FM18" s="199"/>
      <c r="FN18" s="206"/>
      <c r="FO18" s="205"/>
      <c r="FP18" s="199"/>
      <c r="FQ18" s="199"/>
      <c r="FR18" s="199"/>
      <c r="FS18" s="199"/>
      <c r="FT18" s="199"/>
      <c r="FU18" s="199"/>
      <c r="FV18" s="206"/>
      <c r="FW18" s="205"/>
      <c r="FX18" s="199"/>
      <c r="FY18" s="199"/>
      <c r="FZ18" s="199"/>
      <c r="GA18" s="199"/>
      <c r="GB18" s="199"/>
      <c r="GC18" s="199"/>
      <c r="GD18" s="206"/>
      <c r="GE18" s="205"/>
      <c r="GF18" s="199"/>
      <c r="GG18" s="199"/>
      <c r="GH18" s="199"/>
      <c r="GI18" s="199"/>
      <c r="GJ18" s="199"/>
      <c r="GK18" s="199"/>
      <c r="GL18" s="206"/>
      <c r="GM18" s="205"/>
      <c r="GN18" s="199"/>
      <c r="GO18" s="199"/>
      <c r="GP18" s="199"/>
      <c r="GQ18" s="199"/>
      <c r="GR18" s="199"/>
      <c r="GS18" s="199"/>
      <c r="GT18" s="206"/>
      <c r="GU18" s="205"/>
      <c r="GV18" s="199"/>
      <c r="GW18" s="199"/>
      <c r="GX18" s="199"/>
      <c r="GY18" s="199"/>
      <c r="GZ18" s="199"/>
      <c r="HA18" s="199"/>
      <c r="HB18" s="206"/>
      <c r="HC18" s="205"/>
      <c r="HD18" s="199"/>
      <c r="HE18" s="199"/>
      <c r="HF18" s="199"/>
      <c r="HG18" s="199"/>
      <c r="HH18" s="199"/>
      <c r="HI18" s="199"/>
      <c r="HJ18" s="206"/>
      <c r="HK18" s="205"/>
      <c r="HL18" s="199"/>
      <c r="HM18" s="199"/>
      <c r="HN18" s="199"/>
      <c r="HO18" s="199"/>
      <c r="HP18" s="199"/>
      <c r="HQ18" s="199"/>
      <c r="HR18" s="206"/>
      <c r="HS18" s="205"/>
      <c r="HT18" s="199"/>
      <c r="HU18" s="199"/>
      <c r="HV18" s="199"/>
      <c r="HW18" s="199"/>
      <c r="HX18" s="199"/>
      <c r="HY18" s="199"/>
      <c r="HZ18" s="206"/>
      <c r="IA18" s="205"/>
      <c r="IB18" s="199"/>
      <c r="IC18" s="199"/>
      <c r="ID18" s="199"/>
      <c r="IE18" s="199"/>
      <c r="IF18" s="199"/>
      <c r="IG18" s="199"/>
      <c r="IH18" s="206"/>
      <c r="II18" s="205"/>
      <c r="IJ18" s="199"/>
      <c r="IK18" s="199"/>
      <c r="IL18" s="199"/>
      <c r="IM18" s="199"/>
      <c r="IN18" s="199"/>
      <c r="IO18" s="199"/>
      <c r="IP18" s="206"/>
      <c r="IQ18" s="205"/>
      <c r="IR18" s="199"/>
      <c r="IS18" s="199"/>
      <c r="IT18" s="199"/>
      <c r="IU18" s="199"/>
      <c r="IV18" s="199"/>
      <c r="IW18" s="199"/>
      <c r="IX18" s="206"/>
      <c r="IY18" s="205"/>
      <c r="IZ18" s="199"/>
      <c r="JA18" s="199"/>
      <c r="JB18" s="199"/>
      <c r="JC18" s="199"/>
      <c r="JD18" s="199"/>
      <c r="JE18" s="199"/>
      <c r="JF18" s="206"/>
    </row>
    <row r="19" spans="1:266" x14ac:dyDescent="0.35">
      <c r="A19" s="2" t="s">
        <v>49</v>
      </c>
      <c r="C19" s="203">
        <v>0</v>
      </c>
      <c r="D19" s="198">
        <f>'Revised labour.plant escalation'!C17*'Misc works estimation'!$C19*(1+'Labour rates'!$D$19)</f>
        <v>0</v>
      </c>
      <c r="E19" s="215" t="s">
        <v>174</v>
      </c>
      <c r="F19" s="198">
        <v>0</v>
      </c>
      <c r="G19" s="198">
        <v>0</v>
      </c>
      <c r="H19" s="198">
        <v>0</v>
      </c>
      <c r="I19" s="198">
        <v>0</v>
      </c>
      <c r="J19" s="204">
        <v>0</v>
      </c>
      <c r="K19" s="203">
        <v>0</v>
      </c>
      <c r="L19" s="198">
        <f>'Revised labour.plant escalation'!C17*'Misc works estimation'!$K19*(1+'Labour rates'!$D$19)</f>
        <v>0</v>
      </c>
      <c r="M19" s="215" t="s">
        <v>174</v>
      </c>
      <c r="N19" s="198">
        <v>0</v>
      </c>
      <c r="O19" s="198">
        <v>0</v>
      </c>
      <c r="P19" s="198">
        <v>0</v>
      </c>
      <c r="Q19" s="198">
        <v>0</v>
      </c>
      <c r="R19" s="204">
        <v>0</v>
      </c>
      <c r="S19" s="203">
        <v>0</v>
      </c>
      <c r="T19" s="198">
        <f>'Revised labour.plant escalation'!C17*'Misc works estimation'!$S19*(1+'Labour rates'!$D$19)</f>
        <v>0</v>
      </c>
      <c r="U19" s="215" t="s">
        <v>174</v>
      </c>
      <c r="V19" s="198">
        <v>0</v>
      </c>
      <c r="W19" s="198">
        <v>0</v>
      </c>
      <c r="X19" s="198">
        <v>0</v>
      </c>
      <c r="Y19" s="198">
        <v>0</v>
      </c>
      <c r="Z19" s="204">
        <v>0</v>
      </c>
      <c r="AA19" s="203">
        <v>0</v>
      </c>
      <c r="AB19" s="198">
        <f>'Revised labour.plant escalation'!C17*'Misc works estimation'!$AA19*(1+'Labour rates'!$D$19)</f>
        <v>0</v>
      </c>
      <c r="AC19" s="215" t="s">
        <v>174</v>
      </c>
      <c r="AD19" s="198">
        <v>0</v>
      </c>
      <c r="AE19" s="198">
        <v>0</v>
      </c>
      <c r="AF19" s="198">
        <v>0</v>
      </c>
      <c r="AG19" s="198">
        <v>0</v>
      </c>
      <c r="AH19" s="204">
        <v>0</v>
      </c>
      <c r="AI19" s="203">
        <v>0</v>
      </c>
      <c r="AJ19" s="198">
        <f>'Revised labour.plant escalation'!C17*'Misc works estimation'!$AI19*(1+'Labour rates'!$D$19)</f>
        <v>0</v>
      </c>
      <c r="AK19" s="215" t="s">
        <v>174</v>
      </c>
      <c r="AL19" s="198">
        <v>0</v>
      </c>
      <c r="AM19" s="198">
        <v>0</v>
      </c>
      <c r="AN19" s="198">
        <v>0</v>
      </c>
      <c r="AO19" s="198">
        <v>0</v>
      </c>
      <c r="AP19" s="204">
        <v>0</v>
      </c>
      <c r="AQ19" s="203">
        <v>0</v>
      </c>
      <c r="AR19" s="198">
        <f>'Revised labour.plant escalation'!C17*'Misc works estimation'!$AQ19*(1+'Labour rates'!$D$19)</f>
        <v>0</v>
      </c>
      <c r="AS19" s="215" t="s">
        <v>174</v>
      </c>
      <c r="AT19" s="198">
        <v>0</v>
      </c>
      <c r="AU19" s="198">
        <v>0</v>
      </c>
      <c r="AV19" s="198">
        <v>0</v>
      </c>
      <c r="AW19" s="198">
        <v>0</v>
      </c>
      <c r="AX19" s="204">
        <v>0</v>
      </c>
      <c r="AY19" s="203">
        <v>0</v>
      </c>
      <c r="AZ19" s="198">
        <f>'Revised labour.plant escalation'!C17*'Misc works estimation'!$AY19*(1+'Labour rates'!$D$19)</f>
        <v>0</v>
      </c>
      <c r="BA19" s="215" t="s">
        <v>174</v>
      </c>
      <c r="BB19" s="198">
        <v>0</v>
      </c>
      <c r="BC19" s="198">
        <v>0</v>
      </c>
      <c r="BD19" s="198">
        <v>0</v>
      </c>
      <c r="BE19" s="198">
        <v>0</v>
      </c>
      <c r="BF19" s="204">
        <v>0</v>
      </c>
      <c r="BG19" s="203">
        <v>0</v>
      </c>
      <c r="BH19" s="198">
        <f>'Revised labour.plant escalation'!C17*'Misc works estimation'!$BG19*(1+'Labour rates'!$D$19)</f>
        <v>0</v>
      </c>
      <c r="BI19" s="215" t="s">
        <v>174</v>
      </c>
      <c r="BJ19" s="198">
        <v>0</v>
      </c>
      <c r="BK19" s="198">
        <v>0</v>
      </c>
      <c r="BL19" s="198">
        <v>0</v>
      </c>
      <c r="BM19" s="198">
        <v>0</v>
      </c>
      <c r="BN19" s="204">
        <v>0</v>
      </c>
      <c r="BO19" s="203">
        <v>0</v>
      </c>
      <c r="BP19" s="198">
        <f>'Revised labour.plant escalation'!C17*'Misc works estimation'!$BO19*(1+'Labour rates'!$D$19)</f>
        <v>0</v>
      </c>
      <c r="BQ19" s="215" t="s">
        <v>174</v>
      </c>
      <c r="BR19" s="198">
        <v>0</v>
      </c>
      <c r="BS19" s="198">
        <v>0</v>
      </c>
      <c r="BT19" s="198">
        <v>0</v>
      </c>
      <c r="BU19" s="198">
        <v>0</v>
      </c>
      <c r="BV19" s="204">
        <v>0</v>
      </c>
      <c r="BW19" s="203">
        <v>0</v>
      </c>
      <c r="BX19" s="198">
        <f>'Revised labour.plant escalation'!C17*'Misc works estimation'!$BW19*(1+'Labour rates'!$D$19)</f>
        <v>0</v>
      </c>
      <c r="BY19" s="215" t="s">
        <v>174</v>
      </c>
      <c r="BZ19" s="198">
        <v>0</v>
      </c>
      <c r="CA19" s="198">
        <v>0</v>
      </c>
      <c r="CB19" s="198">
        <v>0</v>
      </c>
      <c r="CC19" s="198">
        <v>0</v>
      </c>
      <c r="CD19" s="204">
        <v>0</v>
      </c>
      <c r="CE19" s="203">
        <v>0</v>
      </c>
      <c r="CF19" s="198">
        <f>'Revised labour.plant escalation'!C17*'Misc works estimation'!$CE19*(1+'Labour rates'!$D$19)</f>
        <v>0</v>
      </c>
      <c r="CG19" s="215" t="s">
        <v>174</v>
      </c>
      <c r="CH19" s="198">
        <v>0</v>
      </c>
      <c r="CI19" s="198">
        <v>0</v>
      </c>
      <c r="CJ19" s="198">
        <v>0</v>
      </c>
      <c r="CK19" s="198">
        <v>0</v>
      </c>
      <c r="CL19" s="204">
        <v>0</v>
      </c>
      <c r="CM19" s="203">
        <v>0</v>
      </c>
      <c r="CN19" s="198">
        <f>'Revised labour.plant escalation'!C17*'Misc works estimation'!$CM19*(1+'Labour rates'!$D$19)</f>
        <v>0</v>
      </c>
      <c r="CO19" s="215" t="s">
        <v>174</v>
      </c>
      <c r="CP19" s="198">
        <v>0</v>
      </c>
      <c r="CQ19" s="198">
        <v>0</v>
      </c>
      <c r="CR19" s="198">
        <v>0</v>
      </c>
      <c r="CS19" s="198">
        <v>0</v>
      </c>
      <c r="CT19" s="204">
        <v>0</v>
      </c>
      <c r="CU19" s="203">
        <v>4</v>
      </c>
      <c r="CV19" s="198">
        <f>'Revised labour.plant escalation'!C17*'Misc works estimation'!$CU19*(1+'Labour rates'!$D$19)</f>
        <v>446.4</v>
      </c>
      <c r="CW19" s="215" t="s">
        <v>174</v>
      </c>
      <c r="CX19" s="198">
        <f>'Revised labour.plant escalation'!E17*$CU19*((1+'Labour rates'!$D$2))</f>
        <v>472.95974507559504</v>
      </c>
      <c r="CY19" s="198">
        <f>'Revised labour.plant escalation'!F17*$CU19*((1+'Labour rates'!$D$2))</f>
        <v>487.03754074955128</v>
      </c>
      <c r="CZ19" s="198">
        <f>'Revised labour.plant escalation'!G17*$CU19*((1+'Labour rates'!$D$2))</f>
        <v>503.49506599254158</v>
      </c>
      <c r="DA19" s="198">
        <f>'Revised labour.plant escalation'!H17*$CU19*((1+'Labour rates'!$D$2))</f>
        <v>520.8386877922419</v>
      </c>
      <c r="DB19" s="198">
        <f>'Revised labour.plant escalation'!I17*$CU19*((1+'Labour rates'!$D$2))</f>
        <v>538.54538575202218</v>
      </c>
      <c r="DC19" s="203">
        <v>0</v>
      </c>
      <c r="DD19" s="198">
        <f>'Revised labour.plant escalation'!C17*'Misc works estimation'!$DC19*(1+'Labour rates'!$D$19)</f>
        <v>0</v>
      </c>
      <c r="DE19" s="215" t="s">
        <v>174</v>
      </c>
      <c r="DF19" s="198">
        <v>0</v>
      </c>
      <c r="DG19" s="198">
        <v>0</v>
      </c>
      <c r="DH19" s="198">
        <v>0</v>
      </c>
      <c r="DI19" s="198">
        <v>0</v>
      </c>
      <c r="DJ19" s="204">
        <v>0</v>
      </c>
      <c r="DK19" s="203">
        <v>0</v>
      </c>
      <c r="DL19" s="198">
        <f>'Revised labour.plant escalation'!C17*'Misc works estimation'!$DK19*(1+'Labour rates'!$D$19)</f>
        <v>0</v>
      </c>
      <c r="DM19" s="215" t="s">
        <v>174</v>
      </c>
      <c r="DN19" s="198">
        <v>0</v>
      </c>
      <c r="DO19" s="198">
        <v>0</v>
      </c>
      <c r="DP19" s="198">
        <v>0</v>
      </c>
      <c r="DQ19" s="198">
        <v>0</v>
      </c>
      <c r="DR19" s="204">
        <v>0</v>
      </c>
      <c r="DS19" s="203">
        <v>0</v>
      </c>
      <c r="DT19" s="198">
        <f>'Revised labour.plant escalation'!C17*'Misc works estimation'!$DS19*(1+'Labour rates'!$D$19)</f>
        <v>0</v>
      </c>
      <c r="DU19" s="215" t="s">
        <v>174</v>
      </c>
      <c r="DV19" s="198">
        <v>0</v>
      </c>
      <c r="DW19" s="198">
        <v>0</v>
      </c>
      <c r="DX19" s="198">
        <v>0</v>
      </c>
      <c r="DY19" s="198">
        <v>0</v>
      </c>
      <c r="DZ19" s="204">
        <v>0</v>
      </c>
      <c r="EA19" s="203">
        <v>0</v>
      </c>
      <c r="EB19" s="198">
        <f>'Revised labour.plant escalation'!C17*'Misc works estimation'!$EA19*(1+'Labour rates'!$D$19)</f>
        <v>0</v>
      </c>
      <c r="EC19" s="215" t="s">
        <v>174</v>
      </c>
      <c r="ED19" s="198">
        <f>'Revised labour.plant escalation'!E17*$EA19*((1+'Labour rates'!$D$2))</f>
        <v>0</v>
      </c>
      <c r="EE19" s="198">
        <f>'Revised labour.plant escalation'!F17*$EA19*((1+'Labour rates'!$D$2))</f>
        <v>0</v>
      </c>
      <c r="EF19" s="198">
        <f>'Revised labour.plant escalation'!G17*$EA19*((1+'Labour rates'!$D$2))</f>
        <v>0</v>
      </c>
      <c r="EG19" s="198">
        <f>'Revised labour.plant escalation'!H17*$EA19*((1+'Labour rates'!$D$2))</f>
        <v>0</v>
      </c>
      <c r="EH19" s="198">
        <f>'Revised labour.plant escalation'!I17*$EA19*((1+'Labour rates'!$D$2))</f>
        <v>0</v>
      </c>
      <c r="EI19" s="203">
        <v>0</v>
      </c>
      <c r="EJ19" s="198">
        <f>'Revised labour.plant escalation'!C17*'Misc works estimation'!$EI19*(1+'Labour rates'!$D$19)</f>
        <v>0</v>
      </c>
      <c r="EK19" s="215" t="s">
        <v>174</v>
      </c>
      <c r="EL19" s="198">
        <f>'Revised labour.plant escalation'!E17*$EI19*((1+'Labour rates'!$D$2))</f>
        <v>0</v>
      </c>
      <c r="EM19" s="198">
        <f>'Revised labour.plant escalation'!F17*$EI19*((1+'Labour rates'!$D$2))</f>
        <v>0</v>
      </c>
      <c r="EN19" s="198">
        <f>'Revised labour.plant escalation'!G17*$EI19*((1+'Labour rates'!$D$2))</f>
        <v>0</v>
      </c>
      <c r="EO19" s="198">
        <f>'Revised labour.plant escalation'!H17*$EI19*((1+'Labour rates'!$D$2))</f>
        <v>0</v>
      </c>
      <c r="EP19" s="198">
        <f>'Revised labour.plant escalation'!I17*$EI19*((1+'Labour rates'!$D$2))</f>
        <v>0</v>
      </c>
      <c r="EQ19" s="203">
        <v>3</v>
      </c>
      <c r="ER19" s="198">
        <f>'Revised labour.plant escalation'!C17*'Misc works estimation'!$EQ19*(1+'Labour rates'!$D$19)</f>
        <v>334.8</v>
      </c>
      <c r="ES19" s="215" t="s">
        <v>174</v>
      </c>
      <c r="ET19" s="198">
        <f>'Revised labour.plant escalation'!E17*$EQ19*((1+'Labour rates'!$D$2))</f>
        <v>354.71980880669628</v>
      </c>
      <c r="EU19" s="198">
        <f>'Revised labour.plant escalation'!F17*$EQ19*((1+'Labour rates'!$D$2))</f>
        <v>365.27815556216348</v>
      </c>
      <c r="EV19" s="198">
        <f>'Revised labour.plant escalation'!G17*$EQ19*((1+'Labour rates'!$D$2))</f>
        <v>377.62129949440623</v>
      </c>
      <c r="EW19" s="198">
        <f>'Revised labour.plant escalation'!H17*$EQ19*((1+'Labour rates'!$D$2))</f>
        <v>390.62901584418142</v>
      </c>
      <c r="EX19" s="198">
        <f>'Revised labour.plant escalation'!I17*$EQ19*((1+'Labour rates'!$D$2))</f>
        <v>403.9090393140167</v>
      </c>
      <c r="EY19" s="203">
        <v>3</v>
      </c>
      <c r="EZ19" s="198">
        <f>'Revised labour.plant escalation'!C17*'Misc works estimation'!$EY19*(1+'Labour rates'!$D$19)</f>
        <v>334.8</v>
      </c>
      <c r="FA19" s="215" t="s">
        <v>174</v>
      </c>
      <c r="FB19" s="198">
        <f>'Revised labour.plant escalation'!E17*$EY19*((1+'Labour rates'!$D$2))</f>
        <v>354.71980880669628</v>
      </c>
      <c r="FC19" s="198">
        <f>'Revised labour.plant escalation'!F17*$EY19*((1+'Labour rates'!$D$2))</f>
        <v>365.27815556216348</v>
      </c>
      <c r="FD19" s="198">
        <f>'Revised labour.plant escalation'!G17*$EY19*((1+'Labour rates'!$D$2))</f>
        <v>377.62129949440623</v>
      </c>
      <c r="FE19" s="198">
        <f>'Revised labour.plant escalation'!H17*$EY19*((1+'Labour rates'!$D$2))</f>
        <v>390.62901584418142</v>
      </c>
      <c r="FF19" s="198">
        <f>'Revised labour.plant escalation'!I17*$EY19*((1+'Labour rates'!$D$2))</f>
        <v>403.9090393140167</v>
      </c>
      <c r="FG19" s="203">
        <v>6</v>
      </c>
      <c r="FH19" s="198">
        <f>'Revised labour.plant escalation'!C17*'Misc works estimation'!$FG19*(1+'Labour rates'!$D$19)</f>
        <v>669.6</v>
      </c>
      <c r="FI19" s="215" t="s">
        <v>174</v>
      </c>
      <c r="FJ19" s="198">
        <f>'Revised labour.plant escalation'!E17*$FG19*((1+'Labour rates'!$D$2))</f>
        <v>709.43961761339256</v>
      </c>
      <c r="FK19" s="198">
        <f>'Revised labour.plant escalation'!F17*$FG19*((1+'Labour rates'!$D$2))</f>
        <v>730.55631112432695</v>
      </c>
      <c r="FL19" s="198">
        <f>'Revised labour.plant escalation'!G17*$FG19*((1+'Labour rates'!$D$2))</f>
        <v>755.24259898881246</v>
      </c>
      <c r="FM19" s="198">
        <f>'Revised labour.plant escalation'!H17*$FG19*((1+'Labour rates'!$D$2))</f>
        <v>781.25803168836285</v>
      </c>
      <c r="FN19" s="198">
        <f>'Revised labour.plant escalation'!I17*$FG19*((1+'Labour rates'!$D$2))</f>
        <v>807.81807862803339</v>
      </c>
      <c r="FO19" s="203">
        <v>12</v>
      </c>
      <c r="FP19" s="198">
        <f>'Revised labour.plant escalation'!C17*'Misc works estimation'!$FO19*(1+'Labour rates'!$D$19)</f>
        <v>1339.2</v>
      </c>
      <c r="FQ19" s="215" t="s">
        <v>174</v>
      </c>
      <c r="FR19" s="198">
        <f>'Revised labour.plant escalation'!E17*$FO19*((1+'Labour rates'!$D$2))</f>
        <v>1418.8792352267851</v>
      </c>
      <c r="FS19" s="198">
        <f>'Revised labour.plant escalation'!F17*$FO19*((1+'Labour rates'!$D$2))</f>
        <v>1461.1126222486539</v>
      </c>
      <c r="FT19" s="198">
        <f>'Revised labour.plant escalation'!G17*$FO19*((1+'Labour rates'!$D$2))</f>
        <v>1510.4851979776249</v>
      </c>
      <c r="FU19" s="198">
        <f>'Revised labour.plant escalation'!H17*$FO19*((1+'Labour rates'!$D$2))</f>
        <v>1562.5160633767257</v>
      </c>
      <c r="FV19" s="198">
        <f>'Revised labour.plant escalation'!I17*$FO19*((1+'Labour rates'!$D$2))</f>
        <v>1615.6361572560668</v>
      </c>
      <c r="FW19" s="203">
        <v>18</v>
      </c>
      <c r="FX19" s="198">
        <f>'Revised labour.plant escalation'!C17*'Misc works estimation'!$FW19*(1+'Labour rates'!$D$19)</f>
        <v>2008.8</v>
      </c>
      <c r="FY19" s="215" t="s">
        <v>174</v>
      </c>
      <c r="FZ19" s="198">
        <f>'Revised labour.plant escalation'!E17*$FW19*((1+'Labour rates'!$D$2))</f>
        <v>2128.3188528401779</v>
      </c>
      <c r="GA19" s="198">
        <f>'Revised labour.plant escalation'!F17*$FW19*((1+'Labour rates'!$D$2))</f>
        <v>2191.668933372981</v>
      </c>
      <c r="GB19" s="198">
        <f>'Revised labour.plant escalation'!G17*$FW19*((1+'Labour rates'!$D$2))</f>
        <v>2265.7277969664369</v>
      </c>
      <c r="GC19" s="198">
        <f>'Revised labour.plant escalation'!H17*$FW19*((1+'Labour rates'!$D$2))</f>
        <v>2343.7740950650887</v>
      </c>
      <c r="GD19" s="198">
        <f>'Revised labour.plant escalation'!I17*$FW19*((1+'Labour rates'!$D$2))</f>
        <v>2423.4542358840999</v>
      </c>
      <c r="GE19" s="203">
        <v>2</v>
      </c>
      <c r="GF19" s="198">
        <f>'Revised labour.plant escalation'!C17*'Misc works estimation'!$GE19*(1+'Labour rates'!$D$19)</f>
        <v>223.2</v>
      </c>
      <c r="GG19" s="215" t="s">
        <v>174</v>
      </c>
      <c r="GH19" s="198">
        <f>'Revised labour.plant escalation'!E17*$GE19*((1+'Labour rates'!$D$2))</f>
        <v>236.47987253779752</v>
      </c>
      <c r="GI19" s="198">
        <f>'Revised labour.plant escalation'!F17*$GE19*((1+'Labour rates'!$D$2))</f>
        <v>243.51877037477564</v>
      </c>
      <c r="GJ19" s="198">
        <f>'Revised labour.plant escalation'!G17*$GE19*((1+'Labour rates'!$D$2))</f>
        <v>251.74753299627079</v>
      </c>
      <c r="GK19" s="198">
        <f>'Revised labour.plant escalation'!H17*$GE19*((1+'Labour rates'!$D$2))</f>
        <v>260.41934389612095</v>
      </c>
      <c r="GL19" s="198">
        <f>'Revised labour.plant escalation'!I17*$GE19*((1+'Labour rates'!$D$2))</f>
        <v>269.27269287601109</v>
      </c>
      <c r="GM19" s="203">
        <v>1</v>
      </c>
      <c r="GN19" s="198">
        <f>'Revised labour.plant escalation'!C17*'Misc works estimation'!$GM19*(1+'Labour rates'!$D$19)</f>
        <v>111.6</v>
      </c>
      <c r="GO19" s="215" t="s">
        <v>174</v>
      </c>
      <c r="GP19" s="198">
        <f>'Revised labour.plant escalation'!E17*$GM19*((1+'Labour rates'!$D$2))</f>
        <v>118.23993626889876</v>
      </c>
      <c r="GQ19" s="198">
        <f>'Revised labour.plant escalation'!F17*$GM19*((1+'Labour rates'!$D$2))</f>
        <v>121.75938518738782</v>
      </c>
      <c r="GR19" s="198">
        <f>'Revised labour.plant escalation'!G17*$GM19*((1+'Labour rates'!$D$2))</f>
        <v>125.8737664981354</v>
      </c>
      <c r="GS19" s="198">
        <f>'Revised labour.plant escalation'!H17*$GM19*((1+'Labour rates'!$D$2))</f>
        <v>130.20967194806047</v>
      </c>
      <c r="GT19" s="198">
        <f>'Revised labour.plant escalation'!I17*$GM19*((1+'Labour rates'!$D$2))</f>
        <v>134.63634643800555</v>
      </c>
      <c r="GU19" s="203">
        <v>0</v>
      </c>
      <c r="GV19" s="198">
        <f>'Revised labour.plant escalation'!C17*'Misc works estimation'!$GU19*(1+'Labour rates'!$D$19)</f>
        <v>0</v>
      </c>
      <c r="GW19" s="215" t="s">
        <v>174</v>
      </c>
      <c r="GX19" s="198">
        <v>0</v>
      </c>
      <c r="GY19" s="198">
        <v>0</v>
      </c>
      <c r="GZ19" s="198">
        <v>0</v>
      </c>
      <c r="HA19" s="198">
        <v>0</v>
      </c>
      <c r="HB19" s="204">
        <v>0</v>
      </c>
      <c r="HC19" s="203">
        <v>0</v>
      </c>
      <c r="HD19" s="198">
        <f>'Revised labour.plant escalation'!C17*'Misc works estimation'!$HC19*(1+'Labour rates'!$D$19)</f>
        <v>0</v>
      </c>
      <c r="HE19" s="215" t="s">
        <v>174</v>
      </c>
      <c r="HF19" s="198">
        <v>0</v>
      </c>
      <c r="HG19" s="198">
        <v>0</v>
      </c>
      <c r="HH19" s="198">
        <v>0</v>
      </c>
      <c r="HI19" s="198">
        <v>0</v>
      </c>
      <c r="HJ19" s="204">
        <v>0</v>
      </c>
      <c r="HK19" s="203">
        <v>0</v>
      </c>
      <c r="HL19" s="198">
        <f>'Revised labour.plant escalation'!C17*'Misc works estimation'!$HK19*(1+'Labour rates'!$D$19)</f>
        <v>0</v>
      </c>
      <c r="HM19" s="215" t="s">
        <v>174</v>
      </c>
      <c r="HN19" s="198">
        <v>0</v>
      </c>
      <c r="HO19" s="198">
        <v>0</v>
      </c>
      <c r="HP19" s="198">
        <v>0</v>
      </c>
      <c r="HQ19" s="198">
        <v>0</v>
      </c>
      <c r="HR19" s="204">
        <v>0</v>
      </c>
      <c r="HS19" s="203">
        <v>0</v>
      </c>
      <c r="HT19" s="198">
        <f>'Revised labour.plant escalation'!C17*'Misc works estimation'!$HS19*(1+'Labour rates'!$D$19)</f>
        <v>0</v>
      </c>
      <c r="HU19" s="215" t="s">
        <v>174</v>
      </c>
      <c r="HV19" s="198">
        <v>0</v>
      </c>
      <c r="HW19" s="198">
        <v>0</v>
      </c>
      <c r="HX19" s="198">
        <v>0</v>
      </c>
      <c r="HY19" s="198">
        <v>0</v>
      </c>
      <c r="HZ19" s="204">
        <v>0</v>
      </c>
      <c r="IA19" s="203">
        <v>0</v>
      </c>
      <c r="IB19" s="198">
        <f>'Revised labour.plant escalation'!C17*'Misc works estimation'!$IA19*(1+'Labour rates'!$D$19)</f>
        <v>0</v>
      </c>
      <c r="IC19" s="215" t="s">
        <v>174</v>
      </c>
      <c r="ID19" s="198">
        <v>0</v>
      </c>
      <c r="IE19" s="198">
        <v>0</v>
      </c>
      <c r="IF19" s="198">
        <v>0</v>
      </c>
      <c r="IG19" s="198">
        <v>0</v>
      </c>
      <c r="IH19" s="204">
        <v>0</v>
      </c>
      <c r="II19" s="203">
        <v>0</v>
      </c>
      <c r="IJ19" s="198">
        <f>'Revised labour.plant escalation'!C17*'Misc works estimation'!$II19*(1+'Labour rates'!$D$19)</f>
        <v>0</v>
      </c>
      <c r="IK19" s="215" t="s">
        <v>174</v>
      </c>
      <c r="IL19" s="198">
        <v>0</v>
      </c>
      <c r="IM19" s="198">
        <v>0</v>
      </c>
      <c r="IN19" s="198">
        <v>0</v>
      </c>
      <c r="IO19" s="198">
        <v>0</v>
      </c>
      <c r="IP19" s="204">
        <v>0</v>
      </c>
      <c r="IQ19" s="203">
        <v>0</v>
      </c>
      <c r="IR19" s="198">
        <f>'Revised labour.plant escalation'!C17*'Misc works estimation'!$IQ19*(1+'Labour rates'!$D$19)</f>
        <v>0</v>
      </c>
      <c r="IS19" s="215" t="s">
        <v>174</v>
      </c>
      <c r="IT19" s="198">
        <v>0</v>
      </c>
      <c r="IU19" s="198">
        <v>0</v>
      </c>
      <c r="IV19" s="198">
        <v>0</v>
      </c>
      <c r="IW19" s="198">
        <v>0</v>
      </c>
      <c r="IX19" s="204">
        <v>0</v>
      </c>
      <c r="IY19" s="203">
        <v>0</v>
      </c>
      <c r="IZ19" s="198">
        <f>'Revised labour.plant escalation'!C17*'Misc works estimation'!$IY19*(1+'Labour rates'!$D$19)</f>
        <v>0</v>
      </c>
      <c r="JA19" s="215" t="s">
        <v>174</v>
      </c>
      <c r="JB19" s="198">
        <v>0</v>
      </c>
      <c r="JC19" s="198">
        <v>0</v>
      </c>
      <c r="JD19" s="198">
        <v>0</v>
      </c>
      <c r="JE19" s="198">
        <v>0</v>
      </c>
      <c r="JF19" s="204">
        <v>0</v>
      </c>
    </row>
    <row r="20" spans="1:266" x14ac:dyDescent="0.35">
      <c r="A20" s="2" t="s">
        <v>64</v>
      </c>
      <c r="C20" s="203">
        <v>0</v>
      </c>
      <c r="D20" s="198">
        <f>'Revised labour.plant escalation'!C18*'Misc works estimation'!$C20*(1+'Labour rates'!$D$19)</f>
        <v>0</v>
      </c>
      <c r="E20" s="215" t="s">
        <v>174</v>
      </c>
      <c r="F20" s="198">
        <v>0</v>
      </c>
      <c r="G20" s="198">
        <v>0</v>
      </c>
      <c r="H20" s="198">
        <v>0</v>
      </c>
      <c r="I20" s="198">
        <v>0</v>
      </c>
      <c r="J20" s="204">
        <v>0</v>
      </c>
      <c r="K20" s="203">
        <v>0</v>
      </c>
      <c r="L20" s="198">
        <f>'Revised labour.plant escalation'!C18*'Misc works estimation'!$K20*(1+'Labour rates'!$D$19)</f>
        <v>0</v>
      </c>
      <c r="M20" s="215" t="s">
        <v>174</v>
      </c>
      <c r="N20" s="198">
        <v>0</v>
      </c>
      <c r="O20" s="198">
        <v>0</v>
      </c>
      <c r="P20" s="198">
        <v>0</v>
      </c>
      <c r="Q20" s="198">
        <v>0</v>
      </c>
      <c r="R20" s="204">
        <v>0</v>
      </c>
      <c r="S20" s="203">
        <v>0</v>
      </c>
      <c r="T20" s="198">
        <f>'Revised labour.plant escalation'!C18*'Misc works estimation'!$S20*(1+'Labour rates'!$D$19)</f>
        <v>0</v>
      </c>
      <c r="U20" s="215" t="s">
        <v>174</v>
      </c>
      <c r="V20" s="198">
        <v>0</v>
      </c>
      <c r="W20" s="198">
        <v>0</v>
      </c>
      <c r="X20" s="198">
        <v>0</v>
      </c>
      <c r="Y20" s="198">
        <v>0</v>
      </c>
      <c r="Z20" s="204">
        <v>0</v>
      </c>
      <c r="AA20" s="203">
        <v>0</v>
      </c>
      <c r="AB20" s="198">
        <f>'Revised labour.plant escalation'!C18*'Misc works estimation'!$AA20*(1+'Labour rates'!$D$19)</f>
        <v>0</v>
      </c>
      <c r="AC20" s="215" t="s">
        <v>174</v>
      </c>
      <c r="AD20" s="198">
        <v>0</v>
      </c>
      <c r="AE20" s="198">
        <v>0</v>
      </c>
      <c r="AF20" s="198">
        <v>0</v>
      </c>
      <c r="AG20" s="198">
        <v>0</v>
      </c>
      <c r="AH20" s="204">
        <v>0</v>
      </c>
      <c r="AI20" s="203">
        <v>0</v>
      </c>
      <c r="AJ20" s="198">
        <f>'Revised labour.plant escalation'!C18*'Misc works estimation'!$AI20*(1+'Labour rates'!$D$19)</f>
        <v>0</v>
      </c>
      <c r="AK20" s="215" t="s">
        <v>174</v>
      </c>
      <c r="AL20" s="198">
        <v>0</v>
      </c>
      <c r="AM20" s="198">
        <v>0</v>
      </c>
      <c r="AN20" s="198">
        <v>0</v>
      </c>
      <c r="AO20" s="198">
        <v>0</v>
      </c>
      <c r="AP20" s="204">
        <v>0</v>
      </c>
      <c r="AQ20" s="203">
        <v>0</v>
      </c>
      <c r="AR20" s="198">
        <f>'Revised labour.plant escalation'!C18*'Misc works estimation'!$AQ20*(1+'Labour rates'!$D$19)</f>
        <v>0</v>
      </c>
      <c r="AS20" s="215" t="s">
        <v>174</v>
      </c>
      <c r="AT20" s="198">
        <v>0</v>
      </c>
      <c r="AU20" s="198">
        <v>0</v>
      </c>
      <c r="AV20" s="198">
        <v>0</v>
      </c>
      <c r="AW20" s="198">
        <v>0</v>
      </c>
      <c r="AX20" s="204">
        <v>0</v>
      </c>
      <c r="AY20" s="203">
        <v>0</v>
      </c>
      <c r="AZ20" s="198">
        <f>'Revised labour.plant escalation'!C18*'Misc works estimation'!$AY20*(1+'Labour rates'!$D$19)</f>
        <v>0</v>
      </c>
      <c r="BA20" s="215" t="s">
        <v>174</v>
      </c>
      <c r="BB20" s="198">
        <v>0</v>
      </c>
      <c r="BC20" s="198">
        <v>0</v>
      </c>
      <c r="BD20" s="198">
        <v>0</v>
      </c>
      <c r="BE20" s="198">
        <v>0</v>
      </c>
      <c r="BF20" s="204">
        <v>0</v>
      </c>
      <c r="BG20" s="203">
        <v>0</v>
      </c>
      <c r="BH20" s="198">
        <f>'Revised labour.plant escalation'!C18*'Misc works estimation'!$BG20*(1+'Labour rates'!$D$19)</f>
        <v>0</v>
      </c>
      <c r="BI20" s="215" t="s">
        <v>174</v>
      </c>
      <c r="BJ20" s="198">
        <v>0</v>
      </c>
      <c r="BK20" s="198">
        <v>0</v>
      </c>
      <c r="BL20" s="198">
        <v>0</v>
      </c>
      <c r="BM20" s="198">
        <v>0</v>
      </c>
      <c r="BN20" s="204">
        <v>0</v>
      </c>
      <c r="BO20" s="203">
        <v>0</v>
      </c>
      <c r="BP20" s="198">
        <f>'Revised labour.plant escalation'!C18*'Misc works estimation'!$BO20*(1+'Labour rates'!$D$19)</f>
        <v>0</v>
      </c>
      <c r="BQ20" s="215" t="s">
        <v>174</v>
      </c>
      <c r="BR20" s="198">
        <v>0</v>
      </c>
      <c r="BS20" s="198">
        <v>0</v>
      </c>
      <c r="BT20" s="198">
        <v>0</v>
      </c>
      <c r="BU20" s="198">
        <v>0</v>
      </c>
      <c r="BV20" s="204">
        <v>0</v>
      </c>
      <c r="BW20" s="203">
        <v>0</v>
      </c>
      <c r="BX20" s="198">
        <f>'Revised labour.plant escalation'!C18*'Misc works estimation'!$BW20*(1+'Labour rates'!$D$19)</f>
        <v>0</v>
      </c>
      <c r="BY20" s="215" t="s">
        <v>174</v>
      </c>
      <c r="BZ20" s="198">
        <v>0</v>
      </c>
      <c r="CA20" s="198">
        <v>0</v>
      </c>
      <c r="CB20" s="198">
        <v>0</v>
      </c>
      <c r="CC20" s="198">
        <v>0</v>
      </c>
      <c r="CD20" s="204">
        <v>0</v>
      </c>
      <c r="CE20" s="203">
        <v>0</v>
      </c>
      <c r="CF20" s="198">
        <f>'Revised labour.plant escalation'!C18*'Misc works estimation'!$CE20*(1+'Labour rates'!$D$19)</f>
        <v>0</v>
      </c>
      <c r="CG20" s="215" t="s">
        <v>174</v>
      </c>
      <c r="CH20" s="198">
        <v>0</v>
      </c>
      <c r="CI20" s="198">
        <v>0</v>
      </c>
      <c r="CJ20" s="198">
        <v>0</v>
      </c>
      <c r="CK20" s="198">
        <v>0</v>
      </c>
      <c r="CL20" s="204">
        <v>0</v>
      </c>
      <c r="CM20" s="203">
        <v>0</v>
      </c>
      <c r="CN20" s="198">
        <f>'Revised labour.plant escalation'!C18*'Misc works estimation'!$CM20*(1+'Labour rates'!$D$19)</f>
        <v>0</v>
      </c>
      <c r="CO20" s="215" t="s">
        <v>174</v>
      </c>
      <c r="CP20" s="198">
        <v>0</v>
      </c>
      <c r="CQ20" s="198">
        <v>0</v>
      </c>
      <c r="CR20" s="198">
        <v>0</v>
      </c>
      <c r="CS20" s="198">
        <v>0</v>
      </c>
      <c r="CT20" s="204">
        <v>0</v>
      </c>
      <c r="CU20" s="203">
        <v>0</v>
      </c>
      <c r="CV20" s="198">
        <f>'Revised labour.plant escalation'!C18*'Misc works estimation'!$CU20*(1+'Labour rates'!$D$19)</f>
        <v>0</v>
      </c>
      <c r="CW20" s="215" t="s">
        <v>174</v>
      </c>
      <c r="CX20" s="198">
        <f>'Revised labour.plant escalation'!E18*$CU20*((1+'Labour rates'!$D$2))</f>
        <v>0</v>
      </c>
      <c r="CY20" s="198">
        <f>'Revised labour.plant escalation'!F18*$CU20*((1+'Labour rates'!$D$2))</f>
        <v>0</v>
      </c>
      <c r="CZ20" s="198">
        <f>'Revised labour.plant escalation'!G18*$CU20*((1+'Labour rates'!$D$2))</f>
        <v>0</v>
      </c>
      <c r="DA20" s="198">
        <f>'Revised labour.plant escalation'!H18*$CU20*((1+'Labour rates'!$D$2))</f>
        <v>0</v>
      </c>
      <c r="DB20" s="198">
        <f>'Revised labour.plant escalation'!I18*$CU20*((1+'Labour rates'!$D$2))</f>
        <v>0</v>
      </c>
      <c r="DC20" s="203">
        <v>0</v>
      </c>
      <c r="DD20" s="198">
        <f>'Revised labour.plant escalation'!C18*'Misc works estimation'!$DC20*(1+'Labour rates'!$D$19)</f>
        <v>0</v>
      </c>
      <c r="DE20" s="215" t="s">
        <v>174</v>
      </c>
      <c r="DF20" s="198">
        <v>0</v>
      </c>
      <c r="DG20" s="198">
        <v>0</v>
      </c>
      <c r="DH20" s="198">
        <v>0</v>
      </c>
      <c r="DI20" s="198">
        <v>0</v>
      </c>
      <c r="DJ20" s="204">
        <v>0</v>
      </c>
      <c r="DK20" s="203">
        <v>0</v>
      </c>
      <c r="DL20" s="198">
        <f>'Revised labour.plant escalation'!C18*'Misc works estimation'!$DK20*(1+'Labour rates'!$D$19)</f>
        <v>0</v>
      </c>
      <c r="DM20" s="215" t="s">
        <v>174</v>
      </c>
      <c r="DN20" s="198">
        <v>0</v>
      </c>
      <c r="DO20" s="198">
        <v>0</v>
      </c>
      <c r="DP20" s="198">
        <v>0</v>
      </c>
      <c r="DQ20" s="198">
        <v>0</v>
      </c>
      <c r="DR20" s="204">
        <v>0</v>
      </c>
      <c r="DS20" s="203">
        <v>0</v>
      </c>
      <c r="DT20" s="198">
        <f>'Revised labour.plant escalation'!C18*'Misc works estimation'!$DS20*(1+'Labour rates'!$D$19)</f>
        <v>0</v>
      </c>
      <c r="DU20" s="215" t="s">
        <v>174</v>
      </c>
      <c r="DV20" s="198">
        <v>0</v>
      </c>
      <c r="DW20" s="198">
        <v>0</v>
      </c>
      <c r="DX20" s="198">
        <v>0</v>
      </c>
      <c r="DY20" s="198">
        <v>0</v>
      </c>
      <c r="DZ20" s="204">
        <v>0</v>
      </c>
      <c r="EA20" s="203">
        <v>8</v>
      </c>
      <c r="EB20" s="198">
        <f>'Revised labour.plant escalation'!C18*'Misc works estimation'!$EA20*(1+'Labour rates'!$D$19)</f>
        <v>1289.5999999999999</v>
      </c>
      <c r="EC20" s="215" t="s">
        <v>174</v>
      </c>
      <c r="ED20" s="198">
        <f>'Revised labour.plant escalation'!E18*$EA20*((1+'Labour rates'!$D$2))</f>
        <v>1366.3281524406079</v>
      </c>
      <c r="EE20" s="198">
        <f>'Revised labour.plant escalation'!F18*$EA20*((1+'Labour rates'!$D$2))</f>
        <v>1406.9973399431483</v>
      </c>
      <c r="EF20" s="198">
        <f>'Revised labour.plant escalation'!G18*$EA20*((1+'Labour rates'!$D$2))</f>
        <v>1454.5413017562316</v>
      </c>
      <c r="EG20" s="198">
        <f>'Revised labour.plant escalation'!H18*$EA20*((1+'Labour rates'!$D$2))</f>
        <v>1504.645098066477</v>
      </c>
      <c r="EH20" s="198">
        <f>'Revised labour.plant escalation'!I18*$EA20*((1+'Labour rates'!$D$2))</f>
        <v>1555.7977810613977</v>
      </c>
      <c r="EI20" s="203">
        <v>6</v>
      </c>
      <c r="EJ20" s="198">
        <f>'Revised labour.plant escalation'!C18*'Misc works estimation'!$EI20*(1+'Labour rates'!$D$19)</f>
        <v>967.2</v>
      </c>
      <c r="EK20" s="215" t="s">
        <v>174</v>
      </c>
      <c r="EL20" s="198">
        <f>'Revised labour.plant escalation'!E18*$EI20*((1+'Labour rates'!$D$2))</f>
        <v>1024.7461143304561</v>
      </c>
      <c r="EM20" s="198">
        <f>'Revised labour.plant escalation'!F18*$EI20*((1+'Labour rates'!$D$2))</f>
        <v>1055.2480049573612</v>
      </c>
      <c r="EN20" s="198">
        <f>'Revised labour.plant escalation'!G18*$EI20*((1+'Labour rates'!$D$2))</f>
        <v>1090.9059763171738</v>
      </c>
      <c r="EO20" s="198">
        <f>'Revised labour.plant escalation'!H18*$EI20*((1+'Labour rates'!$D$2))</f>
        <v>1128.4838235498576</v>
      </c>
      <c r="EP20" s="198">
        <f>'Revised labour.plant escalation'!I18*$EI20*((1+'Labour rates'!$D$2))</f>
        <v>1166.8483357960483</v>
      </c>
      <c r="EQ20" s="203">
        <v>3</v>
      </c>
      <c r="ER20" s="198">
        <f>'Revised labour.plant escalation'!C18*'Misc works estimation'!$EQ20*(1+'Labour rates'!$D$19)</f>
        <v>483.6</v>
      </c>
      <c r="ES20" s="215" t="s">
        <v>174</v>
      </c>
      <c r="ET20" s="198">
        <f>'Revised labour.plant escalation'!E18*$EQ20*((1+'Labour rates'!$D$2))</f>
        <v>512.37305716522803</v>
      </c>
      <c r="EU20" s="198">
        <f>'Revised labour.plant escalation'!F18*$EQ20*((1+'Labour rates'!$D$2))</f>
        <v>527.62400247868061</v>
      </c>
      <c r="EV20" s="198">
        <f>'Revised labour.plant escalation'!G18*$EQ20*((1+'Labour rates'!$D$2))</f>
        <v>545.45298815858689</v>
      </c>
      <c r="EW20" s="198">
        <f>'Revised labour.plant escalation'!H18*$EQ20*((1+'Labour rates'!$D$2))</f>
        <v>564.24191177492878</v>
      </c>
      <c r="EX20" s="198">
        <f>'Revised labour.plant escalation'!I18*$EQ20*((1+'Labour rates'!$D$2))</f>
        <v>583.42416789802417</v>
      </c>
      <c r="EY20" s="203">
        <v>3</v>
      </c>
      <c r="EZ20" s="198">
        <f>'Revised labour.plant escalation'!C18*'Misc works estimation'!$EY20*(1+'Labour rates'!$D$19)</f>
        <v>483.6</v>
      </c>
      <c r="FA20" s="215" t="s">
        <v>174</v>
      </c>
      <c r="FB20" s="198">
        <f>'Revised labour.plant escalation'!E18*$EY20*((1+'Labour rates'!$D$2))</f>
        <v>512.37305716522803</v>
      </c>
      <c r="FC20" s="198">
        <f>'Revised labour.plant escalation'!F18*$EY20*((1+'Labour rates'!$D$2))</f>
        <v>527.62400247868061</v>
      </c>
      <c r="FD20" s="198">
        <f>'Revised labour.plant escalation'!G18*$EY20*((1+'Labour rates'!$D$2))</f>
        <v>545.45298815858689</v>
      </c>
      <c r="FE20" s="198">
        <f>'Revised labour.plant escalation'!H18*$EY20*((1+'Labour rates'!$D$2))</f>
        <v>564.24191177492878</v>
      </c>
      <c r="FF20" s="198">
        <f>'Revised labour.plant escalation'!I18*$EY20*((1+'Labour rates'!$D$2))</f>
        <v>583.42416789802417</v>
      </c>
      <c r="FG20" s="203">
        <v>0</v>
      </c>
      <c r="FH20" s="198">
        <f>'Revised labour.plant escalation'!C18*'Misc works estimation'!$FG20*(1+'Labour rates'!$D$19)</f>
        <v>0</v>
      </c>
      <c r="FI20" s="215" t="s">
        <v>174</v>
      </c>
      <c r="FJ20" s="198">
        <f>'Revised labour.plant escalation'!E18*$FG20*((1+'Labour rates'!$D$2))</f>
        <v>0</v>
      </c>
      <c r="FK20" s="198">
        <f>'Revised labour.plant escalation'!F18*$FG20*((1+'Labour rates'!$D$2))</f>
        <v>0</v>
      </c>
      <c r="FL20" s="198">
        <f>'Revised labour.plant escalation'!G18*$FG20*((1+'Labour rates'!$D$2))</f>
        <v>0</v>
      </c>
      <c r="FM20" s="198">
        <f>'Revised labour.plant escalation'!H18*$FG20*((1+'Labour rates'!$D$2))</f>
        <v>0</v>
      </c>
      <c r="FN20" s="198">
        <f>'Revised labour.plant escalation'!I18*$FG20*((1+'Labour rates'!$D$2))</f>
        <v>0</v>
      </c>
      <c r="FO20" s="203">
        <v>0</v>
      </c>
      <c r="FP20" s="198">
        <f>'Revised labour.plant escalation'!C18*'Misc works estimation'!$FO20*(1+'Labour rates'!$D$19)</f>
        <v>0</v>
      </c>
      <c r="FQ20" s="215" t="s">
        <v>174</v>
      </c>
      <c r="FR20" s="198">
        <f>'Revised labour.plant escalation'!E18*$FO20*((1+'Labour rates'!$D$2))</f>
        <v>0</v>
      </c>
      <c r="FS20" s="198">
        <f>'Revised labour.plant escalation'!F18*$FO20*((1+'Labour rates'!$D$2))</f>
        <v>0</v>
      </c>
      <c r="FT20" s="198">
        <f>'Revised labour.plant escalation'!G18*$FO20*((1+'Labour rates'!$D$2))</f>
        <v>0</v>
      </c>
      <c r="FU20" s="198">
        <f>'Revised labour.plant escalation'!H18*$FO20*((1+'Labour rates'!$D$2))</f>
        <v>0</v>
      </c>
      <c r="FV20" s="198">
        <f>'Revised labour.plant escalation'!I18*$FO20*((1+'Labour rates'!$D$2))</f>
        <v>0</v>
      </c>
      <c r="FW20" s="203">
        <v>0</v>
      </c>
      <c r="FX20" s="198">
        <f>'Revised labour.plant escalation'!C18*'Misc works estimation'!$FW20*(1+'Labour rates'!$D$19)</f>
        <v>0</v>
      </c>
      <c r="FY20" s="215" t="s">
        <v>174</v>
      </c>
      <c r="FZ20" s="198">
        <f>'Revised labour.plant escalation'!E18*$FW20*((1+'Labour rates'!$D$2))</f>
        <v>0</v>
      </c>
      <c r="GA20" s="198">
        <f>'Revised labour.plant escalation'!F18*$FW20*((1+'Labour rates'!$D$2))</f>
        <v>0</v>
      </c>
      <c r="GB20" s="198">
        <f>'Revised labour.plant escalation'!G18*$FW20*((1+'Labour rates'!$D$2))</f>
        <v>0</v>
      </c>
      <c r="GC20" s="198">
        <f>'Revised labour.plant escalation'!H18*$FW20*((1+'Labour rates'!$D$2))</f>
        <v>0</v>
      </c>
      <c r="GD20" s="198">
        <f>'Revised labour.plant escalation'!I18*$FW20*((1+'Labour rates'!$D$2))</f>
        <v>0</v>
      </c>
      <c r="GE20" s="203">
        <v>0</v>
      </c>
      <c r="GF20" s="198">
        <f>'Revised labour.plant escalation'!C18*'Misc works estimation'!$GE20*(1+'Labour rates'!$D$19)</f>
        <v>0</v>
      </c>
      <c r="GG20" s="215" t="s">
        <v>174</v>
      </c>
      <c r="GH20" s="198">
        <f>'Revised labour.plant escalation'!E18*$GE20*((1+'Labour rates'!$D$2))</f>
        <v>0</v>
      </c>
      <c r="GI20" s="198">
        <f>'Revised labour.plant escalation'!F18*$GE20*((1+'Labour rates'!$D$2))</f>
        <v>0</v>
      </c>
      <c r="GJ20" s="198">
        <f>'Revised labour.plant escalation'!G18*$GE20*((1+'Labour rates'!$D$2))</f>
        <v>0</v>
      </c>
      <c r="GK20" s="198">
        <f>'Revised labour.plant escalation'!H18*$GE20*((1+'Labour rates'!$D$2))</f>
        <v>0</v>
      </c>
      <c r="GL20" s="198">
        <f>'Revised labour.plant escalation'!I18*$GE20*((1+'Labour rates'!$D$2))</f>
        <v>0</v>
      </c>
      <c r="GM20" s="203">
        <v>0</v>
      </c>
      <c r="GN20" s="198">
        <f>'Revised labour.plant escalation'!C18*'Misc works estimation'!$GM20*(1+'Labour rates'!$D$19)</f>
        <v>0</v>
      </c>
      <c r="GO20" s="215" t="s">
        <v>174</v>
      </c>
      <c r="GP20" s="198">
        <f>'Revised labour.plant escalation'!E18*$GM20*((1+'Labour rates'!$D$2))</f>
        <v>0</v>
      </c>
      <c r="GQ20" s="198">
        <f>'Revised labour.plant escalation'!F18*$GM20*((1+'Labour rates'!$D$2))</f>
        <v>0</v>
      </c>
      <c r="GR20" s="198">
        <f>'Revised labour.plant escalation'!G18*$GM20*((1+'Labour rates'!$D$2))</f>
        <v>0</v>
      </c>
      <c r="GS20" s="198">
        <f>'Revised labour.plant escalation'!H18*$GM20*((1+'Labour rates'!$D$2))</f>
        <v>0</v>
      </c>
      <c r="GT20" s="198">
        <f>'Revised labour.plant escalation'!I18*$GM20*((1+'Labour rates'!$D$2))</f>
        <v>0</v>
      </c>
      <c r="GU20" s="203">
        <v>0</v>
      </c>
      <c r="GV20" s="198">
        <f>'Revised labour.plant escalation'!C18*'Misc works estimation'!$GU20*(1+'Labour rates'!$D$19)</f>
        <v>0</v>
      </c>
      <c r="GW20" s="215" t="s">
        <v>174</v>
      </c>
      <c r="GX20" s="198">
        <v>0</v>
      </c>
      <c r="GY20" s="198">
        <v>0</v>
      </c>
      <c r="GZ20" s="198">
        <v>0</v>
      </c>
      <c r="HA20" s="198">
        <v>0</v>
      </c>
      <c r="HB20" s="204">
        <v>0</v>
      </c>
      <c r="HC20" s="203">
        <v>0</v>
      </c>
      <c r="HD20" s="198">
        <f>'Revised labour.plant escalation'!C18*'Misc works estimation'!$HC20*(1+'Labour rates'!$D$19)</f>
        <v>0</v>
      </c>
      <c r="HE20" s="215" t="s">
        <v>174</v>
      </c>
      <c r="HF20" s="198">
        <v>0</v>
      </c>
      <c r="HG20" s="198">
        <v>0</v>
      </c>
      <c r="HH20" s="198">
        <v>0</v>
      </c>
      <c r="HI20" s="198">
        <v>0</v>
      </c>
      <c r="HJ20" s="204">
        <v>0</v>
      </c>
      <c r="HK20" s="203">
        <v>0</v>
      </c>
      <c r="HL20" s="198">
        <f>'Revised labour.plant escalation'!C18*'Misc works estimation'!$HK20*(1+'Labour rates'!$D$19)</f>
        <v>0</v>
      </c>
      <c r="HM20" s="215" t="s">
        <v>174</v>
      </c>
      <c r="HN20" s="198">
        <v>0</v>
      </c>
      <c r="HO20" s="198">
        <v>0</v>
      </c>
      <c r="HP20" s="198">
        <v>0</v>
      </c>
      <c r="HQ20" s="198">
        <v>0</v>
      </c>
      <c r="HR20" s="204">
        <v>0</v>
      </c>
      <c r="HS20" s="203">
        <v>0</v>
      </c>
      <c r="HT20" s="198">
        <f>'Revised labour.plant escalation'!C18*'Misc works estimation'!$HS20*(1+'Labour rates'!$D$19)</f>
        <v>0</v>
      </c>
      <c r="HU20" s="215" t="s">
        <v>174</v>
      </c>
      <c r="HV20" s="198">
        <v>0</v>
      </c>
      <c r="HW20" s="198">
        <v>0</v>
      </c>
      <c r="HX20" s="198">
        <v>0</v>
      </c>
      <c r="HY20" s="198">
        <v>0</v>
      </c>
      <c r="HZ20" s="204">
        <v>0</v>
      </c>
      <c r="IA20" s="203">
        <v>0</v>
      </c>
      <c r="IB20" s="198">
        <f>'Revised labour.plant escalation'!C18*'Misc works estimation'!$IA20*(1+'Labour rates'!$D$19)</f>
        <v>0</v>
      </c>
      <c r="IC20" s="215" t="s">
        <v>174</v>
      </c>
      <c r="ID20" s="198">
        <v>0</v>
      </c>
      <c r="IE20" s="198">
        <v>0</v>
      </c>
      <c r="IF20" s="198">
        <v>0</v>
      </c>
      <c r="IG20" s="198">
        <v>0</v>
      </c>
      <c r="IH20" s="204">
        <v>0</v>
      </c>
      <c r="II20" s="203">
        <v>0</v>
      </c>
      <c r="IJ20" s="198">
        <f>'Revised labour.plant escalation'!C18*'Misc works estimation'!$II20*(1+'Labour rates'!$D$19)</f>
        <v>0</v>
      </c>
      <c r="IK20" s="215" t="s">
        <v>174</v>
      </c>
      <c r="IL20" s="198">
        <v>0</v>
      </c>
      <c r="IM20" s="198">
        <v>0</v>
      </c>
      <c r="IN20" s="198">
        <v>0</v>
      </c>
      <c r="IO20" s="198">
        <v>0</v>
      </c>
      <c r="IP20" s="204">
        <v>0</v>
      </c>
      <c r="IQ20" s="203">
        <v>0</v>
      </c>
      <c r="IR20" s="198">
        <f>'Revised labour.plant escalation'!C18*'Misc works estimation'!$IQ20*(1+'Labour rates'!$D$19)</f>
        <v>0</v>
      </c>
      <c r="IS20" s="215" t="s">
        <v>174</v>
      </c>
      <c r="IT20" s="198">
        <v>0</v>
      </c>
      <c r="IU20" s="198">
        <v>0</v>
      </c>
      <c r="IV20" s="198">
        <v>0</v>
      </c>
      <c r="IW20" s="198">
        <v>0</v>
      </c>
      <c r="IX20" s="204">
        <v>0</v>
      </c>
      <c r="IY20" s="203">
        <v>0</v>
      </c>
      <c r="IZ20" s="198">
        <f>'Revised labour.plant escalation'!C18*'Misc works estimation'!$IY20*(1+'Labour rates'!$D$19)</f>
        <v>0</v>
      </c>
      <c r="JA20" s="215" t="s">
        <v>174</v>
      </c>
      <c r="JB20" s="198">
        <v>0</v>
      </c>
      <c r="JC20" s="198">
        <v>0</v>
      </c>
      <c r="JD20" s="198">
        <v>0</v>
      </c>
      <c r="JE20" s="198">
        <v>0</v>
      </c>
      <c r="JF20" s="204">
        <v>0</v>
      </c>
    </row>
    <row r="21" spans="1:266" x14ac:dyDescent="0.35">
      <c r="A21" s="2" t="s">
        <v>50</v>
      </c>
      <c r="C21" s="203">
        <v>0</v>
      </c>
      <c r="D21" s="198">
        <f>'Revised labour.plant escalation'!C19*'Misc works estimation'!$C21*(1+'Labour rates'!$D$19)</f>
        <v>0</v>
      </c>
      <c r="E21" s="215" t="s">
        <v>174</v>
      </c>
      <c r="F21" s="198">
        <v>0</v>
      </c>
      <c r="G21" s="198">
        <v>0</v>
      </c>
      <c r="H21" s="198">
        <v>0</v>
      </c>
      <c r="I21" s="198">
        <v>0</v>
      </c>
      <c r="J21" s="204">
        <v>0</v>
      </c>
      <c r="K21" s="203">
        <v>0</v>
      </c>
      <c r="L21" s="198">
        <f>'Revised labour.plant escalation'!C19*'Misc works estimation'!$K21*(1+'Labour rates'!$D$19)</f>
        <v>0</v>
      </c>
      <c r="M21" s="215" t="s">
        <v>174</v>
      </c>
      <c r="N21" s="198">
        <v>0</v>
      </c>
      <c r="O21" s="198">
        <v>0</v>
      </c>
      <c r="P21" s="198">
        <v>0</v>
      </c>
      <c r="Q21" s="198">
        <v>0</v>
      </c>
      <c r="R21" s="204">
        <v>0</v>
      </c>
      <c r="S21" s="203">
        <v>0</v>
      </c>
      <c r="T21" s="198">
        <f>'Revised labour.plant escalation'!C19*'Misc works estimation'!$S21*(1+'Labour rates'!$D$19)</f>
        <v>0</v>
      </c>
      <c r="U21" s="215" t="s">
        <v>174</v>
      </c>
      <c r="V21" s="198">
        <v>0</v>
      </c>
      <c r="W21" s="198">
        <v>0</v>
      </c>
      <c r="X21" s="198">
        <v>0</v>
      </c>
      <c r="Y21" s="198">
        <v>0</v>
      </c>
      <c r="Z21" s="204">
        <v>0</v>
      </c>
      <c r="AA21" s="203">
        <v>0</v>
      </c>
      <c r="AB21" s="198">
        <f>'Revised labour.plant escalation'!C19*'Misc works estimation'!$AA21*(1+'Labour rates'!$D$19)</f>
        <v>0</v>
      </c>
      <c r="AC21" s="215" t="s">
        <v>174</v>
      </c>
      <c r="AD21" s="198">
        <v>0</v>
      </c>
      <c r="AE21" s="198">
        <v>0</v>
      </c>
      <c r="AF21" s="198">
        <v>0</v>
      </c>
      <c r="AG21" s="198">
        <v>0</v>
      </c>
      <c r="AH21" s="204">
        <v>0</v>
      </c>
      <c r="AI21" s="203">
        <v>0</v>
      </c>
      <c r="AJ21" s="198">
        <f>'Revised labour.plant escalation'!C19*'Misc works estimation'!$AI21*(1+'Labour rates'!$D$19)</f>
        <v>0</v>
      </c>
      <c r="AK21" s="215" t="s">
        <v>174</v>
      </c>
      <c r="AL21" s="198">
        <v>0</v>
      </c>
      <c r="AM21" s="198">
        <v>0</v>
      </c>
      <c r="AN21" s="198">
        <v>0</v>
      </c>
      <c r="AO21" s="198">
        <v>0</v>
      </c>
      <c r="AP21" s="204">
        <v>0</v>
      </c>
      <c r="AQ21" s="203">
        <v>0</v>
      </c>
      <c r="AR21" s="198">
        <f>'Revised labour.plant escalation'!C19*'Misc works estimation'!$AQ21*(1+'Labour rates'!$D$19)</f>
        <v>0</v>
      </c>
      <c r="AS21" s="215" t="s">
        <v>174</v>
      </c>
      <c r="AT21" s="198">
        <v>0</v>
      </c>
      <c r="AU21" s="198">
        <v>0</v>
      </c>
      <c r="AV21" s="198">
        <v>0</v>
      </c>
      <c r="AW21" s="198">
        <v>0</v>
      </c>
      <c r="AX21" s="204">
        <v>0</v>
      </c>
      <c r="AY21" s="203">
        <v>0</v>
      </c>
      <c r="AZ21" s="198">
        <f>'Revised labour.plant escalation'!C19*'Misc works estimation'!$AY21*(1+'Labour rates'!$D$19)</f>
        <v>0</v>
      </c>
      <c r="BA21" s="215" t="s">
        <v>174</v>
      </c>
      <c r="BB21" s="198">
        <v>0</v>
      </c>
      <c r="BC21" s="198">
        <v>0</v>
      </c>
      <c r="BD21" s="198">
        <v>0</v>
      </c>
      <c r="BE21" s="198">
        <v>0</v>
      </c>
      <c r="BF21" s="204">
        <v>0</v>
      </c>
      <c r="BG21" s="203">
        <v>0</v>
      </c>
      <c r="BH21" s="198">
        <f>'Revised labour.plant escalation'!C19*'Misc works estimation'!$BG21*(1+'Labour rates'!$D$19)</f>
        <v>0</v>
      </c>
      <c r="BI21" s="215" t="s">
        <v>174</v>
      </c>
      <c r="BJ21" s="198">
        <v>0</v>
      </c>
      <c r="BK21" s="198">
        <v>0</v>
      </c>
      <c r="BL21" s="198">
        <v>0</v>
      </c>
      <c r="BM21" s="198">
        <v>0</v>
      </c>
      <c r="BN21" s="204">
        <v>0</v>
      </c>
      <c r="BO21" s="203">
        <v>0</v>
      </c>
      <c r="BP21" s="198">
        <f>'Revised labour.plant escalation'!C19*'Misc works estimation'!$BO21*(1+'Labour rates'!$D$19)</f>
        <v>0</v>
      </c>
      <c r="BQ21" s="215" t="s">
        <v>174</v>
      </c>
      <c r="BR21" s="198">
        <v>0</v>
      </c>
      <c r="BS21" s="198">
        <v>0</v>
      </c>
      <c r="BT21" s="198">
        <v>0</v>
      </c>
      <c r="BU21" s="198">
        <v>0</v>
      </c>
      <c r="BV21" s="204">
        <v>0</v>
      </c>
      <c r="BW21" s="203">
        <v>0</v>
      </c>
      <c r="BX21" s="198">
        <f>'Revised labour.plant escalation'!C19*'Misc works estimation'!$BW21*(1+'Labour rates'!$D$19)</f>
        <v>0</v>
      </c>
      <c r="BY21" s="215" t="s">
        <v>174</v>
      </c>
      <c r="BZ21" s="198">
        <v>0</v>
      </c>
      <c r="CA21" s="198">
        <v>0</v>
      </c>
      <c r="CB21" s="198">
        <v>0</v>
      </c>
      <c r="CC21" s="198">
        <v>0</v>
      </c>
      <c r="CD21" s="204">
        <v>0</v>
      </c>
      <c r="CE21" s="203">
        <v>0</v>
      </c>
      <c r="CF21" s="198">
        <f>'Revised labour.plant escalation'!C19*'Misc works estimation'!$CE21*(1+'Labour rates'!$D$19)</f>
        <v>0</v>
      </c>
      <c r="CG21" s="215" t="s">
        <v>174</v>
      </c>
      <c r="CH21" s="198">
        <v>0</v>
      </c>
      <c r="CI21" s="198">
        <v>0</v>
      </c>
      <c r="CJ21" s="198">
        <v>0</v>
      </c>
      <c r="CK21" s="198">
        <v>0</v>
      </c>
      <c r="CL21" s="204">
        <v>0</v>
      </c>
      <c r="CM21" s="203">
        <v>0</v>
      </c>
      <c r="CN21" s="198">
        <f>'Revised labour.plant escalation'!C19*'Misc works estimation'!$CM21*(1+'Labour rates'!$D$19)</f>
        <v>0</v>
      </c>
      <c r="CO21" s="215" t="s">
        <v>174</v>
      </c>
      <c r="CP21" s="198">
        <v>0</v>
      </c>
      <c r="CQ21" s="198">
        <v>0</v>
      </c>
      <c r="CR21" s="198">
        <v>0</v>
      </c>
      <c r="CS21" s="198">
        <v>0</v>
      </c>
      <c r="CT21" s="204">
        <v>0</v>
      </c>
      <c r="CU21" s="203">
        <v>0</v>
      </c>
      <c r="CV21" s="198">
        <f>'Revised labour.plant escalation'!C19*'Misc works estimation'!$CU21*(1+'Labour rates'!$D$19)</f>
        <v>0</v>
      </c>
      <c r="CW21" s="215" t="s">
        <v>174</v>
      </c>
      <c r="CX21" s="198">
        <f>'Revised labour.plant escalation'!E19*$CU21*((1+'Labour rates'!$D$2))</f>
        <v>0</v>
      </c>
      <c r="CY21" s="198">
        <f>'Revised labour.plant escalation'!F19*$CU21*((1+'Labour rates'!$D$2))</f>
        <v>0</v>
      </c>
      <c r="CZ21" s="198">
        <f>'Revised labour.plant escalation'!G19*$CU21*((1+'Labour rates'!$D$2))</f>
        <v>0</v>
      </c>
      <c r="DA21" s="198">
        <f>'Revised labour.plant escalation'!H19*$CU21*((1+'Labour rates'!$D$2))</f>
        <v>0</v>
      </c>
      <c r="DB21" s="198">
        <f>'Revised labour.plant escalation'!I19*$CU21*((1+'Labour rates'!$D$2))</f>
        <v>0</v>
      </c>
      <c r="DC21" s="203">
        <v>0</v>
      </c>
      <c r="DD21" s="198">
        <f>'Revised labour.plant escalation'!C19*'Misc works estimation'!$DC21*(1+'Labour rates'!$D$19)</f>
        <v>0</v>
      </c>
      <c r="DE21" s="215" t="s">
        <v>174</v>
      </c>
      <c r="DF21" s="198">
        <v>0</v>
      </c>
      <c r="DG21" s="198">
        <v>0</v>
      </c>
      <c r="DH21" s="198">
        <v>0</v>
      </c>
      <c r="DI21" s="198">
        <v>0</v>
      </c>
      <c r="DJ21" s="204">
        <v>0</v>
      </c>
      <c r="DK21" s="203">
        <v>0</v>
      </c>
      <c r="DL21" s="198">
        <f>'Revised labour.plant escalation'!C19*'Misc works estimation'!$DK21*(1+'Labour rates'!$D$19)</f>
        <v>0</v>
      </c>
      <c r="DM21" s="215" t="s">
        <v>174</v>
      </c>
      <c r="DN21" s="198">
        <v>0</v>
      </c>
      <c r="DO21" s="198">
        <v>0</v>
      </c>
      <c r="DP21" s="198">
        <v>0</v>
      </c>
      <c r="DQ21" s="198">
        <v>0</v>
      </c>
      <c r="DR21" s="204">
        <v>0</v>
      </c>
      <c r="DS21" s="203">
        <v>0</v>
      </c>
      <c r="DT21" s="198">
        <f>'Revised labour.plant escalation'!C19*'Misc works estimation'!$DS21*(1+'Labour rates'!$D$19)</f>
        <v>0</v>
      </c>
      <c r="DU21" s="215" t="s">
        <v>174</v>
      </c>
      <c r="DV21" s="198">
        <v>0</v>
      </c>
      <c r="DW21" s="198">
        <v>0</v>
      </c>
      <c r="DX21" s="198">
        <v>0</v>
      </c>
      <c r="DY21" s="198">
        <v>0</v>
      </c>
      <c r="DZ21" s="204">
        <v>0</v>
      </c>
      <c r="EA21" s="203">
        <v>0</v>
      </c>
      <c r="EB21" s="198">
        <f>'Revised labour.plant escalation'!C19*'Misc works estimation'!$EA21*(1+'Labour rates'!$D$19)</f>
        <v>0</v>
      </c>
      <c r="EC21" s="215" t="s">
        <v>174</v>
      </c>
      <c r="ED21" s="198">
        <f>'Revised labour.plant escalation'!E19*$EA21*((1+'Labour rates'!$D$2))</f>
        <v>0</v>
      </c>
      <c r="EE21" s="198">
        <f>'Revised labour.plant escalation'!F19*$EA21*((1+'Labour rates'!$D$2))</f>
        <v>0</v>
      </c>
      <c r="EF21" s="198">
        <f>'Revised labour.plant escalation'!G19*$EA21*((1+'Labour rates'!$D$2))</f>
        <v>0</v>
      </c>
      <c r="EG21" s="198">
        <f>'Revised labour.plant escalation'!H19*$EA21*((1+'Labour rates'!$D$2))</f>
        <v>0</v>
      </c>
      <c r="EH21" s="198">
        <f>'Revised labour.plant escalation'!I19*$EA21*((1+'Labour rates'!$D$2))</f>
        <v>0</v>
      </c>
      <c r="EI21" s="203">
        <v>0</v>
      </c>
      <c r="EJ21" s="198">
        <f>'Revised labour.plant escalation'!C19*'Misc works estimation'!$EI21*(1+'Labour rates'!$D$19)</f>
        <v>0</v>
      </c>
      <c r="EK21" s="215" t="s">
        <v>174</v>
      </c>
      <c r="EL21" s="198">
        <f>'Revised labour.plant escalation'!E19*$EI21*((1+'Labour rates'!$D$2))</f>
        <v>0</v>
      </c>
      <c r="EM21" s="198">
        <f>'Revised labour.plant escalation'!F19*$EI21*((1+'Labour rates'!$D$2))</f>
        <v>0</v>
      </c>
      <c r="EN21" s="198">
        <f>'Revised labour.plant escalation'!G19*$EI21*((1+'Labour rates'!$D$2))</f>
        <v>0</v>
      </c>
      <c r="EO21" s="198">
        <f>'Revised labour.plant escalation'!H19*$EI21*((1+'Labour rates'!$D$2))</f>
        <v>0</v>
      </c>
      <c r="EP21" s="198">
        <f>'Revised labour.plant escalation'!I19*$EI21*((1+'Labour rates'!$D$2))</f>
        <v>0</v>
      </c>
      <c r="EQ21" s="203">
        <v>2</v>
      </c>
      <c r="ER21" s="198">
        <f>'Revised labour.plant escalation'!C19*'Misc works estimation'!$EQ21*(1+'Labour rates'!$D$19)</f>
        <v>49.6</v>
      </c>
      <c r="ES21" s="215" t="s">
        <v>174</v>
      </c>
      <c r="ET21" s="198">
        <f>'Revised labour.plant escalation'!E19*$EQ21*((1+'Labour rates'!$D$2))</f>
        <v>52.551082786177226</v>
      </c>
      <c r="EU21" s="198">
        <f>'Revised labour.plant escalation'!F19*$EQ21*((1+'Labour rates'!$D$2))</f>
        <v>54.115282305505701</v>
      </c>
      <c r="EV21" s="198">
        <f>'Revised labour.plant escalation'!G19*$EQ21*((1+'Labour rates'!$D$2))</f>
        <v>55.943896221393523</v>
      </c>
      <c r="EW21" s="198">
        <f>'Revised labour.plant escalation'!H19*$EQ21*((1+'Labour rates'!$D$2))</f>
        <v>57.870965310249112</v>
      </c>
      <c r="EX21" s="198">
        <f>'Revised labour.plant escalation'!I19*$EQ21*((1+'Labour rates'!$D$2))</f>
        <v>59.838376194669152</v>
      </c>
      <c r="EY21" s="203">
        <v>2</v>
      </c>
      <c r="EZ21" s="198">
        <f>'Revised labour.plant escalation'!C19*'Misc works estimation'!$EY21*(1+'Labour rates'!$D$19)</f>
        <v>49.6</v>
      </c>
      <c r="FA21" s="215" t="s">
        <v>174</v>
      </c>
      <c r="FB21" s="198">
        <f>'Revised labour.plant escalation'!E19*$EY21*((1+'Labour rates'!$D$2))</f>
        <v>52.551082786177226</v>
      </c>
      <c r="FC21" s="198">
        <f>'Revised labour.plant escalation'!F19*$EY21*((1+'Labour rates'!$D$2))</f>
        <v>54.115282305505701</v>
      </c>
      <c r="FD21" s="198">
        <f>'Revised labour.plant escalation'!G19*$EY21*((1+'Labour rates'!$D$2))</f>
        <v>55.943896221393523</v>
      </c>
      <c r="FE21" s="198">
        <f>'Revised labour.plant escalation'!H19*$EY21*((1+'Labour rates'!$D$2))</f>
        <v>57.870965310249112</v>
      </c>
      <c r="FF21" s="198">
        <f>'Revised labour.plant escalation'!I19*$EY21*((1+'Labour rates'!$D$2))</f>
        <v>59.838376194669152</v>
      </c>
      <c r="FG21" s="203">
        <v>2</v>
      </c>
      <c r="FH21" s="198">
        <f>'Revised labour.plant escalation'!C19*'Misc works estimation'!$FG21*(1+'Labour rates'!$D$19)</f>
        <v>49.6</v>
      </c>
      <c r="FI21" s="215" t="s">
        <v>174</v>
      </c>
      <c r="FJ21" s="198">
        <f>'Revised labour.plant escalation'!E19*$FG21*((1+'Labour rates'!$D$2))</f>
        <v>52.551082786177226</v>
      </c>
      <c r="FK21" s="198">
        <f>'Revised labour.plant escalation'!F19*$FG21*((1+'Labour rates'!$D$2))</f>
        <v>54.115282305505701</v>
      </c>
      <c r="FL21" s="198">
        <f>'Revised labour.plant escalation'!G19*$FG21*((1+'Labour rates'!$D$2))</f>
        <v>55.943896221393523</v>
      </c>
      <c r="FM21" s="198">
        <f>'Revised labour.plant escalation'!H19*$FG21*((1+'Labour rates'!$D$2))</f>
        <v>57.870965310249112</v>
      </c>
      <c r="FN21" s="198">
        <f>'Revised labour.plant escalation'!I19*$FG21*((1+'Labour rates'!$D$2))</f>
        <v>59.838376194669152</v>
      </c>
      <c r="FO21" s="203">
        <v>4</v>
      </c>
      <c r="FP21" s="198">
        <f>'Revised labour.plant escalation'!C19*'Misc works estimation'!$FO21*(1+'Labour rates'!$D$19)</f>
        <v>99.2</v>
      </c>
      <c r="FQ21" s="215" t="s">
        <v>174</v>
      </c>
      <c r="FR21" s="198">
        <f>'Revised labour.plant escalation'!E19*$FO21*((1+'Labour rates'!$D$2))</f>
        <v>105.10216557235445</v>
      </c>
      <c r="FS21" s="198">
        <f>'Revised labour.plant escalation'!F19*$FO21*((1+'Labour rates'!$D$2))</f>
        <v>108.2305646110114</v>
      </c>
      <c r="FT21" s="198">
        <f>'Revised labour.plant escalation'!G19*$FO21*((1+'Labour rates'!$D$2))</f>
        <v>111.88779244278705</v>
      </c>
      <c r="FU21" s="198">
        <f>'Revised labour.plant escalation'!H19*$FO21*((1+'Labour rates'!$D$2))</f>
        <v>115.74193062049822</v>
      </c>
      <c r="FV21" s="198">
        <f>'Revised labour.plant escalation'!I19*$FO21*((1+'Labour rates'!$D$2))</f>
        <v>119.6767523893383</v>
      </c>
      <c r="FW21" s="203">
        <v>6</v>
      </c>
      <c r="FX21" s="198">
        <f>'Revised labour.plant escalation'!C19*'Misc works estimation'!$FW21*(1+'Labour rates'!$D$19)</f>
        <v>148.80000000000001</v>
      </c>
      <c r="FY21" s="215" t="s">
        <v>174</v>
      </c>
      <c r="FZ21" s="198">
        <f>'Revised labour.plant escalation'!E19*$FW21*((1+'Labour rates'!$D$2))</f>
        <v>157.65324835853167</v>
      </c>
      <c r="GA21" s="198">
        <f>'Revised labour.plant escalation'!F19*$FW21*((1+'Labour rates'!$D$2))</f>
        <v>162.3458469165171</v>
      </c>
      <c r="GB21" s="198">
        <f>'Revised labour.plant escalation'!G19*$FW21*((1+'Labour rates'!$D$2))</f>
        <v>167.83168866418058</v>
      </c>
      <c r="GC21" s="198">
        <f>'Revised labour.plant escalation'!H19*$FW21*((1+'Labour rates'!$D$2))</f>
        <v>173.61289593074736</v>
      </c>
      <c r="GD21" s="198">
        <f>'Revised labour.plant escalation'!I19*$FW21*((1+'Labour rates'!$D$2))</f>
        <v>179.51512858400747</v>
      </c>
      <c r="GE21" s="203">
        <v>0</v>
      </c>
      <c r="GF21" s="198">
        <f>'Revised labour.plant escalation'!C19*'Misc works estimation'!$GE21*(1+'Labour rates'!$D$19)</f>
        <v>0</v>
      </c>
      <c r="GG21" s="215" t="s">
        <v>174</v>
      </c>
      <c r="GH21" s="198">
        <f>'Revised labour.plant escalation'!E19*$GE21*((1+'Labour rates'!$D$2))</f>
        <v>0</v>
      </c>
      <c r="GI21" s="198">
        <f>'Revised labour.plant escalation'!F19*$GE21*((1+'Labour rates'!$D$2))</f>
        <v>0</v>
      </c>
      <c r="GJ21" s="198">
        <f>'Revised labour.plant escalation'!G19*$GE21*((1+'Labour rates'!$D$2))</f>
        <v>0</v>
      </c>
      <c r="GK21" s="198">
        <f>'Revised labour.plant escalation'!H19*$GE21*((1+'Labour rates'!$D$2))</f>
        <v>0</v>
      </c>
      <c r="GL21" s="198">
        <f>'Revised labour.plant escalation'!I19*$GE21*((1+'Labour rates'!$D$2))</f>
        <v>0</v>
      </c>
      <c r="GM21" s="203">
        <v>0</v>
      </c>
      <c r="GN21" s="198">
        <f>'Revised labour.plant escalation'!C19*'Misc works estimation'!$GM21*(1+'Labour rates'!$D$19)</f>
        <v>0</v>
      </c>
      <c r="GO21" s="215" t="s">
        <v>174</v>
      </c>
      <c r="GP21" s="198">
        <f>'Revised labour.plant escalation'!E19*$GM21*((1+'Labour rates'!$D$2))</f>
        <v>0</v>
      </c>
      <c r="GQ21" s="198">
        <f>'Revised labour.plant escalation'!F19*$GM21*((1+'Labour rates'!$D$2))</f>
        <v>0</v>
      </c>
      <c r="GR21" s="198">
        <f>'Revised labour.plant escalation'!G19*$GM21*((1+'Labour rates'!$D$2))</f>
        <v>0</v>
      </c>
      <c r="GS21" s="198">
        <f>'Revised labour.plant escalation'!H19*$GM21*((1+'Labour rates'!$D$2))</f>
        <v>0</v>
      </c>
      <c r="GT21" s="198">
        <f>'Revised labour.plant escalation'!I19*$GM21*((1+'Labour rates'!$D$2))</f>
        <v>0</v>
      </c>
      <c r="GU21" s="203">
        <v>0</v>
      </c>
      <c r="GV21" s="198">
        <f>'Revised labour.plant escalation'!C19*'Misc works estimation'!$GU21*(1+'Labour rates'!$D$19)</f>
        <v>0</v>
      </c>
      <c r="GW21" s="215" t="s">
        <v>174</v>
      </c>
      <c r="GX21" s="198">
        <v>0</v>
      </c>
      <c r="GY21" s="198">
        <v>0</v>
      </c>
      <c r="GZ21" s="198">
        <v>0</v>
      </c>
      <c r="HA21" s="198">
        <v>0</v>
      </c>
      <c r="HB21" s="204">
        <v>0</v>
      </c>
      <c r="HC21" s="203">
        <v>0</v>
      </c>
      <c r="HD21" s="198">
        <f>'Revised labour.plant escalation'!C19*'Misc works estimation'!$HC21*(1+'Labour rates'!$D$19)</f>
        <v>0</v>
      </c>
      <c r="HE21" s="215" t="s">
        <v>174</v>
      </c>
      <c r="HF21" s="198">
        <v>0</v>
      </c>
      <c r="HG21" s="198">
        <v>0</v>
      </c>
      <c r="HH21" s="198">
        <v>0</v>
      </c>
      <c r="HI21" s="198">
        <v>0</v>
      </c>
      <c r="HJ21" s="204">
        <v>0</v>
      </c>
      <c r="HK21" s="203">
        <v>0</v>
      </c>
      <c r="HL21" s="198">
        <f>'Revised labour.plant escalation'!C19*'Misc works estimation'!$HK21*(1+'Labour rates'!$D$19)</f>
        <v>0</v>
      </c>
      <c r="HM21" s="215" t="s">
        <v>174</v>
      </c>
      <c r="HN21" s="198">
        <v>0</v>
      </c>
      <c r="HO21" s="198">
        <v>0</v>
      </c>
      <c r="HP21" s="198">
        <v>0</v>
      </c>
      <c r="HQ21" s="198">
        <v>0</v>
      </c>
      <c r="HR21" s="204">
        <v>0</v>
      </c>
      <c r="HS21" s="203">
        <v>0</v>
      </c>
      <c r="HT21" s="198">
        <f>'Revised labour.plant escalation'!C19*'Misc works estimation'!$HS21*(1+'Labour rates'!$D$19)</f>
        <v>0</v>
      </c>
      <c r="HU21" s="215" t="s">
        <v>174</v>
      </c>
      <c r="HV21" s="198">
        <v>0</v>
      </c>
      <c r="HW21" s="198">
        <v>0</v>
      </c>
      <c r="HX21" s="198">
        <v>0</v>
      </c>
      <c r="HY21" s="198">
        <v>0</v>
      </c>
      <c r="HZ21" s="204">
        <v>0</v>
      </c>
      <c r="IA21" s="203">
        <v>0</v>
      </c>
      <c r="IB21" s="198">
        <f>'Revised labour.plant escalation'!C19*'Misc works estimation'!$IA21*(1+'Labour rates'!$D$19)</f>
        <v>0</v>
      </c>
      <c r="IC21" s="215" t="s">
        <v>174</v>
      </c>
      <c r="ID21" s="198">
        <v>0</v>
      </c>
      <c r="IE21" s="198">
        <v>0</v>
      </c>
      <c r="IF21" s="198">
        <v>0</v>
      </c>
      <c r="IG21" s="198">
        <v>0</v>
      </c>
      <c r="IH21" s="204">
        <v>0</v>
      </c>
      <c r="II21" s="203">
        <v>0</v>
      </c>
      <c r="IJ21" s="198">
        <f>'Revised labour.plant escalation'!C19*'Misc works estimation'!$II21*(1+'Labour rates'!$D$19)</f>
        <v>0</v>
      </c>
      <c r="IK21" s="215" t="s">
        <v>174</v>
      </c>
      <c r="IL21" s="198">
        <v>0</v>
      </c>
      <c r="IM21" s="198">
        <v>0</v>
      </c>
      <c r="IN21" s="198">
        <v>0</v>
      </c>
      <c r="IO21" s="198">
        <v>0</v>
      </c>
      <c r="IP21" s="204">
        <v>0</v>
      </c>
      <c r="IQ21" s="203">
        <v>0</v>
      </c>
      <c r="IR21" s="198">
        <f>'Revised labour.plant escalation'!C19*'Misc works estimation'!$IQ21*(1+'Labour rates'!$D$19)</f>
        <v>0</v>
      </c>
      <c r="IS21" s="215" t="s">
        <v>174</v>
      </c>
      <c r="IT21" s="198">
        <v>0</v>
      </c>
      <c r="IU21" s="198">
        <v>0</v>
      </c>
      <c r="IV21" s="198">
        <v>0</v>
      </c>
      <c r="IW21" s="198">
        <v>0</v>
      </c>
      <c r="IX21" s="204">
        <v>0</v>
      </c>
      <c r="IY21" s="203">
        <v>0</v>
      </c>
      <c r="IZ21" s="198">
        <f>'Revised labour.plant escalation'!C19*'Misc works estimation'!$IY21*(1+'Labour rates'!$D$19)</f>
        <v>0</v>
      </c>
      <c r="JA21" s="215" t="s">
        <v>174</v>
      </c>
      <c r="JB21" s="198">
        <v>0</v>
      </c>
      <c r="JC21" s="198">
        <v>0</v>
      </c>
      <c r="JD21" s="198">
        <v>0</v>
      </c>
      <c r="JE21" s="198">
        <v>0</v>
      </c>
      <c r="JF21" s="204">
        <v>0</v>
      </c>
    </row>
    <row r="22" spans="1:266" x14ac:dyDescent="0.35">
      <c r="A22" s="2" t="s">
        <v>41</v>
      </c>
      <c r="C22" s="203">
        <v>0</v>
      </c>
      <c r="D22" s="198">
        <f>'Revised labour.plant escalation'!C20*'Misc works estimation'!$C22*(1+'Labour rates'!$D$19)</f>
        <v>0</v>
      </c>
      <c r="E22" s="215" t="s">
        <v>174</v>
      </c>
      <c r="F22" s="198">
        <v>0</v>
      </c>
      <c r="G22" s="198">
        <v>0</v>
      </c>
      <c r="H22" s="198">
        <v>0</v>
      </c>
      <c r="I22" s="198">
        <v>0</v>
      </c>
      <c r="J22" s="204">
        <v>0</v>
      </c>
      <c r="K22" s="203">
        <v>0</v>
      </c>
      <c r="L22" s="198">
        <f>'Revised labour.plant escalation'!C20*'Misc works estimation'!$K22*(1+'Labour rates'!$D$19)</f>
        <v>0</v>
      </c>
      <c r="M22" s="215" t="s">
        <v>174</v>
      </c>
      <c r="N22" s="198">
        <v>0</v>
      </c>
      <c r="O22" s="198">
        <v>0</v>
      </c>
      <c r="P22" s="198">
        <v>0</v>
      </c>
      <c r="Q22" s="198">
        <v>0</v>
      </c>
      <c r="R22" s="204">
        <v>0</v>
      </c>
      <c r="S22" s="203">
        <v>0</v>
      </c>
      <c r="T22" s="198">
        <f>'Revised labour.plant escalation'!C20*'Misc works estimation'!$S22*(1+'Labour rates'!$D$19)</f>
        <v>0</v>
      </c>
      <c r="U22" s="215" t="s">
        <v>174</v>
      </c>
      <c r="V22" s="198">
        <v>0</v>
      </c>
      <c r="W22" s="198">
        <v>0</v>
      </c>
      <c r="X22" s="198">
        <v>0</v>
      </c>
      <c r="Y22" s="198">
        <v>0</v>
      </c>
      <c r="Z22" s="204">
        <v>0</v>
      </c>
      <c r="AA22" s="203">
        <v>0</v>
      </c>
      <c r="AB22" s="198">
        <f>'Revised labour.plant escalation'!C20*'Misc works estimation'!$AA22*(1+'Labour rates'!$D$19)</f>
        <v>0</v>
      </c>
      <c r="AC22" s="215" t="s">
        <v>174</v>
      </c>
      <c r="AD22" s="198">
        <v>0</v>
      </c>
      <c r="AE22" s="198">
        <v>0</v>
      </c>
      <c r="AF22" s="198">
        <v>0</v>
      </c>
      <c r="AG22" s="198">
        <v>0</v>
      </c>
      <c r="AH22" s="204">
        <v>0</v>
      </c>
      <c r="AI22" s="203">
        <v>0</v>
      </c>
      <c r="AJ22" s="198">
        <f>'Revised labour.plant escalation'!C20*'Misc works estimation'!$AI22*(1+'Labour rates'!$D$19)</f>
        <v>0</v>
      </c>
      <c r="AK22" s="215" t="s">
        <v>174</v>
      </c>
      <c r="AL22" s="198">
        <v>0</v>
      </c>
      <c r="AM22" s="198">
        <v>0</v>
      </c>
      <c r="AN22" s="198">
        <v>0</v>
      </c>
      <c r="AO22" s="198">
        <v>0</v>
      </c>
      <c r="AP22" s="204">
        <v>0</v>
      </c>
      <c r="AQ22" s="203">
        <v>0</v>
      </c>
      <c r="AR22" s="198">
        <f>'Revised labour.plant escalation'!C20*'Misc works estimation'!$AQ22*(1+'Labour rates'!$D$19)</f>
        <v>0</v>
      </c>
      <c r="AS22" s="215" t="s">
        <v>174</v>
      </c>
      <c r="AT22" s="198">
        <v>0</v>
      </c>
      <c r="AU22" s="198">
        <v>0</v>
      </c>
      <c r="AV22" s="198">
        <v>0</v>
      </c>
      <c r="AW22" s="198">
        <v>0</v>
      </c>
      <c r="AX22" s="204">
        <v>0</v>
      </c>
      <c r="AY22" s="203">
        <v>0</v>
      </c>
      <c r="AZ22" s="198">
        <f>'Revised labour.plant escalation'!C20*'Misc works estimation'!$AY22*(1+'Labour rates'!$D$19)</f>
        <v>0</v>
      </c>
      <c r="BA22" s="215" t="s">
        <v>174</v>
      </c>
      <c r="BB22" s="198">
        <v>0</v>
      </c>
      <c r="BC22" s="198">
        <v>0</v>
      </c>
      <c r="BD22" s="198">
        <v>0</v>
      </c>
      <c r="BE22" s="198">
        <v>0</v>
      </c>
      <c r="BF22" s="204">
        <v>0</v>
      </c>
      <c r="BG22" s="203">
        <v>0</v>
      </c>
      <c r="BH22" s="198">
        <f>'Revised labour.plant escalation'!C20*'Misc works estimation'!$BG22*(1+'Labour rates'!$D$19)</f>
        <v>0</v>
      </c>
      <c r="BI22" s="215" t="s">
        <v>174</v>
      </c>
      <c r="BJ22" s="198">
        <v>0</v>
      </c>
      <c r="BK22" s="198">
        <v>0</v>
      </c>
      <c r="BL22" s="198">
        <v>0</v>
      </c>
      <c r="BM22" s="198">
        <v>0</v>
      </c>
      <c r="BN22" s="204">
        <v>0</v>
      </c>
      <c r="BO22" s="203">
        <v>0</v>
      </c>
      <c r="BP22" s="198">
        <f>'Revised labour.plant escalation'!C20*'Misc works estimation'!$BO22*(1+'Labour rates'!$D$19)</f>
        <v>0</v>
      </c>
      <c r="BQ22" s="215" t="s">
        <v>174</v>
      </c>
      <c r="BR22" s="198">
        <v>0</v>
      </c>
      <c r="BS22" s="198">
        <v>0</v>
      </c>
      <c r="BT22" s="198">
        <v>0</v>
      </c>
      <c r="BU22" s="198">
        <v>0</v>
      </c>
      <c r="BV22" s="204">
        <v>0</v>
      </c>
      <c r="BW22" s="203">
        <v>0</v>
      </c>
      <c r="BX22" s="198">
        <f>'Revised labour.plant escalation'!C20*'Misc works estimation'!$BW22*(1+'Labour rates'!$D$19)</f>
        <v>0</v>
      </c>
      <c r="BY22" s="215" t="s">
        <v>174</v>
      </c>
      <c r="BZ22" s="198">
        <v>0</v>
      </c>
      <c r="CA22" s="198">
        <v>0</v>
      </c>
      <c r="CB22" s="198">
        <v>0</v>
      </c>
      <c r="CC22" s="198">
        <v>0</v>
      </c>
      <c r="CD22" s="204">
        <v>0</v>
      </c>
      <c r="CE22" s="203">
        <v>0</v>
      </c>
      <c r="CF22" s="198">
        <f>'Revised labour.plant escalation'!C20*'Misc works estimation'!$CE22*(1+'Labour rates'!$D$19)</f>
        <v>0</v>
      </c>
      <c r="CG22" s="215" t="s">
        <v>174</v>
      </c>
      <c r="CH22" s="198">
        <v>0</v>
      </c>
      <c r="CI22" s="198">
        <v>0</v>
      </c>
      <c r="CJ22" s="198">
        <v>0</v>
      </c>
      <c r="CK22" s="198">
        <v>0</v>
      </c>
      <c r="CL22" s="204">
        <v>0</v>
      </c>
      <c r="CM22" s="203">
        <v>0</v>
      </c>
      <c r="CN22" s="198">
        <f>'Revised labour.plant escalation'!C20*'Misc works estimation'!$CM22*(1+'Labour rates'!$D$19)</f>
        <v>0</v>
      </c>
      <c r="CO22" s="215" t="s">
        <v>174</v>
      </c>
      <c r="CP22" s="198">
        <v>0</v>
      </c>
      <c r="CQ22" s="198">
        <v>0</v>
      </c>
      <c r="CR22" s="198">
        <v>0</v>
      </c>
      <c r="CS22" s="198">
        <v>0</v>
      </c>
      <c r="CT22" s="204">
        <v>0</v>
      </c>
      <c r="CU22" s="203">
        <v>0</v>
      </c>
      <c r="CV22" s="198">
        <f>'Revised labour.plant escalation'!C20*'Misc works estimation'!$CU22*(1+'Labour rates'!$D$19)</f>
        <v>0</v>
      </c>
      <c r="CW22" s="215" t="s">
        <v>174</v>
      </c>
      <c r="CX22" s="198">
        <f>'Revised labour.plant escalation'!E20*$CU22*((1+'Labour rates'!$D$2))</f>
        <v>0</v>
      </c>
      <c r="CY22" s="198">
        <f>'Revised labour.plant escalation'!F20*$CU22*((1+'Labour rates'!$D$2))</f>
        <v>0</v>
      </c>
      <c r="CZ22" s="198">
        <f>'Revised labour.plant escalation'!G20*$CU22*((1+'Labour rates'!$D$2))</f>
        <v>0</v>
      </c>
      <c r="DA22" s="198">
        <f>'Revised labour.plant escalation'!H20*$CU22*((1+'Labour rates'!$D$2))</f>
        <v>0</v>
      </c>
      <c r="DB22" s="198">
        <f>'Revised labour.plant escalation'!I20*$CU22*((1+'Labour rates'!$D$2))</f>
        <v>0</v>
      </c>
      <c r="DC22" s="203">
        <v>0</v>
      </c>
      <c r="DD22" s="198">
        <f>'Revised labour.plant escalation'!C20*'Misc works estimation'!$DC22*(1+'Labour rates'!$D$19)</f>
        <v>0</v>
      </c>
      <c r="DE22" s="215" t="s">
        <v>174</v>
      </c>
      <c r="DF22" s="198">
        <v>0</v>
      </c>
      <c r="DG22" s="198">
        <v>0</v>
      </c>
      <c r="DH22" s="198">
        <v>0</v>
      </c>
      <c r="DI22" s="198">
        <v>0</v>
      </c>
      <c r="DJ22" s="204">
        <v>0</v>
      </c>
      <c r="DK22" s="203">
        <v>0</v>
      </c>
      <c r="DL22" s="198">
        <f>'Revised labour.plant escalation'!C20*'Misc works estimation'!$DK22*(1+'Labour rates'!$D$19)</f>
        <v>0</v>
      </c>
      <c r="DM22" s="215" t="s">
        <v>174</v>
      </c>
      <c r="DN22" s="198">
        <v>0</v>
      </c>
      <c r="DO22" s="198">
        <v>0</v>
      </c>
      <c r="DP22" s="198">
        <v>0</v>
      </c>
      <c r="DQ22" s="198">
        <v>0</v>
      </c>
      <c r="DR22" s="204">
        <v>0</v>
      </c>
      <c r="DS22" s="203">
        <v>0</v>
      </c>
      <c r="DT22" s="198">
        <f>'Revised labour.plant escalation'!C20*'Misc works estimation'!$DS22*(1+'Labour rates'!$D$19)</f>
        <v>0</v>
      </c>
      <c r="DU22" s="215" t="s">
        <v>174</v>
      </c>
      <c r="DV22" s="198">
        <v>0</v>
      </c>
      <c r="DW22" s="198">
        <v>0</v>
      </c>
      <c r="DX22" s="198">
        <v>0</v>
      </c>
      <c r="DY22" s="198">
        <v>0</v>
      </c>
      <c r="DZ22" s="204">
        <v>0</v>
      </c>
      <c r="EA22" s="203">
        <v>0</v>
      </c>
      <c r="EB22" s="198">
        <f>'Revised labour.plant escalation'!C20*'Misc works estimation'!$EA22*(1+'Labour rates'!$D$19)</f>
        <v>0</v>
      </c>
      <c r="EC22" s="215" t="s">
        <v>174</v>
      </c>
      <c r="ED22" s="198">
        <f>'Revised labour.plant escalation'!E20*$EA22*((1+'Labour rates'!$D$2))</f>
        <v>0</v>
      </c>
      <c r="EE22" s="198">
        <f>'Revised labour.plant escalation'!F20*$EA22*((1+'Labour rates'!$D$2))</f>
        <v>0</v>
      </c>
      <c r="EF22" s="198">
        <f>'Revised labour.plant escalation'!G20*$EA22*((1+'Labour rates'!$D$2))</f>
        <v>0</v>
      </c>
      <c r="EG22" s="198">
        <f>'Revised labour.plant escalation'!H20*$EA22*((1+'Labour rates'!$D$2))</f>
        <v>0</v>
      </c>
      <c r="EH22" s="198">
        <f>'Revised labour.plant escalation'!I20*$EA22*((1+'Labour rates'!$D$2))</f>
        <v>0</v>
      </c>
      <c r="EI22" s="203">
        <v>0</v>
      </c>
      <c r="EJ22" s="198">
        <f>'Revised labour.plant escalation'!C20*'Misc works estimation'!$EI22*(1+'Labour rates'!$D$19)</f>
        <v>0</v>
      </c>
      <c r="EK22" s="215" t="s">
        <v>174</v>
      </c>
      <c r="EL22" s="198">
        <f>'Revised labour.plant escalation'!E20*$EI22*((1+'Labour rates'!$D$2))</f>
        <v>0</v>
      </c>
      <c r="EM22" s="198">
        <f>'Revised labour.plant escalation'!F20*$EI22*((1+'Labour rates'!$D$2))</f>
        <v>0</v>
      </c>
      <c r="EN22" s="198">
        <f>'Revised labour.plant escalation'!G20*$EI22*((1+'Labour rates'!$D$2))</f>
        <v>0</v>
      </c>
      <c r="EO22" s="198">
        <f>'Revised labour.plant escalation'!H20*$EI22*((1+'Labour rates'!$D$2))</f>
        <v>0</v>
      </c>
      <c r="EP22" s="198">
        <f>'Revised labour.plant escalation'!I20*$EI22*((1+'Labour rates'!$D$2))</f>
        <v>0</v>
      </c>
      <c r="EQ22" s="203">
        <v>0</v>
      </c>
      <c r="ER22" s="198">
        <f>'Revised labour.plant escalation'!C20*'Misc works estimation'!$EQ22*(1+'Labour rates'!$D$19)</f>
        <v>0</v>
      </c>
      <c r="ES22" s="215" t="s">
        <v>174</v>
      </c>
      <c r="ET22" s="198">
        <f>'Revised labour.plant escalation'!E20*$EQ22*((1+'Labour rates'!$D$2))</f>
        <v>0</v>
      </c>
      <c r="EU22" s="198">
        <f>'Revised labour.plant escalation'!F20*$EQ22*((1+'Labour rates'!$D$2))</f>
        <v>0</v>
      </c>
      <c r="EV22" s="198">
        <f>'Revised labour.plant escalation'!G20*$EQ22*((1+'Labour rates'!$D$2))</f>
        <v>0</v>
      </c>
      <c r="EW22" s="198">
        <f>'Revised labour.plant escalation'!H20*$EQ22*((1+'Labour rates'!$D$2))</f>
        <v>0</v>
      </c>
      <c r="EX22" s="198">
        <f>'Revised labour.plant escalation'!I20*$EQ22*((1+'Labour rates'!$D$2))</f>
        <v>0</v>
      </c>
      <c r="EY22" s="203">
        <v>0</v>
      </c>
      <c r="EZ22" s="198">
        <f>'Revised labour.plant escalation'!C20*'Misc works estimation'!$EY22*(1+'Labour rates'!$D$19)</f>
        <v>0</v>
      </c>
      <c r="FA22" s="215" t="s">
        <v>174</v>
      </c>
      <c r="FB22" s="198">
        <f>'Revised labour.plant escalation'!E20*$EY22*((1+'Labour rates'!$D$2))</f>
        <v>0</v>
      </c>
      <c r="FC22" s="198">
        <f>'Revised labour.plant escalation'!F20*$EY22*((1+'Labour rates'!$D$2))</f>
        <v>0</v>
      </c>
      <c r="FD22" s="198">
        <f>'Revised labour.plant escalation'!G20*$EY22*((1+'Labour rates'!$D$2))</f>
        <v>0</v>
      </c>
      <c r="FE22" s="198">
        <f>'Revised labour.plant escalation'!H20*$EY22*((1+'Labour rates'!$D$2))</f>
        <v>0</v>
      </c>
      <c r="FF22" s="198">
        <f>'Revised labour.plant escalation'!I20*$EY22*((1+'Labour rates'!$D$2))</f>
        <v>0</v>
      </c>
      <c r="FG22" s="203">
        <v>6</v>
      </c>
      <c r="FH22" s="198">
        <f>'Revised labour.plant escalation'!C20*'Misc works estimation'!$FG22*(1+'Labour rates'!$D$19)</f>
        <v>111.6</v>
      </c>
      <c r="FI22" s="215" t="s">
        <v>174</v>
      </c>
      <c r="FJ22" s="198">
        <f>'Revised labour.plant escalation'!E20*$FG22*((1+'Labour rates'!$D$2))</f>
        <v>118.23993626889876</v>
      </c>
      <c r="FK22" s="198">
        <f>'Revised labour.plant escalation'!F20*$FG22*((1+'Labour rates'!$D$2))</f>
        <v>121.75938518738784</v>
      </c>
      <c r="FL22" s="198">
        <f>'Revised labour.plant escalation'!G20*$FG22*((1+'Labour rates'!$D$2))</f>
        <v>125.8737664981354</v>
      </c>
      <c r="FM22" s="198">
        <f>'Revised labour.plant escalation'!H20*$FG22*((1+'Labour rates'!$D$2))</f>
        <v>130.20967194806047</v>
      </c>
      <c r="FN22" s="198">
        <f>'Revised labour.plant escalation'!I20*$FG22*((1+'Labour rates'!$D$2))</f>
        <v>134.63634643800555</v>
      </c>
      <c r="FO22" s="203">
        <v>6</v>
      </c>
      <c r="FP22" s="198">
        <f>'Revised labour.plant escalation'!C20*'Misc works estimation'!$FO22*(1+'Labour rates'!$D$19)</f>
        <v>111.6</v>
      </c>
      <c r="FQ22" s="215" t="s">
        <v>174</v>
      </c>
      <c r="FR22" s="198">
        <f>'Revised labour.plant escalation'!E20*$FO22*((1+'Labour rates'!$D$2))</f>
        <v>118.23993626889876</v>
      </c>
      <c r="FS22" s="198">
        <f>'Revised labour.plant escalation'!F20*$FO22*((1+'Labour rates'!$D$2))</f>
        <v>121.75938518738784</v>
      </c>
      <c r="FT22" s="198">
        <f>'Revised labour.plant escalation'!G20*$FO22*((1+'Labour rates'!$D$2))</f>
        <v>125.8737664981354</v>
      </c>
      <c r="FU22" s="198">
        <f>'Revised labour.plant escalation'!H20*$FO22*((1+'Labour rates'!$D$2))</f>
        <v>130.20967194806047</v>
      </c>
      <c r="FV22" s="198">
        <f>'Revised labour.plant escalation'!I20*$FO22*((1+'Labour rates'!$D$2))</f>
        <v>134.63634643800555</v>
      </c>
      <c r="FW22" s="203">
        <v>8</v>
      </c>
      <c r="FX22" s="198">
        <f>'Revised labour.plant escalation'!C20*'Misc works estimation'!$FW22*(1+'Labour rates'!$D$19)</f>
        <v>148.80000000000001</v>
      </c>
      <c r="FY22" s="215" t="s">
        <v>174</v>
      </c>
      <c r="FZ22" s="198">
        <f>'Revised labour.plant escalation'!E20*$FW22*((1+'Labour rates'!$D$2))</f>
        <v>157.65324835853167</v>
      </c>
      <c r="GA22" s="198">
        <f>'Revised labour.plant escalation'!F20*$FW22*((1+'Labour rates'!$D$2))</f>
        <v>162.3458469165171</v>
      </c>
      <c r="GB22" s="198">
        <f>'Revised labour.plant escalation'!G20*$FW22*((1+'Labour rates'!$D$2))</f>
        <v>167.83168866418052</v>
      </c>
      <c r="GC22" s="198">
        <f>'Revised labour.plant escalation'!H20*$FW22*((1+'Labour rates'!$D$2))</f>
        <v>173.61289593074733</v>
      </c>
      <c r="GD22" s="198">
        <f>'Revised labour.plant escalation'!I20*$FW22*((1+'Labour rates'!$D$2))</f>
        <v>179.51512858400741</v>
      </c>
      <c r="GE22" s="203">
        <v>0</v>
      </c>
      <c r="GF22" s="198">
        <f>'Revised labour.plant escalation'!C20*'Misc works estimation'!$GE22*(1+'Labour rates'!$D$19)</f>
        <v>0</v>
      </c>
      <c r="GG22" s="215" t="s">
        <v>174</v>
      </c>
      <c r="GH22" s="198">
        <f>'Revised labour.plant escalation'!E20*$GE22*((1+'Labour rates'!$D$2))</f>
        <v>0</v>
      </c>
      <c r="GI22" s="198">
        <f>'Revised labour.plant escalation'!F20*$GE22*((1+'Labour rates'!$D$2))</f>
        <v>0</v>
      </c>
      <c r="GJ22" s="198">
        <f>'Revised labour.plant escalation'!G20*$GE22*((1+'Labour rates'!$D$2))</f>
        <v>0</v>
      </c>
      <c r="GK22" s="198">
        <f>'Revised labour.plant escalation'!H20*$GE22*((1+'Labour rates'!$D$2))</f>
        <v>0</v>
      </c>
      <c r="GL22" s="198">
        <f>'Revised labour.plant escalation'!I20*$GE22*((1+'Labour rates'!$D$2))</f>
        <v>0</v>
      </c>
      <c r="GM22" s="203">
        <v>0</v>
      </c>
      <c r="GN22" s="198">
        <f>'Revised labour.plant escalation'!C20*'Misc works estimation'!$GM22*(1+'Labour rates'!$D$19)</f>
        <v>0</v>
      </c>
      <c r="GO22" s="215" t="s">
        <v>174</v>
      </c>
      <c r="GP22" s="198">
        <f>'Revised labour.plant escalation'!E20*$GM22*((1+'Labour rates'!$D$2))</f>
        <v>0</v>
      </c>
      <c r="GQ22" s="198">
        <f>'Revised labour.plant escalation'!F20*$GM22*((1+'Labour rates'!$D$2))</f>
        <v>0</v>
      </c>
      <c r="GR22" s="198">
        <f>'Revised labour.plant escalation'!G20*$GM22*((1+'Labour rates'!$D$2))</f>
        <v>0</v>
      </c>
      <c r="GS22" s="198">
        <f>'Revised labour.plant escalation'!H20*$GM22*((1+'Labour rates'!$D$2))</f>
        <v>0</v>
      </c>
      <c r="GT22" s="198">
        <f>'Revised labour.plant escalation'!I20*$GM22*((1+'Labour rates'!$D$2))</f>
        <v>0</v>
      </c>
      <c r="GU22" s="203">
        <v>0</v>
      </c>
      <c r="GV22" s="198">
        <f>'Revised labour.plant escalation'!C20*'Misc works estimation'!$GU22*(1+'Labour rates'!$D$19)</f>
        <v>0</v>
      </c>
      <c r="GW22" s="215" t="s">
        <v>174</v>
      </c>
      <c r="GX22" s="198">
        <v>0</v>
      </c>
      <c r="GY22" s="198">
        <v>0</v>
      </c>
      <c r="GZ22" s="198">
        <v>0</v>
      </c>
      <c r="HA22" s="198">
        <v>0</v>
      </c>
      <c r="HB22" s="204">
        <v>0</v>
      </c>
      <c r="HC22" s="203">
        <v>0</v>
      </c>
      <c r="HD22" s="198">
        <f>'Revised labour.plant escalation'!C20*'Misc works estimation'!$HC22*(1+'Labour rates'!$D$19)</f>
        <v>0</v>
      </c>
      <c r="HE22" s="215" t="s">
        <v>174</v>
      </c>
      <c r="HF22" s="198">
        <v>0</v>
      </c>
      <c r="HG22" s="198">
        <v>0</v>
      </c>
      <c r="HH22" s="198">
        <v>0</v>
      </c>
      <c r="HI22" s="198">
        <v>0</v>
      </c>
      <c r="HJ22" s="204">
        <v>0</v>
      </c>
      <c r="HK22" s="203">
        <v>0</v>
      </c>
      <c r="HL22" s="198">
        <f>'Revised labour.plant escalation'!C20*'Misc works estimation'!$HK22*(1+'Labour rates'!$D$19)</f>
        <v>0</v>
      </c>
      <c r="HM22" s="215" t="s">
        <v>174</v>
      </c>
      <c r="HN22" s="198">
        <v>0</v>
      </c>
      <c r="HO22" s="198">
        <v>0</v>
      </c>
      <c r="HP22" s="198">
        <v>0</v>
      </c>
      <c r="HQ22" s="198">
        <v>0</v>
      </c>
      <c r="HR22" s="204">
        <v>0</v>
      </c>
      <c r="HS22" s="203">
        <v>0</v>
      </c>
      <c r="HT22" s="198">
        <f>'Revised labour.plant escalation'!C20*'Misc works estimation'!$HS22*(1+'Labour rates'!$D$19)</f>
        <v>0</v>
      </c>
      <c r="HU22" s="215" t="s">
        <v>174</v>
      </c>
      <c r="HV22" s="198">
        <v>0</v>
      </c>
      <c r="HW22" s="198">
        <v>0</v>
      </c>
      <c r="HX22" s="198">
        <v>0</v>
      </c>
      <c r="HY22" s="198">
        <v>0</v>
      </c>
      <c r="HZ22" s="204">
        <v>0</v>
      </c>
      <c r="IA22" s="203">
        <v>0</v>
      </c>
      <c r="IB22" s="198">
        <f>'Revised labour.plant escalation'!C20*'Misc works estimation'!$IA22*(1+'Labour rates'!$D$19)</f>
        <v>0</v>
      </c>
      <c r="IC22" s="215" t="s">
        <v>174</v>
      </c>
      <c r="ID22" s="198">
        <v>0</v>
      </c>
      <c r="IE22" s="198">
        <v>0</v>
      </c>
      <c r="IF22" s="198">
        <v>0</v>
      </c>
      <c r="IG22" s="198">
        <v>0</v>
      </c>
      <c r="IH22" s="204">
        <v>0</v>
      </c>
      <c r="II22" s="203">
        <v>0</v>
      </c>
      <c r="IJ22" s="198">
        <f>'Revised labour.plant escalation'!C20*'Misc works estimation'!$II22*(1+'Labour rates'!$D$19)</f>
        <v>0</v>
      </c>
      <c r="IK22" s="215" t="s">
        <v>174</v>
      </c>
      <c r="IL22" s="198">
        <v>0</v>
      </c>
      <c r="IM22" s="198">
        <v>0</v>
      </c>
      <c r="IN22" s="198">
        <v>0</v>
      </c>
      <c r="IO22" s="198">
        <v>0</v>
      </c>
      <c r="IP22" s="204">
        <v>0</v>
      </c>
      <c r="IQ22" s="203">
        <v>0</v>
      </c>
      <c r="IR22" s="198">
        <f>'Revised labour.plant escalation'!C20*'Misc works estimation'!$IQ22*(1+'Labour rates'!$D$19)</f>
        <v>0</v>
      </c>
      <c r="IS22" s="215" t="s">
        <v>174</v>
      </c>
      <c r="IT22" s="198">
        <v>0</v>
      </c>
      <c r="IU22" s="198">
        <v>0</v>
      </c>
      <c r="IV22" s="198">
        <v>0</v>
      </c>
      <c r="IW22" s="198">
        <v>0</v>
      </c>
      <c r="IX22" s="204">
        <v>0</v>
      </c>
      <c r="IY22" s="203">
        <v>0</v>
      </c>
      <c r="IZ22" s="198">
        <f>'Revised labour.plant escalation'!C20*'Misc works estimation'!$IY22*(1+'Labour rates'!$D$19)</f>
        <v>0</v>
      </c>
      <c r="JA22" s="215" t="s">
        <v>174</v>
      </c>
      <c r="JB22" s="198">
        <v>0</v>
      </c>
      <c r="JC22" s="198">
        <v>0</v>
      </c>
      <c r="JD22" s="198">
        <v>0</v>
      </c>
      <c r="JE22" s="198">
        <v>0</v>
      </c>
      <c r="JF22" s="204">
        <v>0</v>
      </c>
    </row>
    <row r="23" spans="1:266" x14ac:dyDescent="0.35">
      <c r="A23" s="4" t="s">
        <v>6</v>
      </c>
      <c r="C23" s="205"/>
      <c r="D23" s="199"/>
      <c r="E23" s="199"/>
      <c r="F23" s="199"/>
      <c r="G23" s="199"/>
      <c r="H23" s="199"/>
      <c r="I23" s="199"/>
      <c r="J23" s="206"/>
      <c r="K23" s="205"/>
      <c r="L23" s="199"/>
      <c r="M23" s="199"/>
      <c r="N23" s="199"/>
      <c r="O23" s="199"/>
      <c r="P23" s="199"/>
      <c r="Q23" s="199"/>
      <c r="R23" s="206"/>
      <c r="S23" s="205"/>
      <c r="T23" s="199"/>
      <c r="U23" s="199"/>
      <c r="V23" s="199"/>
      <c r="W23" s="199"/>
      <c r="X23" s="199"/>
      <c r="Y23" s="199"/>
      <c r="Z23" s="206"/>
      <c r="AA23" s="205"/>
      <c r="AB23" s="199"/>
      <c r="AC23" s="199"/>
      <c r="AD23" s="199"/>
      <c r="AE23" s="199"/>
      <c r="AF23" s="199"/>
      <c r="AG23" s="199"/>
      <c r="AH23" s="206"/>
      <c r="AI23" s="205"/>
      <c r="AJ23" s="199"/>
      <c r="AK23" s="199"/>
      <c r="AL23" s="199"/>
      <c r="AM23" s="199"/>
      <c r="AN23" s="199"/>
      <c r="AO23" s="199"/>
      <c r="AP23" s="206"/>
      <c r="AQ23" s="205"/>
      <c r="AR23" s="199"/>
      <c r="AS23" s="199"/>
      <c r="AT23" s="199"/>
      <c r="AU23" s="199"/>
      <c r="AV23" s="199"/>
      <c r="AW23" s="199"/>
      <c r="AX23" s="206"/>
      <c r="AY23" s="205"/>
      <c r="AZ23" s="199"/>
      <c r="BA23" s="199"/>
      <c r="BB23" s="199"/>
      <c r="BC23" s="199"/>
      <c r="BD23" s="199"/>
      <c r="BE23" s="199"/>
      <c r="BF23" s="206"/>
      <c r="BG23" s="205"/>
      <c r="BH23" s="199"/>
      <c r="BI23" s="199"/>
      <c r="BJ23" s="199"/>
      <c r="BK23" s="199"/>
      <c r="BL23" s="199"/>
      <c r="BM23" s="199"/>
      <c r="BN23" s="206"/>
      <c r="BO23" s="205"/>
      <c r="BP23" s="199"/>
      <c r="BQ23" s="199"/>
      <c r="BR23" s="199"/>
      <c r="BS23" s="199"/>
      <c r="BT23" s="199"/>
      <c r="BU23" s="199"/>
      <c r="BV23" s="206"/>
      <c r="BW23" s="205"/>
      <c r="BX23" s="199"/>
      <c r="BY23" s="199"/>
      <c r="BZ23" s="199"/>
      <c r="CA23" s="199"/>
      <c r="CB23" s="199"/>
      <c r="CC23" s="199"/>
      <c r="CD23" s="206"/>
      <c r="CE23" s="205"/>
      <c r="CF23" s="199"/>
      <c r="CG23" s="199"/>
      <c r="CH23" s="199"/>
      <c r="CI23" s="199"/>
      <c r="CJ23" s="199"/>
      <c r="CK23" s="199"/>
      <c r="CL23" s="206"/>
      <c r="CM23" s="205"/>
      <c r="CN23" s="199"/>
      <c r="CO23" s="199"/>
      <c r="CP23" s="199"/>
      <c r="CQ23" s="199"/>
      <c r="CR23" s="199"/>
      <c r="CS23" s="199"/>
      <c r="CT23" s="206"/>
      <c r="CU23" s="205"/>
      <c r="CV23" s="199"/>
      <c r="CW23" s="199"/>
      <c r="CX23" s="199"/>
      <c r="CY23" s="199"/>
      <c r="CZ23" s="199"/>
      <c r="DA23" s="199"/>
      <c r="DB23" s="206"/>
      <c r="DC23" s="205"/>
      <c r="DD23" s="199"/>
      <c r="DE23" s="199"/>
      <c r="DF23" s="199"/>
      <c r="DG23" s="199"/>
      <c r="DH23" s="199"/>
      <c r="DI23" s="199"/>
      <c r="DJ23" s="206"/>
      <c r="DK23" s="205"/>
      <c r="DL23" s="199"/>
      <c r="DM23" s="199"/>
      <c r="DN23" s="199"/>
      <c r="DO23" s="199"/>
      <c r="DP23" s="199"/>
      <c r="DQ23" s="199"/>
      <c r="DR23" s="206"/>
      <c r="DS23" s="205"/>
      <c r="DT23" s="199"/>
      <c r="DU23" s="199"/>
      <c r="DV23" s="199"/>
      <c r="DW23" s="199"/>
      <c r="DX23" s="199"/>
      <c r="DY23" s="199"/>
      <c r="DZ23" s="206"/>
      <c r="EA23" s="205"/>
      <c r="EB23" s="199"/>
      <c r="EC23" s="199"/>
      <c r="ED23" s="199"/>
      <c r="EE23" s="199"/>
      <c r="EF23" s="199"/>
      <c r="EG23" s="199"/>
      <c r="EH23" s="206"/>
      <c r="EI23" s="205"/>
      <c r="EJ23" s="199"/>
      <c r="EK23" s="199"/>
      <c r="EL23" s="199"/>
      <c r="EM23" s="199"/>
      <c r="EN23" s="199"/>
      <c r="EO23" s="199"/>
      <c r="EP23" s="206"/>
      <c r="EQ23" s="205"/>
      <c r="ER23" s="199"/>
      <c r="ES23" s="199"/>
      <c r="ET23" s="199"/>
      <c r="EU23" s="199"/>
      <c r="EV23" s="199"/>
      <c r="EW23" s="199"/>
      <c r="EX23" s="206"/>
      <c r="EY23" s="205"/>
      <c r="EZ23" s="199"/>
      <c r="FA23" s="199"/>
      <c r="FB23" s="199"/>
      <c r="FC23" s="199"/>
      <c r="FD23" s="199"/>
      <c r="FE23" s="199"/>
      <c r="FF23" s="206"/>
      <c r="FG23" s="205"/>
      <c r="FH23" s="199"/>
      <c r="FI23" s="199"/>
      <c r="FJ23" s="199"/>
      <c r="FK23" s="199"/>
      <c r="FL23" s="199"/>
      <c r="FM23" s="199"/>
      <c r="FN23" s="206"/>
      <c r="FO23" s="205"/>
      <c r="FP23" s="199"/>
      <c r="FQ23" s="199"/>
      <c r="FR23" s="199"/>
      <c r="FS23" s="199"/>
      <c r="FT23" s="199"/>
      <c r="FU23" s="199"/>
      <c r="FV23" s="206"/>
      <c r="FW23" s="205"/>
      <c r="FX23" s="199"/>
      <c r="FY23" s="199"/>
      <c r="FZ23" s="199"/>
      <c r="GA23" s="199"/>
      <c r="GB23" s="199"/>
      <c r="GC23" s="199"/>
      <c r="GD23" s="206"/>
      <c r="GE23" s="205"/>
      <c r="GF23" s="199"/>
      <c r="GG23" s="199"/>
      <c r="GH23" s="199"/>
      <c r="GI23" s="199"/>
      <c r="GJ23" s="199"/>
      <c r="GK23" s="199"/>
      <c r="GL23" s="206"/>
      <c r="GM23" s="205"/>
      <c r="GN23" s="199"/>
      <c r="GO23" s="199"/>
      <c r="GP23" s="199"/>
      <c r="GQ23" s="199"/>
      <c r="GR23" s="199"/>
      <c r="GS23" s="199"/>
      <c r="GT23" s="206"/>
      <c r="GU23" s="205"/>
      <c r="GV23" s="199"/>
      <c r="GW23" s="199"/>
      <c r="GX23" s="199"/>
      <c r="GY23" s="199"/>
      <c r="GZ23" s="199"/>
      <c r="HA23" s="199"/>
      <c r="HB23" s="206"/>
      <c r="HC23" s="205"/>
      <c r="HD23" s="199"/>
      <c r="HE23" s="199"/>
      <c r="HF23" s="199"/>
      <c r="HG23" s="199"/>
      <c r="HH23" s="199"/>
      <c r="HI23" s="199"/>
      <c r="HJ23" s="206"/>
      <c r="HK23" s="205"/>
      <c r="HL23" s="199"/>
      <c r="HM23" s="199"/>
      <c r="HN23" s="199"/>
      <c r="HO23" s="199"/>
      <c r="HP23" s="199"/>
      <c r="HQ23" s="199"/>
      <c r="HR23" s="206"/>
      <c r="HS23" s="205"/>
      <c r="HT23" s="199"/>
      <c r="HU23" s="199"/>
      <c r="HV23" s="199"/>
      <c r="HW23" s="199"/>
      <c r="HX23" s="199"/>
      <c r="HY23" s="199"/>
      <c r="HZ23" s="206"/>
      <c r="IA23" s="205"/>
      <c r="IB23" s="199"/>
      <c r="IC23" s="199"/>
      <c r="ID23" s="199"/>
      <c r="IE23" s="199"/>
      <c r="IF23" s="199"/>
      <c r="IG23" s="199"/>
      <c r="IH23" s="206"/>
      <c r="II23" s="205"/>
      <c r="IJ23" s="199"/>
      <c r="IK23" s="199"/>
      <c r="IL23" s="199"/>
      <c r="IM23" s="199"/>
      <c r="IN23" s="199"/>
      <c r="IO23" s="199"/>
      <c r="IP23" s="206"/>
      <c r="IQ23" s="205"/>
      <c r="IR23" s="199"/>
      <c r="IS23" s="199"/>
      <c r="IT23" s="199"/>
      <c r="IU23" s="199"/>
      <c r="IV23" s="199"/>
      <c r="IW23" s="199"/>
      <c r="IX23" s="206"/>
      <c r="IY23" s="205"/>
      <c r="IZ23" s="199"/>
      <c r="JA23" s="199"/>
      <c r="JB23" s="199"/>
      <c r="JC23" s="199"/>
      <c r="JD23" s="199"/>
      <c r="JE23" s="199"/>
      <c r="JF23" s="206"/>
    </row>
    <row r="24" spans="1:266" x14ac:dyDescent="0.35">
      <c r="A24" s="2" t="s">
        <v>65</v>
      </c>
      <c r="C24" s="203">
        <v>0</v>
      </c>
      <c r="D24" s="198">
        <v>0</v>
      </c>
      <c r="E24" s="215" t="s">
        <v>174</v>
      </c>
      <c r="F24" s="198">
        <v>0</v>
      </c>
      <c r="G24" s="198">
        <v>0</v>
      </c>
      <c r="H24" s="198">
        <v>0</v>
      </c>
      <c r="I24" s="198">
        <v>0</v>
      </c>
      <c r="J24" s="204">
        <v>0</v>
      </c>
      <c r="K24" s="203">
        <v>0</v>
      </c>
      <c r="L24" s="198">
        <v>0</v>
      </c>
      <c r="M24" s="215" t="s">
        <v>174</v>
      </c>
      <c r="N24" s="198">
        <v>0</v>
      </c>
      <c r="O24" s="198">
        <v>0</v>
      </c>
      <c r="P24" s="198">
        <v>0</v>
      </c>
      <c r="Q24" s="198">
        <v>0</v>
      </c>
      <c r="R24" s="204">
        <v>0</v>
      </c>
      <c r="S24" s="203">
        <v>0</v>
      </c>
      <c r="T24" s="198">
        <v>0</v>
      </c>
      <c r="U24" s="215" t="s">
        <v>174</v>
      </c>
      <c r="V24" s="198">
        <v>0</v>
      </c>
      <c r="W24" s="198">
        <v>0</v>
      </c>
      <c r="X24" s="198">
        <v>0</v>
      </c>
      <c r="Y24" s="198">
        <v>0</v>
      </c>
      <c r="Z24" s="204">
        <v>0</v>
      </c>
      <c r="AA24" s="203">
        <v>0</v>
      </c>
      <c r="AB24" s="198">
        <v>0</v>
      </c>
      <c r="AC24" s="215" t="s">
        <v>174</v>
      </c>
      <c r="AD24" s="198">
        <v>0</v>
      </c>
      <c r="AE24" s="198">
        <v>0</v>
      </c>
      <c r="AF24" s="198">
        <v>0</v>
      </c>
      <c r="AG24" s="198">
        <v>0</v>
      </c>
      <c r="AH24" s="204">
        <v>0</v>
      </c>
      <c r="AI24" s="203">
        <v>0</v>
      </c>
      <c r="AJ24" s="198">
        <v>0</v>
      </c>
      <c r="AK24" s="215" t="s">
        <v>174</v>
      </c>
      <c r="AL24" s="198">
        <v>0</v>
      </c>
      <c r="AM24" s="198">
        <v>0</v>
      </c>
      <c r="AN24" s="198">
        <v>0</v>
      </c>
      <c r="AO24" s="198">
        <v>0</v>
      </c>
      <c r="AP24" s="204">
        <v>0</v>
      </c>
      <c r="AQ24" s="203">
        <v>0</v>
      </c>
      <c r="AR24" s="198">
        <v>0</v>
      </c>
      <c r="AS24" s="215" t="s">
        <v>174</v>
      </c>
      <c r="AT24" s="198">
        <v>0</v>
      </c>
      <c r="AU24" s="198">
        <v>0</v>
      </c>
      <c r="AV24" s="198">
        <v>0</v>
      </c>
      <c r="AW24" s="198">
        <v>0</v>
      </c>
      <c r="AX24" s="204">
        <v>0</v>
      </c>
      <c r="AY24" s="203">
        <v>0</v>
      </c>
      <c r="AZ24" s="198">
        <v>0</v>
      </c>
      <c r="BA24" s="215" t="s">
        <v>174</v>
      </c>
      <c r="BB24" s="198">
        <v>0</v>
      </c>
      <c r="BC24" s="198">
        <v>0</v>
      </c>
      <c r="BD24" s="198">
        <v>0</v>
      </c>
      <c r="BE24" s="198">
        <v>0</v>
      </c>
      <c r="BF24" s="204">
        <v>0</v>
      </c>
      <c r="BG24" s="203">
        <v>0</v>
      </c>
      <c r="BH24" s="198">
        <v>0</v>
      </c>
      <c r="BI24" s="215" t="s">
        <v>174</v>
      </c>
      <c r="BJ24" s="198">
        <v>0</v>
      </c>
      <c r="BK24" s="198">
        <v>0</v>
      </c>
      <c r="BL24" s="198">
        <v>0</v>
      </c>
      <c r="BM24" s="198">
        <v>0</v>
      </c>
      <c r="BN24" s="204">
        <v>0</v>
      </c>
      <c r="BO24" s="203">
        <v>0</v>
      </c>
      <c r="BP24" s="198">
        <v>0</v>
      </c>
      <c r="BQ24" s="215" t="s">
        <v>174</v>
      </c>
      <c r="BR24" s="198">
        <v>0</v>
      </c>
      <c r="BS24" s="198">
        <v>0</v>
      </c>
      <c r="BT24" s="198">
        <v>0</v>
      </c>
      <c r="BU24" s="198">
        <v>0</v>
      </c>
      <c r="BV24" s="204">
        <v>0</v>
      </c>
      <c r="BW24" s="203">
        <v>0</v>
      </c>
      <c r="BX24" s="198">
        <v>0</v>
      </c>
      <c r="BY24" s="215" t="s">
        <v>174</v>
      </c>
      <c r="BZ24" s="198">
        <v>0</v>
      </c>
      <c r="CA24" s="198">
        <v>0</v>
      </c>
      <c r="CB24" s="198">
        <v>0</v>
      </c>
      <c r="CC24" s="198">
        <v>0</v>
      </c>
      <c r="CD24" s="204">
        <v>0</v>
      </c>
      <c r="CE24" s="203">
        <v>0</v>
      </c>
      <c r="CF24" s="198">
        <v>0</v>
      </c>
      <c r="CG24" s="215" t="s">
        <v>174</v>
      </c>
      <c r="CH24" s="198">
        <v>0</v>
      </c>
      <c r="CI24" s="198">
        <v>0</v>
      </c>
      <c r="CJ24" s="198">
        <v>0</v>
      </c>
      <c r="CK24" s="198">
        <v>0</v>
      </c>
      <c r="CL24" s="204">
        <v>0</v>
      </c>
      <c r="CM24" s="203">
        <v>0</v>
      </c>
      <c r="CN24" s="198">
        <v>0</v>
      </c>
      <c r="CO24" s="215" t="s">
        <v>174</v>
      </c>
      <c r="CP24" s="198">
        <v>0</v>
      </c>
      <c r="CQ24" s="198">
        <v>0</v>
      </c>
      <c r="CR24" s="198">
        <v>0</v>
      </c>
      <c r="CS24" s="198">
        <v>0</v>
      </c>
      <c r="CT24" s="204">
        <v>0</v>
      </c>
      <c r="CU24" s="203">
        <v>0</v>
      </c>
      <c r="CV24" s="198">
        <v>0</v>
      </c>
      <c r="CW24" s="215" t="s">
        <v>174</v>
      </c>
      <c r="CX24" s="198">
        <v>0</v>
      </c>
      <c r="CY24" s="198">
        <v>0</v>
      </c>
      <c r="CZ24" s="198">
        <v>0</v>
      </c>
      <c r="DA24" s="198">
        <v>0</v>
      </c>
      <c r="DB24" s="204">
        <v>0</v>
      </c>
      <c r="DC24" s="203">
        <v>0</v>
      </c>
      <c r="DD24" s="198">
        <v>0</v>
      </c>
      <c r="DE24" s="215" t="s">
        <v>174</v>
      </c>
      <c r="DF24" s="198">
        <v>0</v>
      </c>
      <c r="DG24" s="198">
        <v>0</v>
      </c>
      <c r="DH24" s="198">
        <v>0</v>
      </c>
      <c r="DI24" s="198">
        <v>0</v>
      </c>
      <c r="DJ24" s="204">
        <v>0</v>
      </c>
      <c r="DK24" s="203">
        <v>0</v>
      </c>
      <c r="DL24" s="198">
        <v>0</v>
      </c>
      <c r="DM24" s="215" t="s">
        <v>174</v>
      </c>
      <c r="DN24" s="198">
        <v>0</v>
      </c>
      <c r="DO24" s="198">
        <v>0</v>
      </c>
      <c r="DP24" s="198">
        <v>0</v>
      </c>
      <c r="DQ24" s="198">
        <v>0</v>
      </c>
      <c r="DR24" s="204">
        <v>0</v>
      </c>
      <c r="DS24" s="203">
        <v>0</v>
      </c>
      <c r="DT24" s="198">
        <v>0</v>
      </c>
      <c r="DU24" s="215" t="s">
        <v>174</v>
      </c>
      <c r="DV24" s="198">
        <v>0</v>
      </c>
      <c r="DW24" s="198">
        <v>0</v>
      </c>
      <c r="DX24" s="198">
        <v>0</v>
      </c>
      <c r="DY24" s="198">
        <v>0</v>
      </c>
      <c r="DZ24" s="204">
        <v>0</v>
      </c>
      <c r="EA24" s="203">
        <v>0</v>
      </c>
      <c r="EB24" s="198">
        <v>0</v>
      </c>
      <c r="EC24" s="215" t="s">
        <v>174</v>
      </c>
      <c r="ED24" s="198">
        <v>0</v>
      </c>
      <c r="EE24" s="198">
        <v>0</v>
      </c>
      <c r="EF24" s="198">
        <v>0</v>
      </c>
      <c r="EG24" s="198">
        <v>0</v>
      </c>
      <c r="EH24" s="204">
        <v>0</v>
      </c>
      <c r="EI24" s="203">
        <v>0</v>
      </c>
      <c r="EJ24" s="198">
        <v>0</v>
      </c>
      <c r="EK24" s="215" t="s">
        <v>174</v>
      </c>
      <c r="EL24" s="198">
        <v>0</v>
      </c>
      <c r="EM24" s="198">
        <v>0</v>
      </c>
      <c r="EN24" s="198">
        <v>0</v>
      </c>
      <c r="EO24" s="198">
        <v>0</v>
      </c>
      <c r="EP24" s="204">
        <v>0</v>
      </c>
      <c r="EQ24" s="203">
        <v>166</v>
      </c>
      <c r="ER24" s="198">
        <f>EQ24*(1+'Labour rates'!B$27)</f>
        <v>235.72</v>
      </c>
      <c r="ES24" s="215" t="s">
        <v>174</v>
      </c>
      <c r="ET24" s="198">
        <f>($EQ24*($ER$1^ET$1))*(1+'Labour rates'!$B$27)</f>
        <v>247.41177092999996</v>
      </c>
      <c r="EU24" s="198">
        <f>($EQ24*($ER$1^EU$1))*(1+'Labour rates'!$B$27)</f>
        <v>253.47335931778497</v>
      </c>
      <c r="EV24" s="198">
        <f>($EQ24*($ER$1^EV$1))*(1+'Labour rates'!$B$27)</f>
        <v>259.68345662107066</v>
      </c>
      <c r="EW24" s="198">
        <f>($EQ24*($ER$1^EW$1))*(1+'Labour rates'!$B$27)</f>
        <v>266.04570130828688</v>
      </c>
      <c r="EX24" s="204">
        <f>($EQ24*($ER$1^EX$1))*(1+'Labour rates'!$B$27)</f>
        <v>272.56382099033988</v>
      </c>
      <c r="EY24" s="203">
        <v>672.88</v>
      </c>
      <c r="EZ24" s="198">
        <f>EY24*(1+'Labour rates'!B27)</f>
        <v>955.4896</v>
      </c>
      <c r="FA24" s="215" t="s">
        <v>174</v>
      </c>
      <c r="FB24" s="198">
        <f>($EY24*($ER$1^ET$1))*(1+'Labour rates'!$B$27)</f>
        <v>1002.8821230323998</v>
      </c>
      <c r="FC24" s="198">
        <f>($EY24*($ER$1^EU$1))*(1+'Labour rates'!$B$27)</f>
        <v>1027.4527350466935</v>
      </c>
      <c r="FD24" s="198">
        <f>($EY24*($ER$1^EV$1))*(1+'Labour rates'!$B$27)</f>
        <v>1052.6253270553375</v>
      </c>
      <c r="FE24" s="198">
        <f>($EY24*($ER$1^EW$1))*(1+'Labour rates'!$B$27)</f>
        <v>1078.4146475681932</v>
      </c>
      <c r="FF24" s="204">
        <f>($EY24*($ER$1^EX$1))*(1+'Labour rates'!$B$27)</f>
        <v>1104.8358064336139</v>
      </c>
      <c r="FG24" s="203">
        <v>650.57000000000005</v>
      </c>
      <c r="FH24" s="198">
        <f>FG24*(1+'Labour rates'!B27)</f>
        <v>923.80939999999998</v>
      </c>
      <c r="FI24" s="215" t="s">
        <v>174</v>
      </c>
      <c r="FJ24" s="198">
        <f>($FG24*($ER$1^ET$1))*(1+'Labour rates'!$B$27)</f>
        <v>969.63057719234996</v>
      </c>
      <c r="FK24" s="198">
        <f>($FG24*($ER$1^EU$1))*(1+'Labour rates'!$B$27)</f>
        <v>993.38652633356241</v>
      </c>
      <c r="FL24" s="198">
        <f>($FG24*($ER$1^EV$1))*(1+'Labour rates'!$B$27)</f>
        <v>1017.7244962287347</v>
      </c>
      <c r="FM24" s="198">
        <f>($FG24*($ER$1^EW$1))*(1+'Labour rates'!$B$27)</f>
        <v>1042.6587463863386</v>
      </c>
      <c r="FN24" s="204">
        <f>($FG24*($ER$1^EX$1))*(1+'Labour rates'!$B$27)</f>
        <v>1068.2038856728038</v>
      </c>
      <c r="FO24" s="203">
        <v>1301.1400000000001</v>
      </c>
      <c r="FP24" s="198">
        <f>FO24*(1+'Labour rates'!B27)</f>
        <v>1847.6188</v>
      </c>
      <c r="FQ24" s="215" t="s">
        <v>174</v>
      </c>
      <c r="FR24" s="198">
        <f>($FO24*($ER$1^ET$1))*(1+'Labour rates'!$B$27)</f>
        <v>1939.2611543846999</v>
      </c>
      <c r="FS24" s="198">
        <f>($FO24*($ER$1^EU$1))*(1+'Labour rates'!$B$27)</f>
        <v>1986.7730526671248</v>
      </c>
      <c r="FT24" s="198">
        <f>($FO24*($ER$1^EV$1))*(1+'Labour rates'!$B$27)</f>
        <v>2035.4489924574693</v>
      </c>
      <c r="FU24" s="198">
        <f>($FO24*($ER$1^EW$1))*(1+'Labour rates'!$B$27)</f>
        <v>2085.3174927726773</v>
      </c>
      <c r="FV24" s="204">
        <f>($FO24*($ER$1^EX$1))*(1+'Labour rates'!$B$27)</f>
        <v>2136.4077713456077</v>
      </c>
      <c r="FW24" s="203">
        <v>1951.71</v>
      </c>
      <c r="FX24" s="198">
        <f>FW24*(1+'Labour rates'!B27)</f>
        <v>2771.4281999999998</v>
      </c>
      <c r="FY24" s="215" t="s">
        <v>174</v>
      </c>
      <c r="FZ24" s="198">
        <f>($FW24*($ER$1^ET$1))*(1+'Labour rates'!$B$27)</f>
        <v>2908.8917315770495</v>
      </c>
      <c r="GA24" s="198">
        <f>($FW24*($ER$1^EU$1))*(1+'Labour rates'!$B$27)</f>
        <v>2980.1595790006868</v>
      </c>
      <c r="GB24" s="198">
        <f>($FW24*($ER$1^EV$1))*(1+'Labour rates'!$B$27)</f>
        <v>3053.1734886862037</v>
      </c>
      <c r="GC24" s="198">
        <f>($FW24*($ER$1^EW$1))*(1+'Labour rates'!$B$27)</f>
        <v>3127.9762391590161</v>
      </c>
      <c r="GD24" s="204">
        <f>($FW24*($ER$1^EX$1))*(1+'Labour rates'!$B$27)</f>
        <v>3204.6116570184113</v>
      </c>
      <c r="GE24" s="203">
        <v>258.57</v>
      </c>
      <c r="GF24" s="198">
        <f>GE24*(1+'Labour rates'!B27)</f>
        <v>367.1694</v>
      </c>
      <c r="GG24" s="215" t="s">
        <v>174</v>
      </c>
      <c r="GH24" s="198">
        <f>($GE24*($ER$1^ET$1))*(1+'Labour rates'!$B$27)</f>
        <v>385.38109403234989</v>
      </c>
      <c r="GI24" s="198">
        <f>($GE24*($ER$1^EU$1))*(1+'Labour rates'!$B$27)</f>
        <v>394.82293083614252</v>
      </c>
      <c r="GJ24" s="198">
        <f>($GE24*($ER$1^EV$1))*(1+'Labour rates'!$B$27)</f>
        <v>404.49609264162797</v>
      </c>
      <c r="GK24" s="198">
        <f>($GE24*($ER$1^EW$1))*(1+'Labour rates'!$B$27)</f>
        <v>414.40624691134781</v>
      </c>
      <c r="GL24" s="204">
        <f>($GE24*($ER$1^EX$1))*(1+'Labour rates'!$B$27)</f>
        <v>424.55919996067581</v>
      </c>
      <c r="GM24" s="203">
        <v>463.21</v>
      </c>
      <c r="GN24" s="198">
        <f>GM24*(1+'Labour rates'!B27)</f>
        <v>657.75819999999999</v>
      </c>
      <c r="GO24" s="215" t="s">
        <v>174</v>
      </c>
      <c r="GP24" s="198">
        <f>($GM24*($ER$1^ET$1))*(1+'Labour rates'!$B$27)</f>
        <v>690.38317115954987</v>
      </c>
      <c r="GQ24" s="198">
        <f>($GM24*($ER$1^EU$1))*(1+'Labour rates'!$B$27)</f>
        <v>707.29755885295879</v>
      </c>
      <c r="GR24" s="198">
        <f>($GM24*($ER$1^EV$1))*(1+'Labour rates'!$B$27)</f>
        <v>724.62634904485628</v>
      </c>
      <c r="GS24" s="198">
        <f>($GM24*($ER$1^EW$1))*(1+'Labour rates'!$B$27)</f>
        <v>742.37969459645524</v>
      </c>
      <c r="GT24" s="204">
        <f>($GM24*($ER$1^EX$1))*(1+'Labour rates'!$B$27)</f>
        <v>760.56799711406813</v>
      </c>
      <c r="GU24" s="203">
        <v>276.26</v>
      </c>
      <c r="GV24" s="198">
        <f>GU24*(1+'Labour rates'!B27)</f>
        <v>392.28919999999999</v>
      </c>
      <c r="GW24" s="215" t="s">
        <v>174</v>
      </c>
      <c r="GX24" s="198">
        <f>($GU24*($ER$1^ET$1))*(1+'Labour rates'!$B$27)</f>
        <v>411.74684239229992</v>
      </c>
      <c r="GY24" s="198">
        <f>($GU24*($ER$1^EU$1))*(1+'Labour rates'!$B$27)</f>
        <v>421.8346400309112</v>
      </c>
      <c r="GZ24" s="198">
        <f>($GU24*($ER$1^EV$1))*(1+'Labour rates'!$B$27)</f>
        <v>432.16958871166855</v>
      </c>
      <c r="HA24" s="198">
        <f>($GU24*($ER$1^EW$1))*(1+'Labour rates'!$B$27)</f>
        <v>442.75774363510448</v>
      </c>
      <c r="HB24" s="204">
        <f>($GU24*($ER$1^EX$1))*(1+'Labour rates'!$B$27)</f>
        <v>453.60530835416444</v>
      </c>
      <c r="HC24" s="203">
        <v>308.26</v>
      </c>
      <c r="HD24" s="198">
        <f>HC24*(1+'Labour rates'!B27)</f>
        <v>437.72919999999999</v>
      </c>
      <c r="HE24" s="215" t="s">
        <v>174</v>
      </c>
      <c r="HF24" s="198">
        <f>($HC24*($ER$1^ET$1))*(1+'Labour rates'!$B$27)</f>
        <v>459.44067775229991</v>
      </c>
      <c r="HG24" s="198">
        <f>($HC24*($ER$1^EU$1))*(1+'Labour rates'!$B$27)</f>
        <v>470.69697435723123</v>
      </c>
      <c r="HH24" s="198">
        <f>($HC24*($ER$1^EV$1))*(1+'Labour rates'!$B$27)</f>
        <v>482.2290502289834</v>
      </c>
      <c r="HI24" s="198">
        <f>($HC24*($ER$1^EW$1))*(1+'Labour rates'!$B$27)</f>
        <v>494.04366195959346</v>
      </c>
      <c r="HJ24" s="204">
        <f>($HC24*($ER$1^EX$1))*(1+'Labour rates'!$B$27)</f>
        <v>506.14773167760342</v>
      </c>
      <c r="HK24" s="203">
        <v>401.43</v>
      </c>
      <c r="HL24" s="198">
        <f>HK24*(1+'Labour rates'!B27)</f>
        <v>570.03059999999994</v>
      </c>
      <c r="HM24" s="215" t="s">
        <v>174</v>
      </c>
      <c r="HN24" s="198">
        <f>($HK24*($ER$1^ET$1))*(1+'Labour rates'!$B$27)</f>
        <v>598.30426026764997</v>
      </c>
      <c r="HO24" s="198">
        <f>($HK24*($ER$1^EU$1))*(1+'Labour rates'!$B$27)</f>
        <v>612.96271464420727</v>
      </c>
      <c r="HP24" s="198">
        <f>($HK24*($ER$1^EV$1))*(1+'Labour rates'!$B$27)</f>
        <v>627.98030115299036</v>
      </c>
      <c r="HQ24" s="198">
        <f>($HK24*($ER$1^EW$1))*(1+'Labour rates'!$B$27)</f>
        <v>643.36581853123869</v>
      </c>
      <c r="HR24" s="204">
        <f>($HK24*($ER$1^EX$1))*(1+'Labour rates'!$B$27)</f>
        <v>659.12828108525378</v>
      </c>
      <c r="HS24" s="203">
        <v>475.2</v>
      </c>
      <c r="HT24" s="198">
        <f>HS24*(1+'Labour rates'!B27)</f>
        <v>674.78399999999999</v>
      </c>
      <c r="HU24" s="215" t="s">
        <v>174</v>
      </c>
      <c r="HV24" s="198">
        <f>($HS24*($ER$1^ET$1))*(1+'Labour rates'!$B$27)</f>
        <v>708.25345509599993</v>
      </c>
      <c r="HW24" s="198">
        <f>($HS24*($ER$1^EU$1))*(1+'Labour rates'!$B$27)</f>
        <v>725.60566474585175</v>
      </c>
      <c r="HX24" s="198">
        <f>($HS24*($ER$1^EV$1))*(1+'Labour rates'!$B$27)</f>
        <v>743.38300353212526</v>
      </c>
      <c r="HY24" s="198">
        <f>($HS24*($ER$1^EW$1))*(1+'Labour rates'!$B$27)</f>
        <v>761.59588711866229</v>
      </c>
      <c r="HZ24" s="204">
        <f>($HS24*($ER$1^EX$1))*(1+'Labour rates'!$B$27)</f>
        <v>780.2549863530694</v>
      </c>
      <c r="IA24" s="203">
        <v>2583.17</v>
      </c>
      <c r="IB24" s="198">
        <f>IA24*(1+'Labour rates'!B27)</f>
        <v>3668.1014</v>
      </c>
      <c r="IC24" s="215" t="s">
        <v>174</v>
      </c>
      <c r="ID24" s="198">
        <f>($IA24*($ER$1^ET$1))*(1+'Labour rates'!$B$27)</f>
        <v>3850.0401464653492</v>
      </c>
      <c r="IE24" s="198">
        <f>($IA24*($ER$1^EU$1))*(1+'Labour rates'!$B$27)</f>
        <v>3944.3661300537501</v>
      </c>
      <c r="IF24" s="198">
        <f>($IA24*($ER$1^EV$1))*(1+'Labour rates'!$B$27)</f>
        <v>4041.0031002400674</v>
      </c>
      <c r="IG24" s="198">
        <f>($IA24*($ER$1^EW$1))*(1+'Labour rates'!$B$27)</f>
        <v>4140.007676195949</v>
      </c>
      <c r="IH24" s="204">
        <f>($IA24*($ER$1^EX$1))*(1+'Labour rates'!$B$27)</f>
        <v>4241.4378642627489</v>
      </c>
      <c r="II24" s="203">
        <v>1562</v>
      </c>
      <c r="IJ24" s="198">
        <f>II24*(1+'Labour rates'!B27)</f>
        <v>2218.04</v>
      </c>
      <c r="IK24" s="215" t="s">
        <v>174</v>
      </c>
      <c r="IL24" s="198">
        <f>($II24*($ER$1^ET$1))*(1+'Labour rates'!$B$27)</f>
        <v>2328.0553385099997</v>
      </c>
      <c r="IM24" s="198">
        <f>($II24*($ER$1^EU$1))*(1+'Labour rates'!$B$27)</f>
        <v>2385.0926943034947</v>
      </c>
      <c r="IN24" s="198">
        <f>($II24*($ER$1^EV$1))*(1+'Labour rates'!$B$27)</f>
        <v>2443.52746531393</v>
      </c>
      <c r="IO24" s="198">
        <f>($II24*($ER$1^EW$1))*(1+'Labour rates'!$B$27)</f>
        <v>2503.3938882141215</v>
      </c>
      <c r="IP24" s="204">
        <f>($II24*($ER$1^EX$1))*(1+'Labour rates'!$B$27)</f>
        <v>2564.727038475367</v>
      </c>
      <c r="IQ24" s="203">
        <v>2072</v>
      </c>
      <c r="IR24" s="198">
        <f>IQ24*(1+'Labour rates'!B27)</f>
        <v>2942.24</v>
      </c>
      <c r="IS24" s="215" t="s">
        <v>174</v>
      </c>
      <c r="IT24" s="198">
        <f>($IQ24*($ER$1^ET$1))*(1+'Labour rates'!$B$27)</f>
        <v>3088.17583956</v>
      </c>
      <c r="IU24" s="198">
        <f>($IQ24*($ER$1^EU$1))*(1+'Labour rates'!$B$27)</f>
        <v>3163.8361476292193</v>
      </c>
      <c r="IV24" s="198">
        <f>($IQ24*($ER$1^EV$1))*(1+'Labour rates'!$B$27)</f>
        <v>3241.3501332461351</v>
      </c>
      <c r="IW24" s="198">
        <f>($IQ24*($ER$1^EW$1))*(1+'Labour rates'!$B$27)</f>
        <v>3320.7632115106658</v>
      </c>
      <c r="IX24" s="204">
        <f>($IQ24*($ER$1^EX$1))*(1+'Labour rates'!$B$27)</f>
        <v>3402.1219101926758</v>
      </c>
      <c r="IY24" s="203">
        <v>83.88</v>
      </c>
      <c r="IZ24" s="198">
        <f>IY24*(1+'Labour rates'!B27)</f>
        <v>119.10959999999999</v>
      </c>
      <c r="JA24" s="215" t="s">
        <v>174</v>
      </c>
      <c r="JB24" s="198">
        <f>($IY24*($ER$1^ET$1))*(1+'Labour rates'!$B$27)</f>
        <v>125.01746593739998</v>
      </c>
      <c r="JC24" s="198">
        <f>($IY24*($ER$1^EU$1))*(1+'Labour rates'!$B$27)</f>
        <v>128.08039385286628</v>
      </c>
      <c r="JD24" s="198">
        <f>($IY24*($ER$1^EV$1))*(1+'Labour rates'!$B$27)</f>
        <v>131.2183635022615</v>
      </c>
      <c r="JE24" s="198">
        <f>($IY24*($ER$1^EW$1))*(1+'Labour rates'!$B$27)</f>
        <v>134.43321340806691</v>
      </c>
      <c r="JF24" s="204">
        <f>($IY24*($ER$1^EX$1))*(1+'Labour rates'!$B$27)</f>
        <v>137.72682713656451</v>
      </c>
    </row>
    <row r="25" spans="1:266" x14ac:dyDescent="0.35">
      <c r="A25" s="4" t="s">
        <v>66</v>
      </c>
      <c r="C25" s="205"/>
      <c r="D25" s="217">
        <f>SUM(D8:D24)</f>
        <v>873.45325000000003</v>
      </c>
      <c r="E25" s="219" t="s">
        <v>174</v>
      </c>
      <c r="F25" s="217">
        <f>SUM(F8:F24)</f>
        <v>918.93225182482092</v>
      </c>
      <c r="G25" s="217">
        <f>SUM(G8:G24)</f>
        <v>946.28455952984677</v>
      </c>
      <c r="H25" s="217">
        <f>SUM(H8:H24)</f>
        <v>978.26053822246831</v>
      </c>
      <c r="I25" s="217">
        <f>SUM(I8:I24)</f>
        <v>1011.958149068079</v>
      </c>
      <c r="J25" s="217">
        <f>SUM(J8:J24)</f>
        <v>1046.3611949889582</v>
      </c>
      <c r="K25" s="205"/>
      <c r="L25" s="217">
        <f>SUM(L8:L24)</f>
        <v>1030.28325</v>
      </c>
      <c r="M25" s="219" t="s">
        <v>174</v>
      </c>
      <c r="N25" s="217">
        <f>SUM(N8:N24)</f>
        <v>1084.3261802879579</v>
      </c>
      <c r="O25" s="217">
        <f>SUM(O8:O24)</f>
        <v>1116.6014903306243</v>
      </c>
      <c r="P25" s="217">
        <f>SUM(P8:P24)</f>
        <v>1154.3326623162488</v>
      </c>
      <c r="Q25" s="217">
        <f>SUM(Q8:Q24)</f>
        <v>1194.0953342439034</v>
      </c>
      <c r="R25" s="217">
        <f>SUM(R8:R24)</f>
        <v>1234.690408907546</v>
      </c>
      <c r="S25" s="205"/>
      <c r="T25" s="217">
        <f>SUM(T8:T24)</f>
        <v>1211.2552500000002</v>
      </c>
      <c r="U25" s="219" t="s">
        <v>174</v>
      </c>
      <c r="V25" s="217">
        <f>SUM(V8:V24)</f>
        <v>1276.065586618201</v>
      </c>
      <c r="W25" s="217">
        <f>SUM(W8:W24)</f>
        <v>1314.0480804393337</v>
      </c>
      <c r="X25" s="217">
        <f>SUM(X8:X24)</f>
        <v>1358.4511862472575</v>
      </c>
      <c r="Y25" s="217">
        <f>SUM(Y8:Y24)</f>
        <v>1405.2450183996775</v>
      </c>
      <c r="Z25" s="217">
        <f>SUM(Z8:Z24)</f>
        <v>1453.0184455345957</v>
      </c>
      <c r="AA25" s="205"/>
      <c r="AB25" s="217">
        <f>SUM(AB8:AB24)</f>
        <v>1524.9152500000002</v>
      </c>
      <c r="AC25" s="219" t="s">
        <v>174</v>
      </c>
      <c r="AD25" s="217">
        <f>SUM(AD8:AD24)</f>
        <v>1606.8534435444751</v>
      </c>
      <c r="AE25" s="217">
        <f>SUM(AE8:AE24)</f>
        <v>1654.6819420408888</v>
      </c>
      <c r="AF25" s="217">
        <f>SUM(AF8:AF24)</f>
        <v>1710.5954344348183</v>
      </c>
      <c r="AG25" s="217">
        <f>SUM(AG8:AG24)</f>
        <v>1769.519388751326</v>
      </c>
      <c r="AH25" s="217">
        <f>SUM(AH8:AH24)</f>
        <v>1829.6768733717715</v>
      </c>
      <c r="AI25" s="205"/>
      <c r="AJ25" s="217">
        <f>SUM(AJ8:AJ24)</f>
        <v>1838.5752500000001</v>
      </c>
      <c r="AK25" s="219" t="s">
        <v>174</v>
      </c>
      <c r="AL25" s="217">
        <f>SUM(AL8:AL24)</f>
        <v>1937.6413004707495</v>
      </c>
      <c r="AM25" s="217">
        <f>SUM(AM8:AM24)</f>
        <v>1995.3158036424438</v>
      </c>
      <c r="AN25" s="217">
        <f>SUM(AN8:AN24)</f>
        <v>2062.7396826223794</v>
      </c>
      <c r="AO25" s="217">
        <f>SUM(AO8:AO24)</f>
        <v>2133.793759102974</v>
      </c>
      <c r="AP25" s="217">
        <f>SUM(AP8:AP24)</f>
        <v>2206.3353012089474</v>
      </c>
      <c r="AQ25" s="205"/>
      <c r="AR25" s="217">
        <f>SUM(AR8:AR24)</f>
        <v>2152.2352500000002</v>
      </c>
      <c r="AS25" s="219" t="s">
        <v>174</v>
      </c>
      <c r="AT25" s="217">
        <f>SUM(AT8:AT24)</f>
        <v>2268.4291573970236</v>
      </c>
      <c r="AU25" s="217">
        <f>SUM(AU8:AU24)</f>
        <v>2335.9496652439989</v>
      </c>
      <c r="AV25" s="217">
        <f>SUM(AV8:AV24)</f>
        <v>2414.8839308099405</v>
      </c>
      <c r="AW25" s="217">
        <f>SUM(AW8:AW24)</f>
        <v>2498.0681294546225</v>
      </c>
      <c r="AX25" s="217">
        <f>SUM(AX8:AX24)</f>
        <v>2582.993729046123</v>
      </c>
      <c r="AY25" s="205"/>
      <c r="AZ25" s="217">
        <f>SUM(AZ8:AZ24)</f>
        <v>2309.0652500000001</v>
      </c>
      <c r="BA25" s="219" t="s">
        <v>174</v>
      </c>
      <c r="BB25" s="217">
        <f>SUM(BB8:BB24)</f>
        <v>2433.823085860161</v>
      </c>
      <c r="BC25" s="217">
        <f>SUM(BC8:BC24)</f>
        <v>2506.2665960447762</v>
      </c>
      <c r="BD25" s="217">
        <f>SUM(BD8:BD24)</f>
        <v>2590.9560549037205</v>
      </c>
      <c r="BE25" s="217">
        <f>SUM(BE8:BE24)</f>
        <v>2680.205314630447</v>
      </c>
      <c r="BF25" s="217">
        <f>SUM(BF8:BF24)</f>
        <v>2771.3229429647108</v>
      </c>
      <c r="BG25" s="205"/>
      <c r="BH25" s="217">
        <f>SUM(BH8:BH24)</f>
        <v>1681.7452500000002</v>
      </c>
      <c r="BI25" s="219" t="s">
        <v>174</v>
      </c>
      <c r="BJ25" s="217">
        <f>SUM(BJ8:BJ24)</f>
        <v>1772.2473720076125</v>
      </c>
      <c r="BK25" s="217">
        <f>SUM(BK8:BK24)</f>
        <v>1824.9988728416661</v>
      </c>
      <c r="BL25" s="217">
        <f>SUM(BL8:BL24)</f>
        <v>1886.6675585285986</v>
      </c>
      <c r="BM25" s="217">
        <f>SUM(BM8:BM24)</f>
        <v>1951.65657392715</v>
      </c>
      <c r="BN25" s="217">
        <f>SUM(BN8:BN24)</f>
        <v>2018.0060872903596</v>
      </c>
      <c r="BO25" s="205"/>
      <c r="BP25" s="217">
        <f>SUM(BP8:BP24)</f>
        <v>1681.7452500000002</v>
      </c>
      <c r="BQ25" s="219" t="s">
        <v>174</v>
      </c>
      <c r="BR25" s="217">
        <f>SUM(BR8:BR24)</f>
        <v>1772.2473720076125</v>
      </c>
      <c r="BS25" s="217">
        <f>SUM(BS8:BS24)</f>
        <v>1824.9988728416661</v>
      </c>
      <c r="BT25" s="217">
        <f>SUM(BT8:BT24)</f>
        <v>1886.6675585285986</v>
      </c>
      <c r="BU25" s="217">
        <f>SUM(BU8:BU24)</f>
        <v>1951.65657392715</v>
      </c>
      <c r="BV25" s="217">
        <f>SUM(BV8:BV24)</f>
        <v>2018.0060872903596</v>
      </c>
      <c r="BW25" s="205"/>
      <c r="BX25" s="217">
        <f>SUM(BX8:BX24)</f>
        <v>1063.4207500000002</v>
      </c>
      <c r="BY25" s="219" t="s">
        <v>174</v>
      </c>
      <c r="BZ25" s="217">
        <f>SUM(BZ8:BZ24)</f>
        <v>1119.4352832280174</v>
      </c>
      <c r="CA25" s="217">
        <f>SUM(CA8:CA24)</f>
        <v>1152.7556267701143</v>
      </c>
      <c r="CB25" s="217">
        <f>SUM(CB8:CB24)</f>
        <v>1191.708486127467</v>
      </c>
      <c r="CC25" s="217">
        <f>SUM(CC8:CC24)</f>
        <v>1232.7586228118141</v>
      </c>
      <c r="CD25" s="217">
        <f>SUM(CD8:CD24)</f>
        <v>1274.6681143742969</v>
      </c>
      <c r="CE25" s="205"/>
      <c r="CF25" s="217">
        <f>SUM(CF8:CF24)</f>
        <v>1690.7407499999999</v>
      </c>
      <c r="CG25" s="219" t="s">
        <v>174</v>
      </c>
      <c r="CH25" s="217">
        <f>SUM(CH8:CH24)</f>
        <v>1781.0109970805656</v>
      </c>
      <c r="CI25" s="217">
        <f>SUM(CI8:CI24)</f>
        <v>1834.0233499732244</v>
      </c>
      <c r="CJ25" s="217">
        <f>SUM(CJ8:CJ24)</f>
        <v>1895.9969825025887</v>
      </c>
      <c r="CK25" s="217">
        <f>SUM(CK8:CK24)</f>
        <v>1961.3073635151109</v>
      </c>
      <c r="CL25" s="217">
        <f>SUM(CL8:CL24)</f>
        <v>2027.9849700486486</v>
      </c>
      <c r="CM25" s="205"/>
      <c r="CN25" s="217">
        <f>SUM(CN8:CN24)</f>
        <v>1340.8987500000001</v>
      </c>
      <c r="CO25" s="219" t="s">
        <v>174</v>
      </c>
      <c r="CP25" s="217">
        <f>SUM(CP8:CP24)</f>
        <v>1412.6554825779833</v>
      </c>
      <c r="CQ25" s="217">
        <f>SUM(CQ8:CQ24)</f>
        <v>1454.7036176433646</v>
      </c>
      <c r="CR25" s="217">
        <f>SUM(CR8:CR24)</f>
        <v>1503.8596261752532</v>
      </c>
      <c r="CS25" s="217">
        <f>SUM(CS8:CS24)</f>
        <v>1555.6622640914877</v>
      </c>
      <c r="CT25" s="217">
        <f>SUM(CT8:CT24)</f>
        <v>1608.5493527109179</v>
      </c>
      <c r="CU25" s="205"/>
      <c r="CV25" s="217">
        <f>SUM(CV8:CV24)</f>
        <v>2414.6187500000001</v>
      </c>
      <c r="CW25" s="219" t="s">
        <v>174</v>
      </c>
      <c r="CX25" s="217">
        <f>SUM(CX8:CX24)</f>
        <v>2547.1909415061268</v>
      </c>
      <c r="CY25" s="217">
        <f>SUM(CY8:CY24)</f>
        <v>2623.0088815960262</v>
      </c>
      <c r="CZ25" s="217">
        <f>SUM(CZ8:CZ24)</f>
        <v>2711.6431885429165</v>
      </c>
      <c r="DA25" s="217">
        <f>SUM(DA8:DA24)</f>
        <v>2805.0496925870266</v>
      </c>
      <c r="DB25" s="217">
        <f>SUM(DB8:DB24)</f>
        <v>2900.411594137292</v>
      </c>
      <c r="DC25" s="205"/>
      <c r="DD25" s="217">
        <f>SUM(DD8:DD24)</f>
        <v>592.93074999999999</v>
      </c>
      <c r="DE25" s="219" t="s">
        <v>174</v>
      </c>
      <c r="DF25" s="217">
        <f>SUM(DF8:DF24)</f>
        <v>623.25349783860611</v>
      </c>
      <c r="DG25" s="217">
        <f>SUM(DG8:DG24)</f>
        <v>641.80483436778161</v>
      </c>
      <c r="DH25" s="217">
        <f>SUM(DH8:DH24)</f>
        <v>663.4921138461259</v>
      </c>
      <c r="DI25" s="217">
        <f>SUM(DI8:DI24)</f>
        <v>686.34706728434162</v>
      </c>
      <c r="DJ25" s="217">
        <f>SUM(DJ8:DJ24)</f>
        <v>709.68047261853326</v>
      </c>
      <c r="DK25" s="205"/>
      <c r="DL25" s="217">
        <f>SUM(DL8:DL24)</f>
        <v>1184.0687500000001</v>
      </c>
      <c r="DM25" s="219" t="s">
        <v>174</v>
      </c>
      <c r="DN25" s="217">
        <f>SUM(DN8:DN24)</f>
        <v>1247.2615541148461</v>
      </c>
      <c r="DO25" s="217">
        <f>SUM(DO8:DO24)</f>
        <v>1284.3866868425871</v>
      </c>
      <c r="DP25" s="217">
        <f>SUM(DP8:DP24)</f>
        <v>1327.7875020814729</v>
      </c>
      <c r="DQ25" s="217">
        <f>SUM(DQ8:DQ24)</f>
        <v>1373.5250789156635</v>
      </c>
      <c r="DR25" s="217">
        <f>SUM(DR8:DR24)</f>
        <v>1420.2201387923301</v>
      </c>
      <c r="DS25" s="205"/>
      <c r="DT25" s="217">
        <f>SUM(DT8:DT24)</f>
        <v>1654.5587500000001</v>
      </c>
      <c r="DU25" s="219" t="s">
        <v>174</v>
      </c>
      <c r="DV25" s="217">
        <f>SUM(DV8:DV24)</f>
        <v>1743.4433395042574</v>
      </c>
      <c r="DW25" s="217">
        <f>SUM(DW8:DW24)</f>
        <v>1795.3374792449197</v>
      </c>
      <c r="DX25" s="217">
        <f>SUM(DX8:DX24)</f>
        <v>1856.0038743628143</v>
      </c>
      <c r="DY25" s="217">
        <f>SUM(DY8:DY24)</f>
        <v>1919.936634443136</v>
      </c>
      <c r="DZ25" s="217">
        <f>SUM(DZ8:DZ24)</f>
        <v>1985.207780548094</v>
      </c>
      <c r="EA25" s="205"/>
      <c r="EB25" s="217">
        <f>SUM(EB8:EB24)</f>
        <v>3414.6487499999998</v>
      </c>
      <c r="EC25" s="219" t="s">
        <v>174</v>
      </c>
      <c r="ED25" s="217">
        <f>SUM(ED8:ED24)</f>
        <v>3605.9532773342767</v>
      </c>
      <c r="EE25" s="217">
        <f>SUM(EE8:EE24)</f>
        <v>3713.2856115904005</v>
      </c>
      <c r="EF25" s="217">
        <f>SUM(EF8:EF24)</f>
        <v>3838.7615484003873</v>
      </c>
      <c r="EG25" s="217">
        <f>SUM(EG8:EG24)</f>
        <v>3970.9932880370861</v>
      </c>
      <c r="EH25" s="217">
        <f>SUM(EH8:EH24)</f>
        <v>4105.9932033652549</v>
      </c>
      <c r="EI25" s="205"/>
      <c r="EJ25" s="217">
        <f>SUM(EJ8:EJ24)</f>
        <v>2621.75875</v>
      </c>
      <c r="EK25" s="219" t="s">
        <v>174</v>
      </c>
      <c r="EL25" s="217">
        <f>SUM(EL8:EL24)</f>
        <v>2768.1894538347133</v>
      </c>
      <c r="EM25" s="217">
        <f>SUM(EM8:EM24)</f>
        <v>2850.5854842022809</v>
      </c>
      <c r="EN25" s="217">
        <f>SUM(EN8:EN24)</f>
        <v>2946.9098506799883</v>
      </c>
      <c r="EO25" s="217">
        <f>SUM(EO8:EO24)</f>
        <v>3048.4204579929938</v>
      </c>
      <c r="EP25" s="217">
        <f>SUM(EP8:EP24)</f>
        <v>3152.0561163441425</v>
      </c>
      <c r="EQ25" s="205"/>
      <c r="ER25" s="217">
        <f>SUM(ER8:ER24)</f>
        <v>3742.5952499999999</v>
      </c>
      <c r="ES25" s="219" t="s">
        <v>174</v>
      </c>
      <c r="ET25" s="217">
        <f>SUM(ET8:ET24)</f>
        <v>4009.8594592408112</v>
      </c>
      <c r="EU25" s="217">
        <f>SUM(EU8:EU24)</f>
        <v>4127.9114872832924</v>
      </c>
      <c r="EV25" s="217">
        <f>SUM(EV8:EV24)</f>
        <v>4265.0430392146209</v>
      </c>
      <c r="EW25" s="217">
        <f>SUM(EW8:EW24)</f>
        <v>4409.3757357777986</v>
      </c>
      <c r="EX25" s="217">
        <f>SUM(EX8:EX24)</f>
        <v>4556.7526188113607</v>
      </c>
      <c r="EY25" s="205"/>
      <c r="EZ25" s="217">
        <f>SUM(EZ8:EZ24)</f>
        <v>4454.289850000001</v>
      </c>
      <c r="FA25" s="219" t="s">
        <v>174</v>
      </c>
      <c r="FB25" s="217">
        <f>SUM(FB8:FB24)</f>
        <v>4726.233412960074</v>
      </c>
      <c r="FC25" s="217">
        <f>SUM(FC8:FC24)</f>
        <v>4861.6307480257883</v>
      </c>
      <c r="FD25" s="217">
        <f>SUM(FD8:FD24)</f>
        <v>5016.364361834947</v>
      </c>
      <c r="FE25" s="217">
        <f>SUM(FE8:FE24)</f>
        <v>5178.6904537586761</v>
      </c>
      <c r="FF25" s="217">
        <f>SUM(FF8:FF24)</f>
        <v>5344.5066824484238</v>
      </c>
      <c r="FG25" s="205"/>
      <c r="FH25" s="217">
        <f>SUM(FH8:FH24)</f>
        <v>8816.8586500000019</v>
      </c>
      <c r="FI25" s="219" t="s">
        <v>174</v>
      </c>
      <c r="FJ25" s="217">
        <f>SUM(FJ8:FJ24)</f>
        <v>9298.1931093493058</v>
      </c>
      <c r="FK25" s="217">
        <f>SUM(FK8:FK24)</f>
        <v>9569.8513436347494</v>
      </c>
      <c r="FL25" s="217">
        <f>SUM(FL8:FL24)</f>
        <v>9883.9973353286641</v>
      </c>
      <c r="FM25" s="217">
        <f>SUM(FM8:FM24)</f>
        <v>10214.343283198081</v>
      </c>
      <c r="FN25" s="217">
        <f>SUM(FN8:FN24)</f>
        <v>10551.693692872785</v>
      </c>
      <c r="FO25" s="205"/>
      <c r="FP25" s="217">
        <f>SUM(FP8:FP24)</f>
        <v>13125.978050000003</v>
      </c>
      <c r="FQ25" s="219" t="s">
        <v>174</v>
      </c>
      <c r="FR25" s="217">
        <f>SUM(FR8:FR24)</f>
        <v>13841.511170814556</v>
      </c>
      <c r="FS25" s="217">
        <f>SUM(FS8:FS24)</f>
        <v>14243.297287011363</v>
      </c>
      <c r="FT25" s="217">
        <f>SUM(FT8:FT24)</f>
        <v>14706.134436361872</v>
      </c>
      <c r="FU25" s="217">
        <f>SUM(FU8:FU24)</f>
        <v>15192.463174572045</v>
      </c>
      <c r="FV25" s="217">
        <f>SUM(FV8:FV24)</f>
        <v>15689.150669984287</v>
      </c>
      <c r="FW25" s="205"/>
      <c r="FX25" s="217">
        <f>SUM(FX8:FX24)</f>
        <v>17315.46745</v>
      </c>
      <c r="FY25" s="219" t="s">
        <v>174</v>
      </c>
      <c r="FZ25" s="217">
        <f>SUM(FZ8:FZ24)</f>
        <v>18258.8486159063</v>
      </c>
      <c r="GA25" s="217">
        <f>SUM(GA8:GA24)</f>
        <v>18787.012761316328</v>
      </c>
      <c r="GB25" s="217">
        <f>SUM(GB8:GB24)</f>
        <v>19394.157335467346</v>
      </c>
      <c r="GC25" s="217">
        <f>SUM(GC8:GC24)</f>
        <v>20031.849104752866</v>
      </c>
      <c r="GD25" s="217">
        <f>SUM(GD8:GD24)</f>
        <v>20683.157215323197</v>
      </c>
      <c r="GE25" s="205"/>
      <c r="GF25" s="217">
        <f>SUM(GF8:GF24)</f>
        <v>1181.5074</v>
      </c>
      <c r="GG25" s="219" t="s">
        <v>174</v>
      </c>
      <c r="GH25" s="217">
        <f>SUM(GH8:GH24)</f>
        <v>1245.8690228463875</v>
      </c>
      <c r="GI25" s="217">
        <f>SUM(GI8:GI24)</f>
        <v>1280.9235536857236</v>
      </c>
      <c r="GJ25" s="217">
        <f>SUM(GJ8:GJ24)</f>
        <v>1320.5390138732457</v>
      </c>
      <c r="GK25" s="217">
        <f>SUM(GK8:GK24)</f>
        <v>1362.0036024387909</v>
      </c>
      <c r="GL25" s="217">
        <f>SUM(GL8:GL24)</f>
        <v>1404.3715590104839</v>
      </c>
      <c r="GM25" s="205"/>
      <c r="GN25" s="217">
        <f>SUM(GN8:GN24)</f>
        <v>1360.4962</v>
      </c>
      <c r="GO25" s="219" t="s">
        <v>174</v>
      </c>
      <c r="GP25" s="217">
        <f>SUM(GP8:GP24)</f>
        <v>1432.6311637046888</v>
      </c>
      <c r="GQ25" s="217">
        <f>SUM(GQ8:GQ24)</f>
        <v>1471.6387965151521</v>
      </c>
      <c r="GR25" s="217">
        <f>SUM(GR8:GR24)</f>
        <v>1514.7955037783386</v>
      </c>
      <c r="GS25" s="217">
        <f>SUM(GS8:GS24)</f>
        <v>1559.7673781758378</v>
      </c>
      <c r="GT25" s="217">
        <f>SUM(GT8:GT24)</f>
        <v>1605.7440097258705</v>
      </c>
      <c r="GU25" s="205"/>
      <c r="GV25" s="217">
        <f>SUM(GV8:GV24)</f>
        <v>1375.5022000000001</v>
      </c>
      <c r="GW25" s="219" t="s">
        <v>174</v>
      </c>
      <c r="GX25" s="217">
        <f>SUM(GX8:GX24)</f>
        <v>1449.2397198263827</v>
      </c>
      <c r="GY25" s="217">
        <f>SUM(GY8:GY24)</f>
        <v>1490.2088195076606</v>
      </c>
      <c r="GZ25" s="217">
        <f>SUM(GZ8:GZ24)</f>
        <v>1536.6452871814663</v>
      </c>
      <c r="HA25" s="217">
        <f>SUM(HA8:HA24)</f>
        <v>1585.2787182059869</v>
      </c>
      <c r="HB25" s="217">
        <f>SUM(HB8:HB24)</f>
        <v>1634.9680093244313</v>
      </c>
      <c r="HC25" s="205"/>
      <c r="HD25" s="217">
        <f>SUM(HD8:HD24)</f>
        <v>1577.7722000000001</v>
      </c>
      <c r="HE25" s="219" t="s">
        <v>174</v>
      </c>
      <c r="HF25" s="217">
        <f>SUM(HF8:HF24)</f>
        <v>1662.3274836495198</v>
      </c>
      <c r="HG25" s="217">
        <f>SUM(HG8:HG24)</f>
        <v>1709.3880846347579</v>
      </c>
      <c r="HH25" s="217">
        <f>SUM(HH8:HH24)</f>
        <v>1762.776872792562</v>
      </c>
      <c r="HI25" s="217">
        <f>SUM(HI8:HI24)</f>
        <v>1818.7018217063003</v>
      </c>
      <c r="HJ25" s="217">
        <f>SUM(HJ8:HJ24)</f>
        <v>1875.839646566458</v>
      </c>
      <c r="HK25" s="205"/>
      <c r="HL25" s="217">
        <f>SUM(HL8:HL24)</f>
        <v>726.86059999999998</v>
      </c>
      <c r="HM25" s="219" t="s">
        <v>174</v>
      </c>
      <c r="HN25" s="217">
        <f>SUM(HN8:HN24)</f>
        <v>763.69818873078702</v>
      </c>
      <c r="HO25" s="217">
        <f>SUM(HO8:HO24)</f>
        <v>783.27964544498479</v>
      </c>
      <c r="HP25" s="217">
        <f>SUM(HP8:HP24)</f>
        <v>804.05242524677078</v>
      </c>
      <c r="HQ25" s="217">
        <f>SUM(HQ8:HQ24)</f>
        <v>825.50300370706282</v>
      </c>
      <c r="HR25" s="217">
        <f>SUM(HR8:HR24)</f>
        <v>847.4574950038417</v>
      </c>
      <c r="HS25" s="205"/>
      <c r="HT25" s="217">
        <f>SUM(HT8:HT24)</f>
        <v>831.61400000000003</v>
      </c>
      <c r="HU25" s="219" t="s">
        <v>174</v>
      </c>
      <c r="HV25" s="217">
        <f>SUM(HV8:HV24)</f>
        <v>873.64738355913698</v>
      </c>
      <c r="HW25" s="217">
        <f>SUM(HW8:HW24)</f>
        <v>895.92259554662928</v>
      </c>
      <c r="HX25" s="217">
        <f>SUM(HX8:HX24)</f>
        <v>919.45512762590567</v>
      </c>
      <c r="HY25" s="217">
        <f>SUM(HY8:HY24)</f>
        <v>943.73307229448642</v>
      </c>
      <c r="HZ25" s="217">
        <f>SUM(HZ8:HZ24)</f>
        <v>968.58420027165732</v>
      </c>
      <c r="IA25" s="205"/>
      <c r="IB25" s="217">
        <f>SUM(IB8:IB24)</f>
        <v>3903.3463999999999</v>
      </c>
      <c r="IC25" s="219" t="s">
        <v>174</v>
      </c>
      <c r="ID25" s="217">
        <f>SUM(ID8:ID24)</f>
        <v>4098.1310391600546</v>
      </c>
      <c r="IE25" s="217">
        <f>SUM(IE8:IE24)</f>
        <v>4199.8415262549161</v>
      </c>
      <c r="IF25" s="217">
        <f>SUM(IF8:IF24)</f>
        <v>4305.1112863807384</v>
      </c>
      <c r="IG25" s="217">
        <f>SUM(IG8:IG24)</f>
        <v>4413.2134539596855</v>
      </c>
      <c r="IH25" s="217">
        <f>SUM(IH8:IH24)</f>
        <v>4523.9316851406311</v>
      </c>
      <c r="II25" s="205"/>
      <c r="IJ25" s="217">
        <f>SUM(IJ8:IJ24)</f>
        <v>2374.87</v>
      </c>
      <c r="IK25" s="219" t="s">
        <v>174</v>
      </c>
      <c r="IL25" s="217">
        <f>SUM(IL8:IL24)</f>
        <v>2493.4492669731367</v>
      </c>
      <c r="IM25" s="217">
        <f>SUM(IM8:IM24)</f>
        <v>2555.409625104272</v>
      </c>
      <c r="IN25" s="217">
        <f>SUM(IN8:IN24)</f>
        <v>2619.5995894077105</v>
      </c>
      <c r="IO25" s="217">
        <f>SUM(IO8:IO24)</f>
        <v>2685.5310733899455</v>
      </c>
      <c r="IP25" s="217">
        <f>SUM(IP8:IP24)</f>
        <v>2753.0562523939548</v>
      </c>
      <c r="IQ25" s="205"/>
      <c r="IR25" s="217">
        <f>SUM(IR8:IR24)</f>
        <v>3099.0699999999997</v>
      </c>
      <c r="IS25" s="219" t="s">
        <v>174</v>
      </c>
      <c r="IT25" s="217">
        <f>SUM(IT8:IT24)</f>
        <v>3253.5697680231369</v>
      </c>
      <c r="IU25" s="217">
        <f>SUM(IU8:IU24)</f>
        <v>3334.1530784299966</v>
      </c>
      <c r="IV25" s="217">
        <f>SUM(IV8:IV24)</f>
        <v>3417.4222573399156</v>
      </c>
      <c r="IW25" s="217">
        <f>SUM(IW8:IW24)</f>
        <v>3502.9003966864898</v>
      </c>
      <c r="IX25" s="217">
        <f>SUM(IX8:IX24)</f>
        <v>3590.4511241112637</v>
      </c>
      <c r="IY25" s="205"/>
      <c r="IZ25" s="217">
        <f>SUM(IZ8:IZ24)</f>
        <v>275.93959999999998</v>
      </c>
      <c r="JA25" s="219" t="s">
        <v>174</v>
      </c>
      <c r="JB25" s="217">
        <f>SUM(JB8:JB24)</f>
        <v>290.41139440053706</v>
      </c>
      <c r="JC25" s="217">
        <f>SUM(JC8:JC24)</f>
        <v>298.39732465364381</v>
      </c>
      <c r="JD25" s="217">
        <f>SUM(JD8:JD24)</f>
        <v>307.29048759604188</v>
      </c>
      <c r="JE25" s="217">
        <f>SUM(JE8:JE24)</f>
        <v>316.57039858389112</v>
      </c>
      <c r="JF25" s="221">
        <f>SUM(JF8:JF24)</f>
        <v>326.05604105515243</v>
      </c>
    </row>
    <row r="26" spans="1:266" x14ac:dyDescent="0.35">
      <c r="A26" s="4" t="s">
        <v>75</v>
      </c>
      <c r="C26" s="207" t="s">
        <v>95</v>
      </c>
      <c r="D26" s="200">
        <f t="shared" ref="D26:J26" si="0">IF(C26="YES",D25*$B26,0)</f>
        <v>0</v>
      </c>
      <c r="E26" s="200">
        <f t="shared" si="0"/>
        <v>0</v>
      </c>
      <c r="F26" s="200">
        <f t="shared" si="0"/>
        <v>0</v>
      </c>
      <c r="G26" s="200">
        <f t="shared" si="0"/>
        <v>0</v>
      </c>
      <c r="H26" s="200">
        <f t="shared" si="0"/>
        <v>0</v>
      </c>
      <c r="I26" s="200">
        <f t="shared" si="0"/>
        <v>0</v>
      </c>
      <c r="J26" s="208">
        <f t="shared" si="0"/>
        <v>0</v>
      </c>
      <c r="K26" s="207" t="s">
        <v>95</v>
      </c>
      <c r="L26" s="200">
        <f t="shared" ref="L26:R26" si="1">IF(K26="YES",L25*$B26,0)</f>
        <v>0</v>
      </c>
      <c r="M26" s="200">
        <f t="shared" si="1"/>
        <v>0</v>
      </c>
      <c r="N26" s="200">
        <f t="shared" si="1"/>
        <v>0</v>
      </c>
      <c r="O26" s="200">
        <f t="shared" si="1"/>
        <v>0</v>
      </c>
      <c r="P26" s="200">
        <f t="shared" si="1"/>
        <v>0</v>
      </c>
      <c r="Q26" s="200">
        <f t="shared" si="1"/>
        <v>0</v>
      </c>
      <c r="R26" s="208">
        <f t="shared" si="1"/>
        <v>0</v>
      </c>
      <c r="S26" s="207" t="s">
        <v>95</v>
      </c>
      <c r="T26" s="200">
        <f t="shared" ref="T26:Z26" si="2">IF(S26="YES",T25*$B26,0)</f>
        <v>0</v>
      </c>
      <c r="U26" s="200">
        <f t="shared" si="2"/>
        <v>0</v>
      </c>
      <c r="V26" s="200">
        <f t="shared" si="2"/>
        <v>0</v>
      </c>
      <c r="W26" s="200">
        <f t="shared" si="2"/>
        <v>0</v>
      </c>
      <c r="X26" s="200">
        <f t="shared" si="2"/>
        <v>0</v>
      </c>
      <c r="Y26" s="200">
        <f t="shared" si="2"/>
        <v>0</v>
      </c>
      <c r="Z26" s="208">
        <f t="shared" si="2"/>
        <v>0</v>
      </c>
      <c r="AA26" s="207" t="s">
        <v>95</v>
      </c>
      <c r="AB26" s="200">
        <f t="shared" ref="AB26:AH26" si="3">IF(AA26="YES",AB25*$B26,0)</f>
        <v>0</v>
      </c>
      <c r="AC26" s="200">
        <f t="shared" si="3"/>
        <v>0</v>
      </c>
      <c r="AD26" s="200">
        <f t="shared" si="3"/>
        <v>0</v>
      </c>
      <c r="AE26" s="200">
        <f t="shared" si="3"/>
        <v>0</v>
      </c>
      <c r="AF26" s="200">
        <f t="shared" si="3"/>
        <v>0</v>
      </c>
      <c r="AG26" s="200">
        <f t="shared" si="3"/>
        <v>0</v>
      </c>
      <c r="AH26" s="208">
        <f t="shared" si="3"/>
        <v>0</v>
      </c>
      <c r="AI26" s="207" t="s">
        <v>95</v>
      </c>
      <c r="AJ26" s="200">
        <f t="shared" ref="AJ26:AP26" si="4">IF(AI26="YES",AJ25*$B26,0)</f>
        <v>0</v>
      </c>
      <c r="AK26" s="200">
        <f t="shared" si="4"/>
        <v>0</v>
      </c>
      <c r="AL26" s="200">
        <f t="shared" si="4"/>
        <v>0</v>
      </c>
      <c r="AM26" s="200">
        <f t="shared" si="4"/>
        <v>0</v>
      </c>
      <c r="AN26" s="200">
        <f t="shared" si="4"/>
        <v>0</v>
      </c>
      <c r="AO26" s="200">
        <f t="shared" si="4"/>
        <v>0</v>
      </c>
      <c r="AP26" s="208">
        <f t="shared" si="4"/>
        <v>0</v>
      </c>
      <c r="AQ26" s="207" t="s">
        <v>95</v>
      </c>
      <c r="AR26" s="200">
        <f t="shared" ref="AR26:AX26" si="5">IF(AQ26="YES",AR25*$B26,0)</f>
        <v>0</v>
      </c>
      <c r="AS26" s="200">
        <f t="shared" si="5"/>
        <v>0</v>
      </c>
      <c r="AT26" s="200">
        <f t="shared" si="5"/>
        <v>0</v>
      </c>
      <c r="AU26" s="200">
        <f t="shared" si="5"/>
        <v>0</v>
      </c>
      <c r="AV26" s="200">
        <f t="shared" si="5"/>
        <v>0</v>
      </c>
      <c r="AW26" s="200">
        <f t="shared" si="5"/>
        <v>0</v>
      </c>
      <c r="AX26" s="208">
        <f t="shared" si="5"/>
        <v>0</v>
      </c>
      <c r="AY26" s="207" t="s">
        <v>95</v>
      </c>
      <c r="AZ26" s="200">
        <f t="shared" ref="AZ26:BF26" si="6">IF(AY26="YES",AZ25*$B26,0)</f>
        <v>0</v>
      </c>
      <c r="BA26" s="200">
        <f t="shared" si="6"/>
        <v>0</v>
      </c>
      <c r="BB26" s="200">
        <f t="shared" si="6"/>
        <v>0</v>
      </c>
      <c r="BC26" s="200">
        <f t="shared" si="6"/>
        <v>0</v>
      </c>
      <c r="BD26" s="200">
        <f t="shared" si="6"/>
        <v>0</v>
      </c>
      <c r="BE26" s="200">
        <f t="shared" si="6"/>
        <v>0</v>
      </c>
      <c r="BF26" s="208">
        <f t="shared" si="6"/>
        <v>0</v>
      </c>
      <c r="BG26" s="207" t="s">
        <v>95</v>
      </c>
      <c r="BH26" s="200">
        <f t="shared" ref="BH26:BN26" si="7">IF(BG26="YES",BH25*$B26,0)</f>
        <v>0</v>
      </c>
      <c r="BI26" s="200">
        <f t="shared" si="7"/>
        <v>0</v>
      </c>
      <c r="BJ26" s="200">
        <f t="shared" si="7"/>
        <v>0</v>
      </c>
      <c r="BK26" s="200">
        <f t="shared" si="7"/>
        <v>0</v>
      </c>
      <c r="BL26" s="200">
        <f t="shared" si="7"/>
        <v>0</v>
      </c>
      <c r="BM26" s="200">
        <f t="shared" si="7"/>
        <v>0</v>
      </c>
      <c r="BN26" s="208">
        <f t="shared" si="7"/>
        <v>0</v>
      </c>
      <c r="BO26" s="207" t="s">
        <v>95</v>
      </c>
      <c r="BP26" s="200">
        <f t="shared" ref="BP26:BV26" si="8">IF(BO26="YES",BP25*$B26,0)</f>
        <v>0</v>
      </c>
      <c r="BQ26" s="200">
        <f t="shared" si="8"/>
        <v>0</v>
      </c>
      <c r="BR26" s="200">
        <f t="shared" si="8"/>
        <v>0</v>
      </c>
      <c r="BS26" s="200">
        <f t="shared" si="8"/>
        <v>0</v>
      </c>
      <c r="BT26" s="200">
        <f t="shared" si="8"/>
        <v>0</v>
      </c>
      <c r="BU26" s="200">
        <f t="shared" si="8"/>
        <v>0</v>
      </c>
      <c r="BV26" s="208">
        <f t="shared" si="8"/>
        <v>0</v>
      </c>
      <c r="BW26" s="207" t="s">
        <v>95</v>
      </c>
      <c r="BX26" s="200">
        <f t="shared" ref="BX26:CD26" si="9">IF(BW26="YES",BX25*$B26,0)</f>
        <v>0</v>
      </c>
      <c r="BY26" s="200">
        <f t="shared" si="9"/>
        <v>0</v>
      </c>
      <c r="BZ26" s="200">
        <f t="shared" si="9"/>
        <v>0</v>
      </c>
      <c r="CA26" s="200">
        <f t="shared" si="9"/>
        <v>0</v>
      </c>
      <c r="CB26" s="200">
        <f t="shared" si="9"/>
        <v>0</v>
      </c>
      <c r="CC26" s="200">
        <f t="shared" si="9"/>
        <v>0</v>
      </c>
      <c r="CD26" s="208">
        <f t="shared" si="9"/>
        <v>0</v>
      </c>
      <c r="CE26" s="207" t="s">
        <v>95</v>
      </c>
      <c r="CF26" s="200">
        <f t="shared" ref="CF26:CL26" si="10">IF(CE26="YES",CF25*$B26,0)</f>
        <v>0</v>
      </c>
      <c r="CG26" s="200">
        <f t="shared" si="10"/>
        <v>0</v>
      </c>
      <c r="CH26" s="200">
        <f t="shared" si="10"/>
        <v>0</v>
      </c>
      <c r="CI26" s="200">
        <f t="shared" si="10"/>
        <v>0</v>
      </c>
      <c r="CJ26" s="200">
        <f t="shared" si="10"/>
        <v>0</v>
      </c>
      <c r="CK26" s="200">
        <f t="shared" si="10"/>
        <v>0</v>
      </c>
      <c r="CL26" s="208">
        <f t="shared" si="10"/>
        <v>0</v>
      </c>
      <c r="CM26" s="207" t="s">
        <v>95</v>
      </c>
      <c r="CN26" s="200">
        <f t="shared" ref="CN26:CT26" si="11">IF(CM26="YES",CN25*$B26,0)</f>
        <v>0</v>
      </c>
      <c r="CO26" s="200">
        <f t="shared" si="11"/>
        <v>0</v>
      </c>
      <c r="CP26" s="200">
        <f t="shared" si="11"/>
        <v>0</v>
      </c>
      <c r="CQ26" s="200">
        <f t="shared" si="11"/>
        <v>0</v>
      </c>
      <c r="CR26" s="200">
        <f t="shared" si="11"/>
        <v>0</v>
      </c>
      <c r="CS26" s="200">
        <f t="shared" si="11"/>
        <v>0</v>
      </c>
      <c r="CT26" s="208">
        <f t="shared" si="11"/>
        <v>0</v>
      </c>
      <c r="CU26" s="207" t="s">
        <v>95</v>
      </c>
      <c r="CV26" s="200">
        <f t="shared" ref="CV26:DB26" si="12">IF(CU26="YES",CV25*$B26,0)</f>
        <v>0</v>
      </c>
      <c r="CW26" s="200">
        <f t="shared" si="12"/>
        <v>0</v>
      </c>
      <c r="CX26" s="200">
        <f t="shared" si="12"/>
        <v>0</v>
      </c>
      <c r="CY26" s="200">
        <f t="shared" si="12"/>
        <v>0</v>
      </c>
      <c r="CZ26" s="200">
        <f t="shared" si="12"/>
        <v>0</v>
      </c>
      <c r="DA26" s="200">
        <f t="shared" si="12"/>
        <v>0</v>
      </c>
      <c r="DB26" s="208">
        <f t="shared" si="12"/>
        <v>0</v>
      </c>
      <c r="DC26" s="207" t="s">
        <v>95</v>
      </c>
      <c r="DD26" s="200">
        <f t="shared" ref="DD26:DJ26" si="13">IF(DC26="YES",DD25*$B26,0)</f>
        <v>0</v>
      </c>
      <c r="DE26" s="200">
        <f t="shared" si="13"/>
        <v>0</v>
      </c>
      <c r="DF26" s="200">
        <f t="shared" si="13"/>
        <v>0</v>
      </c>
      <c r="DG26" s="200">
        <f t="shared" si="13"/>
        <v>0</v>
      </c>
      <c r="DH26" s="200">
        <f t="shared" si="13"/>
        <v>0</v>
      </c>
      <c r="DI26" s="200">
        <f t="shared" si="13"/>
        <v>0</v>
      </c>
      <c r="DJ26" s="208">
        <f t="shared" si="13"/>
        <v>0</v>
      </c>
      <c r="DK26" s="207" t="s">
        <v>95</v>
      </c>
      <c r="DL26" s="200">
        <f t="shared" ref="DL26:DR26" si="14">IF(DK26="YES",DL25*$B26,0)</f>
        <v>0</v>
      </c>
      <c r="DM26" s="200">
        <f t="shared" si="14"/>
        <v>0</v>
      </c>
      <c r="DN26" s="200">
        <f t="shared" si="14"/>
        <v>0</v>
      </c>
      <c r="DO26" s="200">
        <f t="shared" si="14"/>
        <v>0</v>
      </c>
      <c r="DP26" s="200">
        <f t="shared" si="14"/>
        <v>0</v>
      </c>
      <c r="DQ26" s="200">
        <f t="shared" si="14"/>
        <v>0</v>
      </c>
      <c r="DR26" s="208">
        <f t="shared" si="14"/>
        <v>0</v>
      </c>
      <c r="DS26" s="207" t="s">
        <v>95</v>
      </c>
      <c r="DT26" s="200">
        <f t="shared" ref="DT26:DZ26" si="15">IF(DS26="YES",DT25*$B26,0)</f>
        <v>0</v>
      </c>
      <c r="DU26" s="200">
        <f t="shared" si="15"/>
        <v>0</v>
      </c>
      <c r="DV26" s="200">
        <f t="shared" si="15"/>
        <v>0</v>
      </c>
      <c r="DW26" s="200">
        <f t="shared" si="15"/>
        <v>0</v>
      </c>
      <c r="DX26" s="200">
        <f t="shared" si="15"/>
        <v>0</v>
      </c>
      <c r="DY26" s="200">
        <f t="shared" si="15"/>
        <v>0</v>
      </c>
      <c r="DZ26" s="208">
        <f t="shared" si="15"/>
        <v>0</v>
      </c>
      <c r="EA26" s="207" t="s">
        <v>95</v>
      </c>
      <c r="EB26" s="200">
        <f t="shared" ref="EB26:EH26" si="16">IF(EA26="YES",EB25*$B26,0)</f>
        <v>0</v>
      </c>
      <c r="EC26" s="200">
        <f t="shared" si="16"/>
        <v>0</v>
      </c>
      <c r="ED26" s="200">
        <f t="shared" si="16"/>
        <v>0</v>
      </c>
      <c r="EE26" s="200">
        <f t="shared" si="16"/>
        <v>0</v>
      </c>
      <c r="EF26" s="200">
        <f t="shared" si="16"/>
        <v>0</v>
      </c>
      <c r="EG26" s="200">
        <f t="shared" si="16"/>
        <v>0</v>
      </c>
      <c r="EH26" s="208">
        <f t="shared" si="16"/>
        <v>0</v>
      </c>
      <c r="EI26" s="207" t="s">
        <v>95</v>
      </c>
      <c r="EJ26" s="200">
        <f t="shared" ref="EJ26:EP26" si="17">IF(EI26="YES",EJ25*$B26,0)</f>
        <v>0</v>
      </c>
      <c r="EK26" s="200">
        <f t="shared" si="17"/>
        <v>0</v>
      </c>
      <c r="EL26" s="200">
        <f t="shared" si="17"/>
        <v>0</v>
      </c>
      <c r="EM26" s="200">
        <f t="shared" si="17"/>
        <v>0</v>
      </c>
      <c r="EN26" s="200">
        <f t="shared" si="17"/>
        <v>0</v>
      </c>
      <c r="EO26" s="200">
        <f t="shared" si="17"/>
        <v>0</v>
      </c>
      <c r="EP26" s="208">
        <f t="shared" si="17"/>
        <v>0</v>
      </c>
      <c r="EQ26" s="207" t="s">
        <v>95</v>
      </c>
      <c r="ER26" s="200">
        <f t="shared" ref="ER26:EX26" si="18">IF(EQ26="YES",ER25*$B26,0)</f>
        <v>0</v>
      </c>
      <c r="ES26" s="200">
        <f t="shared" si="18"/>
        <v>0</v>
      </c>
      <c r="ET26" s="200">
        <f t="shared" si="18"/>
        <v>0</v>
      </c>
      <c r="EU26" s="200">
        <f t="shared" si="18"/>
        <v>0</v>
      </c>
      <c r="EV26" s="200">
        <f t="shared" si="18"/>
        <v>0</v>
      </c>
      <c r="EW26" s="200">
        <f t="shared" si="18"/>
        <v>0</v>
      </c>
      <c r="EX26" s="208">
        <f t="shared" si="18"/>
        <v>0</v>
      </c>
      <c r="EY26" s="207" t="s">
        <v>95</v>
      </c>
      <c r="EZ26" s="200">
        <f t="shared" ref="EZ26:FF26" si="19">IF(EY26="YES",EZ25*$B26,0)</f>
        <v>0</v>
      </c>
      <c r="FA26" s="200">
        <f t="shared" si="19"/>
        <v>0</v>
      </c>
      <c r="FB26" s="200">
        <f t="shared" si="19"/>
        <v>0</v>
      </c>
      <c r="FC26" s="200">
        <f t="shared" si="19"/>
        <v>0</v>
      </c>
      <c r="FD26" s="200">
        <f t="shared" si="19"/>
        <v>0</v>
      </c>
      <c r="FE26" s="200">
        <f t="shared" si="19"/>
        <v>0</v>
      </c>
      <c r="FF26" s="208">
        <f t="shared" si="19"/>
        <v>0</v>
      </c>
      <c r="FG26" s="207" t="s">
        <v>95</v>
      </c>
      <c r="FH26" s="200">
        <f t="shared" ref="FH26:FN26" si="20">IF(FG26="YES",FH25*$B26,0)</f>
        <v>0</v>
      </c>
      <c r="FI26" s="200">
        <f t="shared" si="20"/>
        <v>0</v>
      </c>
      <c r="FJ26" s="200">
        <f t="shared" si="20"/>
        <v>0</v>
      </c>
      <c r="FK26" s="200">
        <f t="shared" si="20"/>
        <v>0</v>
      </c>
      <c r="FL26" s="200">
        <f t="shared" si="20"/>
        <v>0</v>
      </c>
      <c r="FM26" s="200">
        <f t="shared" si="20"/>
        <v>0</v>
      </c>
      <c r="FN26" s="208">
        <f t="shared" si="20"/>
        <v>0</v>
      </c>
      <c r="FO26" s="207" t="s">
        <v>95</v>
      </c>
      <c r="FP26" s="200">
        <f t="shared" ref="FP26:FV26" si="21">IF(FO26="YES",FP25*$B26,0)</f>
        <v>0</v>
      </c>
      <c r="FQ26" s="200">
        <f t="shared" si="21"/>
        <v>0</v>
      </c>
      <c r="FR26" s="200">
        <f t="shared" si="21"/>
        <v>0</v>
      </c>
      <c r="FS26" s="200">
        <f t="shared" si="21"/>
        <v>0</v>
      </c>
      <c r="FT26" s="200">
        <f t="shared" si="21"/>
        <v>0</v>
      </c>
      <c r="FU26" s="200">
        <f t="shared" si="21"/>
        <v>0</v>
      </c>
      <c r="FV26" s="208">
        <f t="shared" si="21"/>
        <v>0</v>
      </c>
      <c r="FW26" s="207" t="s">
        <v>95</v>
      </c>
      <c r="FX26" s="200">
        <f t="shared" ref="FX26:GD26" si="22">IF(FW26="YES",FX25*$B26,0)</f>
        <v>0</v>
      </c>
      <c r="FY26" s="200">
        <f t="shared" si="22"/>
        <v>0</v>
      </c>
      <c r="FZ26" s="200">
        <f t="shared" si="22"/>
        <v>0</v>
      </c>
      <c r="GA26" s="200">
        <f t="shared" si="22"/>
        <v>0</v>
      </c>
      <c r="GB26" s="200">
        <f t="shared" si="22"/>
        <v>0</v>
      </c>
      <c r="GC26" s="200">
        <f t="shared" si="22"/>
        <v>0</v>
      </c>
      <c r="GD26" s="208">
        <f t="shared" si="22"/>
        <v>0</v>
      </c>
      <c r="GE26" s="207" t="s">
        <v>95</v>
      </c>
      <c r="GF26" s="200">
        <f t="shared" ref="GF26:GL26" si="23">IF(GE26="YES",GF25*$B26,0)</f>
        <v>0</v>
      </c>
      <c r="GG26" s="200">
        <f t="shared" si="23"/>
        <v>0</v>
      </c>
      <c r="GH26" s="200">
        <f t="shared" si="23"/>
        <v>0</v>
      </c>
      <c r="GI26" s="200">
        <f t="shared" si="23"/>
        <v>0</v>
      </c>
      <c r="GJ26" s="200">
        <f t="shared" si="23"/>
        <v>0</v>
      </c>
      <c r="GK26" s="200">
        <f t="shared" si="23"/>
        <v>0</v>
      </c>
      <c r="GL26" s="208">
        <f t="shared" si="23"/>
        <v>0</v>
      </c>
      <c r="GM26" s="207" t="s">
        <v>95</v>
      </c>
      <c r="GN26" s="200">
        <f t="shared" ref="GN26:GT26" si="24">IF(GM26="YES",GN25*$B26,0)</f>
        <v>0</v>
      </c>
      <c r="GO26" s="200">
        <f t="shared" si="24"/>
        <v>0</v>
      </c>
      <c r="GP26" s="200">
        <f t="shared" si="24"/>
        <v>0</v>
      </c>
      <c r="GQ26" s="200">
        <f t="shared" si="24"/>
        <v>0</v>
      </c>
      <c r="GR26" s="200">
        <f t="shared" si="24"/>
        <v>0</v>
      </c>
      <c r="GS26" s="200">
        <f t="shared" si="24"/>
        <v>0</v>
      </c>
      <c r="GT26" s="208">
        <f t="shared" si="24"/>
        <v>0</v>
      </c>
      <c r="GU26" s="207" t="s">
        <v>95</v>
      </c>
      <c r="GV26" s="200">
        <f t="shared" ref="GV26:HB26" si="25">IF(GU26="YES",GV25*$B26,0)</f>
        <v>0</v>
      </c>
      <c r="GW26" s="200">
        <f t="shared" si="25"/>
        <v>0</v>
      </c>
      <c r="GX26" s="200">
        <f t="shared" si="25"/>
        <v>0</v>
      </c>
      <c r="GY26" s="200">
        <f t="shared" si="25"/>
        <v>0</v>
      </c>
      <c r="GZ26" s="200">
        <f t="shared" si="25"/>
        <v>0</v>
      </c>
      <c r="HA26" s="200">
        <f t="shared" si="25"/>
        <v>0</v>
      </c>
      <c r="HB26" s="208">
        <f t="shared" si="25"/>
        <v>0</v>
      </c>
      <c r="HC26" s="207" t="s">
        <v>95</v>
      </c>
      <c r="HD26" s="200">
        <f t="shared" ref="HD26:HJ26" si="26">IF(HC26="YES",HD25*$B26,0)</f>
        <v>0</v>
      </c>
      <c r="HE26" s="200">
        <f t="shared" si="26"/>
        <v>0</v>
      </c>
      <c r="HF26" s="200">
        <f t="shared" si="26"/>
        <v>0</v>
      </c>
      <c r="HG26" s="200">
        <f t="shared" si="26"/>
        <v>0</v>
      </c>
      <c r="HH26" s="200">
        <f t="shared" si="26"/>
        <v>0</v>
      </c>
      <c r="HI26" s="200">
        <f t="shared" si="26"/>
        <v>0</v>
      </c>
      <c r="HJ26" s="208">
        <f t="shared" si="26"/>
        <v>0</v>
      </c>
      <c r="HK26" s="207" t="s">
        <v>95</v>
      </c>
      <c r="HL26" s="200">
        <f t="shared" ref="HL26:HR26" si="27">IF(HK26="YES",HL25*$B26,0)</f>
        <v>0</v>
      </c>
      <c r="HM26" s="200">
        <f t="shared" si="27"/>
        <v>0</v>
      </c>
      <c r="HN26" s="200">
        <f t="shared" si="27"/>
        <v>0</v>
      </c>
      <c r="HO26" s="200">
        <f t="shared" si="27"/>
        <v>0</v>
      </c>
      <c r="HP26" s="200">
        <f t="shared" si="27"/>
        <v>0</v>
      </c>
      <c r="HQ26" s="200">
        <f t="shared" si="27"/>
        <v>0</v>
      </c>
      <c r="HR26" s="208">
        <f t="shared" si="27"/>
        <v>0</v>
      </c>
      <c r="HS26" s="207" t="s">
        <v>95</v>
      </c>
      <c r="HT26" s="200">
        <f t="shared" ref="HT26:HZ26" si="28">IF(HS26="YES",HT25*$B26,0)</f>
        <v>0</v>
      </c>
      <c r="HU26" s="200">
        <f t="shared" si="28"/>
        <v>0</v>
      </c>
      <c r="HV26" s="200">
        <f t="shared" si="28"/>
        <v>0</v>
      </c>
      <c r="HW26" s="200">
        <f t="shared" si="28"/>
        <v>0</v>
      </c>
      <c r="HX26" s="200">
        <f t="shared" si="28"/>
        <v>0</v>
      </c>
      <c r="HY26" s="200">
        <f t="shared" si="28"/>
        <v>0</v>
      </c>
      <c r="HZ26" s="208">
        <f t="shared" si="28"/>
        <v>0</v>
      </c>
      <c r="IA26" s="207" t="s">
        <v>95</v>
      </c>
      <c r="IB26" s="200">
        <f t="shared" ref="IB26:IH26" si="29">IF(IA26="YES",IB25*$B26,0)</f>
        <v>0</v>
      </c>
      <c r="IC26" s="200">
        <f t="shared" si="29"/>
        <v>0</v>
      </c>
      <c r="ID26" s="200">
        <f t="shared" si="29"/>
        <v>0</v>
      </c>
      <c r="IE26" s="200">
        <f t="shared" si="29"/>
        <v>0</v>
      </c>
      <c r="IF26" s="200">
        <f t="shared" si="29"/>
        <v>0</v>
      </c>
      <c r="IG26" s="200">
        <f t="shared" si="29"/>
        <v>0</v>
      </c>
      <c r="IH26" s="208">
        <f t="shared" si="29"/>
        <v>0</v>
      </c>
      <c r="II26" s="207" t="s">
        <v>95</v>
      </c>
      <c r="IJ26" s="200">
        <f t="shared" ref="IJ26:IP26" si="30">IF(II26="YES",IJ25*$B26,0)</f>
        <v>0</v>
      </c>
      <c r="IK26" s="200">
        <f t="shared" si="30"/>
        <v>0</v>
      </c>
      <c r="IL26" s="200">
        <f t="shared" si="30"/>
        <v>0</v>
      </c>
      <c r="IM26" s="200">
        <f t="shared" si="30"/>
        <v>0</v>
      </c>
      <c r="IN26" s="200">
        <f t="shared" si="30"/>
        <v>0</v>
      </c>
      <c r="IO26" s="200">
        <f t="shared" si="30"/>
        <v>0</v>
      </c>
      <c r="IP26" s="208">
        <f t="shared" si="30"/>
        <v>0</v>
      </c>
      <c r="IQ26" s="207" t="s">
        <v>95</v>
      </c>
      <c r="IR26" s="200">
        <f t="shared" ref="IR26:IX26" si="31">IF(IQ26="YES",IR25*$B26,0)</f>
        <v>0</v>
      </c>
      <c r="IS26" s="200">
        <f t="shared" si="31"/>
        <v>0</v>
      </c>
      <c r="IT26" s="200">
        <f t="shared" si="31"/>
        <v>0</v>
      </c>
      <c r="IU26" s="200">
        <f t="shared" si="31"/>
        <v>0</v>
      </c>
      <c r="IV26" s="200">
        <f t="shared" si="31"/>
        <v>0</v>
      </c>
      <c r="IW26" s="200">
        <f t="shared" si="31"/>
        <v>0</v>
      </c>
      <c r="IX26" s="208">
        <f t="shared" si="31"/>
        <v>0</v>
      </c>
      <c r="IY26" s="207" t="s">
        <v>95</v>
      </c>
      <c r="IZ26" s="200">
        <f t="shared" ref="IZ26:JF26" si="32">IF(IY26="YES",IZ25*$B26,0)</f>
        <v>0</v>
      </c>
      <c r="JA26" s="200">
        <f t="shared" si="32"/>
        <v>0</v>
      </c>
      <c r="JB26" s="200">
        <f t="shared" si="32"/>
        <v>0</v>
      </c>
      <c r="JC26" s="200">
        <f t="shared" si="32"/>
        <v>0</v>
      </c>
      <c r="JD26" s="200">
        <f t="shared" si="32"/>
        <v>0</v>
      </c>
      <c r="JE26" s="200">
        <f t="shared" si="32"/>
        <v>0</v>
      </c>
      <c r="JF26" s="208">
        <f t="shared" si="32"/>
        <v>0</v>
      </c>
    </row>
    <row r="27" spans="1:266" x14ac:dyDescent="0.35">
      <c r="A27" s="4" t="s">
        <v>58</v>
      </c>
      <c r="C27" s="207" t="s">
        <v>95</v>
      </c>
      <c r="D27" s="200">
        <f t="shared" ref="D27:J27" si="33">IF(C27="YES",SUM(D25:D26)*$B27,0)</f>
        <v>0</v>
      </c>
      <c r="E27" s="200">
        <f t="shared" si="33"/>
        <v>0</v>
      </c>
      <c r="F27" s="200">
        <f t="shared" si="33"/>
        <v>0</v>
      </c>
      <c r="G27" s="200">
        <f t="shared" si="33"/>
        <v>0</v>
      </c>
      <c r="H27" s="200">
        <f t="shared" si="33"/>
        <v>0</v>
      </c>
      <c r="I27" s="200">
        <f t="shared" si="33"/>
        <v>0</v>
      </c>
      <c r="J27" s="208">
        <f t="shared" si="33"/>
        <v>0</v>
      </c>
      <c r="K27" s="207" t="s">
        <v>95</v>
      </c>
      <c r="L27" s="200">
        <f t="shared" ref="L27:R27" si="34">IF(K27="YES",SUM(L25:L26)*$B27,0)</f>
        <v>0</v>
      </c>
      <c r="M27" s="200">
        <f t="shared" si="34"/>
        <v>0</v>
      </c>
      <c r="N27" s="200">
        <f t="shared" si="34"/>
        <v>0</v>
      </c>
      <c r="O27" s="200">
        <f t="shared" si="34"/>
        <v>0</v>
      </c>
      <c r="P27" s="200">
        <f t="shared" si="34"/>
        <v>0</v>
      </c>
      <c r="Q27" s="200">
        <f t="shared" si="34"/>
        <v>0</v>
      </c>
      <c r="R27" s="208">
        <f t="shared" si="34"/>
        <v>0</v>
      </c>
      <c r="S27" s="207" t="s">
        <v>95</v>
      </c>
      <c r="T27" s="200">
        <f t="shared" ref="T27:Z27" si="35">IF(S27="YES",SUM(T25:T26)*$B27,0)</f>
        <v>0</v>
      </c>
      <c r="U27" s="200">
        <f t="shared" si="35"/>
        <v>0</v>
      </c>
      <c r="V27" s="200">
        <f t="shared" si="35"/>
        <v>0</v>
      </c>
      <c r="W27" s="200">
        <f t="shared" si="35"/>
        <v>0</v>
      </c>
      <c r="X27" s="200">
        <f t="shared" si="35"/>
        <v>0</v>
      </c>
      <c r="Y27" s="200">
        <f t="shared" si="35"/>
        <v>0</v>
      </c>
      <c r="Z27" s="208">
        <f t="shared" si="35"/>
        <v>0</v>
      </c>
      <c r="AA27" s="207" t="s">
        <v>95</v>
      </c>
      <c r="AB27" s="200">
        <f t="shared" ref="AB27:AH27" si="36">IF(AA27="YES",SUM(AB25:AB26)*$B27,0)</f>
        <v>0</v>
      </c>
      <c r="AC27" s="200">
        <f t="shared" si="36"/>
        <v>0</v>
      </c>
      <c r="AD27" s="200">
        <f t="shared" si="36"/>
        <v>0</v>
      </c>
      <c r="AE27" s="200">
        <f t="shared" si="36"/>
        <v>0</v>
      </c>
      <c r="AF27" s="200">
        <f t="shared" si="36"/>
        <v>0</v>
      </c>
      <c r="AG27" s="200">
        <f t="shared" si="36"/>
        <v>0</v>
      </c>
      <c r="AH27" s="208">
        <f t="shared" si="36"/>
        <v>0</v>
      </c>
      <c r="AI27" s="207" t="s">
        <v>95</v>
      </c>
      <c r="AJ27" s="200">
        <f t="shared" ref="AJ27:AP27" si="37">IF(AI27="YES",SUM(AJ25:AJ26)*$B27,0)</f>
        <v>0</v>
      </c>
      <c r="AK27" s="200">
        <f t="shared" si="37"/>
        <v>0</v>
      </c>
      <c r="AL27" s="200">
        <f t="shared" si="37"/>
        <v>0</v>
      </c>
      <c r="AM27" s="200">
        <f t="shared" si="37"/>
        <v>0</v>
      </c>
      <c r="AN27" s="200">
        <f t="shared" si="37"/>
        <v>0</v>
      </c>
      <c r="AO27" s="200">
        <f t="shared" si="37"/>
        <v>0</v>
      </c>
      <c r="AP27" s="208">
        <f t="shared" si="37"/>
        <v>0</v>
      </c>
      <c r="AQ27" s="207" t="s">
        <v>95</v>
      </c>
      <c r="AR27" s="200">
        <f t="shared" ref="AR27:AX27" si="38">IF(AQ27="YES",SUM(AR25:AR26)*$B27,0)</f>
        <v>0</v>
      </c>
      <c r="AS27" s="200">
        <f t="shared" si="38"/>
        <v>0</v>
      </c>
      <c r="AT27" s="200">
        <f t="shared" si="38"/>
        <v>0</v>
      </c>
      <c r="AU27" s="200">
        <f t="shared" si="38"/>
        <v>0</v>
      </c>
      <c r="AV27" s="200">
        <f t="shared" si="38"/>
        <v>0</v>
      </c>
      <c r="AW27" s="200">
        <f t="shared" si="38"/>
        <v>0</v>
      </c>
      <c r="AX27" s="208">
        <f t="shared" si="38"/>
        <v>0</v>
      </c>
      <c r="AY27" s="207" t="s">
        <v>95</v>
      </c>
      <c r="AZ27" s="200">
        <f t="shared" ref="AZ27:BF27" si="39">IF(AY27="YES",SUM(AZ25:AZ26)*$B27,0)</f>
        <v>0</v>
      </c>
      <c r="BA27" s="200">
        <f t="shared" si="39"/>
        <v>0</v>
      </c>
      <c r="BB27" s="200">
        <f t="shared" si="39"/>
        <v>0</v>
      </c>
      <c r="BC27" s="200">
        <f t="shared" si="39"/>
        <v>0</v>
      </c>
      <c r="BD27" s="200">
        <f t="shared" si="39"/>
        <v>0</v>
      </c>
      <c r="BE27" s="200">
        <f t="shared" si="39"/>
        <v>0</v>
      </c>
      <c r="BF27" s="208">
        <f t="shared" si="39"/>
        <v>0</v>
      </c>
      <c r="BG27" s="207" t="s">
        <v>95</v>
      </c>
      <c r="BH27" s="200">
        <f t="shared" ref="BH27:BN27" si="40">IF(BG27="YES",SUM(BH25:BH26)*$B27,0)</f>
        <v>0</v>
      </c>
      <c r="BI27" s="200">
        <f t="shared" si="40"/>
        <v>0</v>
      </c>
      <c r="BJ27" s="200">
        <f t="shared" si="40"/>
        <v>0</v>
      </c>
      <c r="BK27" s="200">
        <f t="shared" si="40"/>
        <v>0</v>
      </c>
      <c r="BL27" s="200">
        <f t="shared" si="40"/>
        <v>0</v>
      </c>
      <c r="BM27" s="200">
        <f t="shared" si="40"/>
        <v>0</v>
      </c>
      <c r="BN27" s="208">
        <f t="shared" si="40"/>
        <v>0</v>
      </c>
      <c r="BO27" s="207" t="s">
        <v>95</v>
      </c>
      <c r="BP27" s="200">
        <f t="shared" ref="BP27:BV27" si="41">IF(BO27="YES",SUM(BP25:BP26)*$B27,0)</f>
        <v>0</v>
      </c>
      <c r="BQ27" s="200">
        <f t="shared" si="41"/>
        <v>0</v>
      </c>
      <c r="BR27" s="200">
        <f t="shared" si="41"/>
        <v>0</v>
      </c>
      <c r="BS27" s="200">
        <f t="shared" si="41"/>
        <v>0</v>
      </c>
      <c r="BT27" s="200">
        <f t="shared" si="41"/>
        <v>0</v>
      </c>
      <c r="BU27" s="200">
        <f t="shared" si="41"/>
        <v>0</v>
      </c>
      <c r="BV27" s="208">
        <f t="shared" si="41"/>
        <v>0</v>
      </c>
      <c r="BW27" s="207" t="s">
        <v>95</v>
      </c>
      <c r="BX27" s="200">
        <f t="shared" ref="BX27:CD27" si="42">IF(BW27="YES",SUM(BX25:BX26)*$B27,0)</f>
        <v>0</v>
      </c>
      <c r="BY27" s="200">
        <f t="shared" si="42"/>
        <v>0</v>
      </c>
      <c r="BZ27" s="200">
        <f t="shared" si="42"/>
        <v>0</v>
      </c>
      <c r="CA27" s="200">
        <f t="shared" si="42"/>
        <v>0</v>
      </c>
      <c r="CB27" s="200">
        <f t="shared" si="42"/>
        <v>0</v>
      </c>
      <c r="CC27" s="200">
        <f t="shared" si="42"/>
        <v>0</v>
      </c>
      <c r="CD27" s="208">
        <f t="shared" si="42"/>
        <v>0</v>
      </c>
      <c r="CE27" s="207" t="s">
        <v>95</v>
      </c>
      <c r="CF27" s="200">
        <f t="shared" ref="CF27:CL27" si="43">IF(CE27="YES",SUM(CF25:CF26)*$B27,0)</f>
        <v>0</v>
      </c>
      <c r="CG27" s="200">
        <f t="shared" si="43"/>
        <v>0</v>
      </c>
      <c r="CH27" s="200">
        <f t="shared" si="43"/>
        <v>0</v>
      </c>
      <c r="CI27" s="200">
        <f t="shared" si="43"/>
        <v>0</v>
      </c>
      <c r="CJ27" s="200">
        <f t="shared" si="43"/>
        <v>0</v>
      </c>
      <c r="CK27" s="200">
        <f t="shared" si="43"/>
        <v>0</v>
      </c>
      <c r="CL27" s="208">
        <f t="shared" si="43"/>
        <v>0</v>
      </c>
      <c r="CM27" s="207" t="s">
        <v>95</v>
      </c>
      <c r="CN27" s="200">
        <f t="shared" ref="CN27:CT27" si="44">IF(CM27="YES",SUM(CN25:CN26)*$B27,0)</f>
        <v>0</v>
      </c>
      <c r="CO27" s="200">
        <f t="shared" si="44"/>
        <v>0</v>
      </c>
      <c r="CP27" s="200">
        <f t="shared" si="44"/>
        <v>0</v>
      </c>
      <c r="CQ27" s="200">
        <f t="shared" si="44"/>
        <v>0</v>
      </c>
      <c r="CR27" s="200">
        <f t="shared" si="44"/>
        <v>0</v>
      </c>
      <c r="CS27" s="200">
        <f t="shared" si="44"/>
        <v>0</v>
      </c>
      <c r="CT27" s="208">
        <f t="shared" si="44"/>
        <v>0</v>
      </c>
      <c r="CU27" s="207" t="s">
        <v>95</v>
      </c>
      <c r="CV27" s="200">
        <f t="shared" ref="CV27:DB27" si="45">IF(CU27="YES",SUM(CV25:CV26)*$B27,0)</f>
        <v>0</v>
      </c>
      <c r="CW27" s="200">
        <f t="shared" si="45"/>
        <v>0</v>
      </c>
      <c r="CX27" s="200">
        <f t="shared" si="45"/>
        <v>0</v>
      </c>
      <c r="CY27" s="200">
        <f t="shared" si="45"/>
        <v>0</v>
      </c>
      <c r="CZ27" s="200">
        <f t="shared" si="45"/>
        <v>0</v>
      </c>
      <c r="DA27" s="200">
        <f t="shared" si="45"/>
        <v>0</v>
      </c>
      <c r="DB27" s="208">
        <f t="shared" si="45"/>
        <v>0</v>
      </c>
      <c r="DC27" s="207" t="s">
        <v>95</v>
      </c>
      <c r="DD27" s="200">
        <f t="shared" ref="DD27:DJ27" si="46">IF(DC27="YES",SUM(DD25:DD26)*$B27,0)</f>
        <v>0</v>
      </c>
      <c r="DE27" s="200">
        <f t="shared" si="46"/>
        <v>0</v>
      </c>
      <c r="DF27" s="200">
        <f t="shared" si="46"/>
        <v>0</v>
      </c>
      <c r="DG27" s="200">
        <f t="shared" si="46"/>
        <v>0</v>
      </c>
      <c r="DH27" s="200">
        <f t="shared" si="46"/>
        <v>0</v>
      </c>
      <c r="DI27" s="200">
        <f t="shared" si="46"/>
        <v>0</v>
      </c>
      <c r="DJ27" s="208">
        <f t="shared" si="46"/>
        <v>0</v>
      </c>
      <c r="DK27" s="207" t="s">
        <v>95</v>
      </c>
      <c r="DL27" s="200">
        <f t="shared" ref="DL27:DR27" si="47">IF(DK27="YES",SUM(DL25:DL26)*$B27,0)</f>
        <v>0</v>
      </c>
      <c r="DM27" s="200">
        <f t="shared" si="47"/>
        <v>0</v>
      </c>
      <c r="DN27" s="200">
        <f t="shared" si="47"/>
        <v>0</v>
      </c>
      <c r="DO27" s="200">
        <f t="shared" si="47"/>
        <v>0</v>
      </c>
      <c r="DP27" s="200">
        <f t="shared" si="47"/>
        <v>0</v>
      </c>
      <c r="DQ27" s="200">
        <f t="shared" si="47"/>
        <v>0</v>
      </c>
      <c r="DR27" s="208">
        <f t="shared" si="47"/>
        <v>0</v>
      </c>
      <c r="DS27" s="207" t="s">
        <v>95</v>
      </c>
      <c r="DT27" s="200">
        <f t="shared" ref="DT27:DZ27" si="48">IF(DS27="YES",SUM(DT25:DT26)*$B27,0)</f>
        <v>0</v>
      </c>
      <c r="DU27" s="200">
        <f t="shared" si="48"/>
        <v>0</v>
      </c>
      <c r="DV27" s="200">
        <f t="shared" si="48"/>
        <v>0</v>
      </c>
      <c r="DW27" s="200">
        <f t="shared" si="48"/>
        <v>0</v>
      </c>
      <c r="DX27" s="200">
        <f t="shared" si="48"/>
        <v>0</v>
      </c>
      <c r="DY27" s="200">
        <f t="shared" si="48"/>
        <v>0</v>
      </c>
      <c r="DZ27" s="208">
        <f t="shared" si="48"/>
        <v>0</v>
      </c>
      <c r="EA27" s="207" t="s">
        <v>95</v>
      </c>
      <c r="EB27" s="200">
        <f t="shared" ref="EB27:EH27" si="49">IF(EA27="YES",SUM(EB25:EB26)*$B27,0)</f>
        <v>0</v>
      </c>
      <c r="EC27" s="200">
        <f t="shared" si="49"/>
        <v>0</v>
      </c>
      <c r="ED27" s="200">
        <f t="shared" si="49"/>
        <v>0</v>
      </c>
      <c r="EE27" s="200">
        <f t="shared" si="49"/>
        <v>0</v>
      </c>
      <c r="EF27" s="200">
        <f t="shared" si="49"/>
        <v>0</v>
      </c>
      <c r="EG27" s="200">
        <f t="shared" si="49"/>
        <v>0</v>
      </c>
      <c r="EH27" s="208">
        <f t="shared" si="49"/>
        <v>0</v>
      </c>
      <c r="EI27" s="207" t="s">
        <v>95</v>
      </c>
      <c r="EJ27" s="200">
        <f t="shared" ref="EJ27:EP27" si="50">IF(EI27="YES",SUM(EJ25:EJ26)*$B27,0)</f>
        <v>0</v>
      </c>
      <c r="EK27" s="200">
        <f t="shared" si="50"/>
        <v>0</v>
      </c>
      <c r="EL27" s="200">
        <f t="shared" si="50"/>
        <v>0</v>
      </c>
      <c r="EM27" s="200">
        <f t="shared" si="50"/>
        <v>0</v>
      </c>
      <c r="EN27" s="200">
        <f t="shared" si="50"/>
        <v>0</v>
      </c>
      <c r="EO27" s="200">
        <f t="shared" si="50"/>
        <v>0</v>
      </c>
      <c r="EP27" s="208">
        <f t="shared" si="50"/>
        <v>0</v>
      </c>
      <c r="EQ27" s="207" t="s">
        <v>95</v>
      </c>
      <c r="ER27" s="200">
        <f t="shared" ref="ER27:EX27" si="51">IF(EQ27="YES",SUM(ER25:ER26)*$B27,0)</f>
        <v>0</v>
      </c>
      <c r="ES27" s="200">
        <f t="shared" si="51"/>
        <v>0</v>
      </c>
      <c r="ET27" s="200">
        <f t="shared" si="51"/>
        <v>0</v>
      </c>
      <c r="EU27" s="200">
        <f t="shared" si="51"/>
        <v>0</v>
      </c>
      <c r="EV27" s="200">
        <f t="shared" si="51"/>
        <v>0</v>
      </c>
      <c r="EW27" s="200">
        <f t="shared" si="51"/>
        <v>0</v>
      </c>
      <c r="EX27" s="208">
        <f t="shared" si="51"/>
        <v>0</v>
      </c>
      <c r="EY27" s="207" t="s">
        <v>95</v>
      </c>
      <c r="EZ27" s="200">
        <f t="shared" ref="EZ27:FF27" si="52">IF(EY27="YES",SUM(EZ25:EZ26)*$B27,0)</f>
        <v>0</v>
      </c>
      <c r="FA27" s="200">
        <f t="shared" si="52"/>
        <v>0</v>
      </c>
      <c r="FB27" s="200">
        <f t="shared" si="52"/>
        <v>0</v>
      </c>
      <c r="FC27" s="200">
        <f t="shared" si="52"/>
        <v>0</v>
      </c>
      <c r="FD27" s="200">
        <f t="shared" si="52"/>
        <v>0</v>
      </c>
      <c r="FE27" s="200">
        <f t="shared" si="52"/>
        <v>0</v>
      </c>
      <c r="FF27" s="208">
        <f t="shared" si="52"/>
        <v>0</v>
      </c>
      <c r="FG27" s="207" t="s">
        <v>95</v>
      </c>
      <c r="FH27" s="200">
        <f t="shared" ref="FH27:FN27" si="53">IF(FG27="YES",SUM(FH25:FH26)*$B27,0)</f>
        <v>0</v>
      </c>
      <c r="FI27" s="200">
        <f t="shared" si="53"/>
        <v>0</v>
      </c>
      <c r="FJ27" s="200">
        <f t="shared" si="53"/>
        <v>0</v>
      </c>
      <c r="FK27" s="200">
        <f t="shared" si="53"/>
        <v>0</v>
      </c>
      <c r="FL27" s="200">
        <f t="shared" si="53"/>
        <v>0</v>
      </c>
      <c r="FM27" s="200">
        <f t="shared" si="53"/>
        <v>0</v>
      </c>
      <c r="FN27" s="208">
        <f t="shared" si="53"/>
        <v>0</v>
      </c>
      <c r="FO27" s="207" t="s">
        <v>95</v>
      </c>
      <c r="FP27" s="200">
        <f t="shared" ref="FP27:FV27" si="54">IF(FO27="YES",SUM(FP25:FP26)*$B27,0)</f>
        <v>0</v>
      </c>
      <c r="FQ27" s="200">
        <f t="shared" si="54"/>
        <v>0</v>
      </c>
      <c r="FR27" s="200">
        <f t="shared" si="54"/>
        <v>0</v>
      </c>
      <c r="FS27" s="200">
        <f t="shared" si="54"/>
        <v>0</v>
      </c>
      <c r="FT27" s="200">
        <f t="shared" si="54"/>
        <v>0</v>
      </c>
      <c r="FU27" s="200">
        <f t="shared" si="54"/>
        <v>0</v>
      </c>
      <c r="FV27" s="208">
        <f t="shared" si="54"/>
        <v>0</v>
      </c>
      <c r="FW27" s="207" t="s">
        <v>95</v>
      </c>
      <c r="FX27" s="200">
        <f t="shared" ref="FX27:GD27" si="55">IF(FW27="YES",SUM(FX25:FX26)*$B27,0)</f>
        <v>0</v>
      </c>
      <c r="FY27" s="200">
        <f t="shared" si="55"/>
        <v>0</v>
      </c>
      <c r="FZ27" s="200">
        <f t="shared" si="55"/>
        <v>0</v>
      </c>
      <c r="GA27" s="200">
        <f t="shared" si="55"/>
        <v>0</v>
      </c>
      <c r="GB27" s="200">
        <f t="shared" si="55"/>
        <v>0</v>
      </c>
      <c r="GC27" s="200">
        <f t="shared" si="55"/>
        <v>0</v>
      </c>
      <c r="GD27" s="208">
        <f t="shared" si="55"/>
        <v>0</v>
      </c>
      <c r="GE27" s="207" t="s">
        <v>95</v>
      </c>
      <c r="GF27" s="200">
        <f t="shared" ref="GF27:GL27" si="56">IF(GE27="YES",SUM(GF25:GF26)*$B27,0)</f>
        <v>0</v>
      </c>
      <c r="GG27" s="200">
        <f t="shared" si="56"/>
        <v>0</v>
      </c>
      <c r="GH27" s="200">
        <f t="shared" si="56"/>
        <v>0</v>
      </c>
      <c r="GI27" s="200">
        <f t="shared" si="56"/>
        <v>0</v>
      </c>
      <c r="GJ27" s="200">
        <f t="shared" si="56"/>
        <v>0</v>
      </c>
      <c r="GK27" s="200">
        <f t="shared" si="56"/>
        <v>0</v>
      </c>
      <c r="GL27" s="208">
        <f t="shared" si="56"/>
        <v>0</v>
      </c>
      <c r="GM27" s="207" t="s">
        <v>95</v>
      </c>
      <c r="GN27" s="200">
        <f t="shared" ref="GN27:GT27" si="57">IF(GM27="YES",SUM(GN25:GN26)*$B27,0)</f>
        <v>0</v>
      </c>
      <c r="GO27" s="200">
        <f t="shared" si="57"/>
        <v>0</v>
      </c>
      <c r="GP27" s="200">
        <f t="shared" si="57"/>
        <v>0</v>
      </c>
      <c r="GQ27" s="200">
        <f t="shared" si="57"/>
        <v>0</v>
      </c>
      <c r="GR27" s="200">
        <f t="shared" si="57"/>
        <v>0</v>
      </c>
      <c r="GS27" s="200">
        <f t="shared" si="57"/>
        <v>0</v>
      </c>
      <c r="GT27" s="208">
        <f t="shared" si="57"/>
        <v>0</v>
      </c>
      <c r="GU27" s="207" t="s">
        <v>95</v>
      </c>
      <c r="GV27" s="200">
        <f t="shared" ref="GV27:HB27" si="58">IF(GU27="YES",SUM(GV25:GV26)*$B27,0)</f>
        <v>0</v>
      </c>
      <c r="GW27" s="200">
        <f t="shared" si="58"/>
        <v>0</v>
      </c>
      <c r="GX27" s="200">
        <f t="shared" si="58"/>
        <v>0</v>
      </c>
      <c r="GY27" s="200">
        <f t="shared" si="58"/>
        <v>0</v>
      </c>
      <c r="GZ27" s="200">
        <f t="shared" si="58"/>
        <v>0</v>
      </c>
      <c r="HA27" s="200">
        <f t="shared" si="58"/>
        <v>0</v>
      </c>
      <c r="HB27" s="208">
        <f t="shared" si="58"/>
        <v>0</v>
      </c>
      <c r="HC27" s="207" t="s">
        <v>95</v>
      </c>
      <c r="HD27" s="200">
        <f t="shared" ref="HD27:HJ27" si="59">IF(HC27="YES",SUM(HD25:HD26)*$B27,0)</f>
        <v>0</v>
      </c>
      <c r="HE27" s="200">
        <f t="shared" si="59"/>
        <v>0</v>
      </c>
      <c r="HF27" s="200">
        <f t="shared" si="59"/>
        <v>0</v>
      </c>
      <c r="HG27" s="200">
        <f t="shared" si="59"/>
        <v>0</v>
      </c>
      <c r="HH27" s="200">
        <f t="shared" si="59"/>
        <v>0</v>
      </c>
      <c r="HI27" s="200">
        <f t="shared" si="59"/>
        <v>0</v>
      </c>
      <c r="HJ27" s="208">
        <f t="shared" si="59"/>
        <v>0</v>
      </c>
      <c r="HK27" s="207" t="s">
        <v>95</v>
      </c>
      <c r="HL27" s="200">
        <f t="shared" ref="HL27:HR27" si="60">IF(HK27="YES",SUM(HL25:HL26)*$B27,0)</f>
        <v>0</v>
      </c>
      <c r="HM27" s="200">
        <f t="shared" si="60"/>
        <v>0</v>
      </c>
      <c r="HN27" s="200">
        <f t="shared" si="60"/>
        <v>0</v>
      </c>
      <c r="HO27" s="200">
        <f t="shared" si="60"/>
        <v>0</v>
      </c>
      <c r="HP27" s="200">
        <f t="shared" si="60"/>
        <v>0</v>
      </c>
      <c r="HQ27" s="200">
        <f t="shared" si="60"/>
        <v>0</v>
      </c>
      <c r="HR27" s="208">
        <f t="shared" si="60"/>
        <v>0</v>
      </c>
      <c r="HS27" s="207" t="s">
        <v>95</v>
      </c>
      <c r="HT27" s="200">
        <f t="shared" ref="HT27:HZ27" si="61">IF(HS27="YES",SUM(HT25:HT26)*$B27,0)</f>
        <v>0</v>
      </c>
      <c r="HU27" s="200">
        <f t="shared" si="61"/>
        <v>0</v>
      </c>
      <c r="HV27" s="200">
        <f t="shared" si="61"/>
        <v>0</v>
      </c>
      <c r="HW27" s="200">
        <f t="shared" si="61"/>
        <v>0</v>
      </c>
      <c r="HX27" s="200">
        <f t="shared" si="61"/>
        <v>0</v>
      </c>
      <c r="HY27" s="200">
        <f t="shared" si="61"/>
        <v>0</v>
      </c>
      <c r="HZ27" s="208">
        <f t="shared" si="61"/>
        <v>0</v>
      </c>
      <c r="IA27" s="207" t="s">
        <v>95</v>
      </c>
      <c r="IB27" s="200">
        <f t="shared" ref="IB27:IH27" si="62">IF(IA27="YES",SUM(IB25:IB26)*$B27,0)</f>
        <v>0</v>
      </c>
      <c r="IC27" s="200">
        <f t="shared" si="62"/>
        <v>0</v>
      </c>
      <c r="ID27" s="200">
        <f t="shared" si="62"/>
        <v>0</v>
      </c>
      <c r="IE27" s="200">
        <f t="shared" si="62"/>
        <v>0</v>
      </c>
      <c r="IF27" s="200">
        <f t="shared" si="62"/>
        <v>0</v>
      </c>
      <c r="IG27" s="200">
        <f t="shared" si="62"/>
        <v>0</v>
      </c>
      <c r="IH27" s="208">
        <f t="shared" si="62"/>
        <v>0</v>
      </c>
      <c r="II27" s="207" t="s">
        <v>95</v>
      </c>
      <c r="IJ27" s="200">
        <f t="shared" ref="IJ27:IP27" si="63">IF(II27="YES",SUM(IJ25:IJ26)*$B27,0)</f>
        <v>0</v>
      </c>
      <c r="IK27" s="200">
        <f t="shared" si="63"/>
        <v>0</v>
      </c>
      <c r="IL27" s="200">
        <f t="shared" si="63"/>
        <v>0</v>
      </c>
      <c r="IM27" s="200">
        <f t="shared" si="63"/>
        <v>0</v>
      </c>
      <c r="IN27" s="200">
        <f t="shared" si="63"/>
        <v>0</v>
      </c>
      <c r="IO27" s="200">
        <f t="shared" si="63"/>
        <v>0</v>
      </c>
      <c r="IP27" s="208">
        <f t="shared" si="63"/>
        <v>0</v>
      </c>
      <c r="IQ27" s="207" t="s">
        <v>95</v>
      </c>
      <c r="IR27" s="200">
        <f t="shared" ref="IR27:IX27" si="64">IF(IQ27="YES",SUM(IR25:IR26)*$B27,0)</f>
        <v>0</v>
      </c>
      <c r="IS27" s="200">
        <f t="shared" si="64"/>
        <v>0</v>
      </c>
      <c r="IT27" s="200">
        <f t="shared" si="64"/>
        <v>0</v>
      </c>
      <c r="IU27" s="200">
        <f t="shared" si="64"/>
        <v>0</v>
      </c>
      <c r="IV27" s="200">
        <f t="shared" si="64"/>
        <v>0</v>
      </c>
      <c r="IW27" s="200">
        <f t="shared" si="64"/>
        <v>0</v>
      </c>
      <c r="IX27" s="208">
        <f t="shared" si="64"/>
        <v>0</v>
      </c>
      <c r="IY27" s="207" t="s">
        <v>95</v>
      </c>
      <c r="IZ27" s="200">
        <f t="shared" ref="IZ27:JF27" si="65">IF(IY27="YES",SUM(IZ25:IZ26)*$B27,0)</f>
        <v>0</v>
      </c>
      <c r="JA27" s="200">
        <f t="shared" si="65"/>
        <v>0</v>
      </c>
      <c r="JB27" s="200">
        <f t="shared" si="65"/>
        <v>0</v>
      </c>
      <c r="JC27" s="200">
        <f t="shared" si="65"/>
        <v>0</v>
      </c>
      <c r="JD27" s="200">
        <f t="shared" si="65"/>
        <v>0</v>
      </c>
      <c r="JE27" s="200">
        <f t="shared" si="65"/>
        <v>0</v>
      </c>
      <c r="JF27" s="208">
        <f t="shared" si="65"/>
        <v>0</v>
      </c>
    </row>
    <row r="28" spans="1:266" ht="15" thickBot="1" x14ac:dyDescent="0.4">
      <c r="A28" s="4" t="s">
        <v>66</v>
      </c>
      <c r="C28" s="209"/>
      <c r="D28" s="218">
        <f>D27+D26+D25</f>
        <v>873.45325000000003</v>
      </c>
      <c r="E28" s="220" t="s">
        <v>174</v>
      </c>
      <c r="F28" s="218">
        <f>F27+F26+F25</f>
        <v>918.93225182482092</v>
      </c>
      <c r="G28" s="218">
        <f>G27+G26+G25</f>
        <v>946.28455952984677</v>
      </c>
      <c r="H28" s="218">
        <f>H27+H26+H25</f>
        <v>978.26053822246831</v>
      </c>
      <c r="I28" s="218">
        <f>I27+I26+I25</f>
        <v>1011.958149068079</v>
      </c>
      <c r="J28" s="218">
        <f>J27+J26+J25</f>
        <v>1046.3611949889582</v>
      </c>
      <c r="K28" s="209"/>
      <c r="L28" s="218">
        <f>L27+L26+L25</f>
        <v>1030.28325</v>
      </c>
      <c r="M28" s="220" t="s">
        <v>174</v>
      </c>
      <c r="N28" s="218">
        <f>N27+N26+N25</f>
        <v>1084.3261802879579</v>
      </c>
      <c r="O28" s="218">
        <f>O27+O26+O25</f>
        <v>1116.6014903306243</v>
      </c>
      <c r="P28" s="218">
        <f>P27+P26+P25</f>
        <v>1154.3326623162488</v>
      </c>
      <c r="Q28" s="218">
        <f>Q27+Q26+Q25</f>
        <v>1194.0953342439034</v>
      </c>
      <c r="R28" s="218">
        <f>R27+R26+R25</f>
        <v>1234.690408907546</v>
      </c>
      <c r="S28" s="209"/>
      <c r="T28" s="218">
        <f>T27+T26+T25</f>
        <v>1211.2552500000002</v>
      </c>
      <c r="U28" s="220" t="s">
        <v>174</v>
      </c>
      <c r="V28" s="218">
        <f>V27+V26+V25</f>
        <v>1276.065586618201</v>
      </c>
      <c r="W28" s="218">
        <f>W27+W26+W25</f>
        <v>1314.0480804393337</v>
      </c>
      <c r="X28" s="218">
        <f>X27+X26+X25</f>
        <v>1358.4511862472575</v>
      </c>
      <c r="Y28" s="218">
        <f>Y27+Y26+Y25</f>
        <v>1405.2450183996775</v>
      </c>
      <c r="Z28" s="218">
        <f>Z27+Z26+Z25</f>
        <v>1453.0184455345957</v>
      </c>
      <c r="AA28" s="209"/>
      <c r="AB28" s="218">
        <f>AB27+AB26+AB25</f>
        <v>1524.9152500000002</v>
      </c>
      <c r="AC28" s="220" t="s">
        <v>174</v>
      </c>
      <c r="AD28" s="218">
        <f>AD27+AD26+AD25</f>
        <v>1606.8534435444751</v>
      </c>
      <c r="AE28" s="218">
        <f>AE27+AE26+AE25</f>
        <v>1654.6819420408888</v>
      </c>
      <c r="AF28" s="218">
        <f>AF27+AF26+AF25</f>
        <v>1710.5954344348183</v>
      </c>
      <c r="AG28" s="218">
        <f>AG27+AG26+AG25</f>
        <v>1769.519388751326</v>
      </c>
      <c r="AH28" s="218">
        <f>AH27+AH26+AH25</f>
        <v>1829.6768733717715</v>
      </c>
      <c r="AI28" s="209"/>
      <c r="AJ28" s="218">
        <f>AJ27+AJ26+AJ25</f>
        <v>1838.5752500000001</v>
      </c>
      <c r="AK28" s="220" t="s">
        <v>174</v>
      </c>
      <c r="AL28" s="218">
        <f>AL27+AL26+AL25</f>
        <v>1937.6413004707495</v>
      </c>
      <c r="AM28" s="218">
        <f>AM27+AM26+AM25</f>
        <v>1995.3158036424438</v>
      </c>
      <c r="AN28" s="218">
        <f>AN27+AN26+AN25</f>
        <v>2062.7396826223794</v>
      </c>
      <c r="AO28" s="218">
        <f>AO27+AO26+AO25</f>
        <v>2133.793759102974</v>
      </c>
      <c r="AP28" s="218">
        <f>AP27+AP26+AP25</f>
        <v>2206.3353012089474</v>
      </c>
      <c r="AQ28" s="209"/>
      <c r="AR28" s="218">
        <f>AR27+AR26+AR25</f>
        <v>2152.2352500000002</v>
      </c>
      <c r="AS28" s="220" t="s">
        <v>174</v>
      </c>
      <c r="AT28" s="218">
        <f>AT27+AT26+AT25</f>
        <v>2268.4291573970236</v>
      </c>
      <c r="AU28" s="218">
        <f>AU27+AU26+AU25</f>
        <v>2335.9496652439989</v>
      </c>
      <c r="AV28" s="218">
        <f>AV27+AV26+AV25</f>
        <v>2414.8839308099405</v>
      </c>
      <c r="AW28" s="218">
        <f>AW27+AW26+AW25</f>
        <v>2498.0681294546225</v>
      </c>
      <c r="AX28" s="218">
        <f>AX27+AX26+AX25</f>
        <v>2582.993729046123</v>
      </c>
      <c r="AY28" s="209"/>
      <c r="AZ28" s="218">
        <f>AZ27+AZ26+AZ25</f>
        <v>2309.0652500000001</v>
      </c>
      <c r="BA28" s="220" t="s">
        <v>174</v>
      </c>
      <c r="BB28" s="218">
        <f>BB27+BB26+BB25</f>
        <v>2433.823085860161</v>
      </c>
      <c r="BC28" s="218">
        <f>BC27+BC26+BC25</f>
        <v>2506.2665960447762</v>
      </c>
      <c r="BD28" s="218">
        <f>BD27+BD26+BD25</f>
        <v>2590.9560549037205</v>
      </c>
      <c r="BE28" s="218">
        <f>BE27+BE26+BE25</f>
        <v>2680.205314630447</v>
      </c>
      <c r="BF28" s="218">
        <f>BF27+BF26+BF25</f>
        <v>2771.3229429647108</v>
      </c>
      <c r="BG28" s="209"/>
      <c r="BH28" s="218">
        <f>BH27+BH26+BH25</f>
        <v>1681.7452500000002</v>
      </c>
      <c r="BI28" s="220" t="s">
        <v>174</v>
      </c>
      <c r="BJ28" s="218">
        <f>BJ27+BJ26+BJ25</f>
        <v>1772.2473720076125</v>
      </c>
      <c r="BK28" s="218">
        <f>BK27+BK26+BK25</f>
        <v>1824.9988728416661</v>
      </c>
      <c r="BL28" s="218">
        <f>BL27+BL26+BL25</f>
        <v>1886.6675585285986</v>
      </c>
      <c r="BM28" s="218">
        <f>BM27+BM26+BM25</f>
        <v>1951.65657392715</v>
      </c>
      <c r="BN28" s="218">
        <f>BN27+BN26+BN25</f>
        <v>2018.0060872903596</v>
      </c>
      <c r="BO28" s="209"/>
      <c r="BP28" s="218">
        <f>BP27+BP26+BP25</f>
        <v>1681.7452500000002</v>
      </c>
      <c r="BQ28" s="220" t="s">
        <v>174</v>
      </c>
      <c r="BR28" s="218">
        <f>BR27+BR26+BR25</f>
        <v>1772.2473720076125</v>
      </c>
      <c r="BS28" s="218">
        <f>BS27+BS26+BS25</f>
        <v>1824.9988728416661</v>
      </c>
      <c r="BT28" s="218">
        <f>BT27+BT26+BT25</f>
        <v>1886.6675585285986</v>
      </c>
      <c r="BU28" s="218">
        <f>BU27+BU26+BU25</f>
        <v>1951.65657392715</v>
      </c>
      <c r="BV28" s="218">
        <f>BV27+BV26+BV25</f>
        <v>2018.0060872903596</v>
      </c>
      <c r="BW28" s="209"/>
      <c r="BX28" s="218">
        <f>BX27+BX26+BX25</f>
        <v>1063.4207500000002</v>
      </c>
      <c r="BY28" s="220" t="s">
        <v>174</v>
      </c>
      <c r="BZ28" s="218">
        <f>BZ27+BZ26+BZ25</f>
        <v>1119.4352832280174</v>
      </c>
      <c r="CA28" s="218">
        <f>CA27+CA26+CA25</f>
        <v>1152.7556267701143</v>
      </c>
      <c r="CB28" s="218">
        <f>CB27+CB26+CB25</f>
        <v>1191.708486127467</v>
      </c>
      <c r="CC28" s="218">
        <f>CC27+CC26+CC25</f>
        <v>1232.7586228118141</v>
      </c>
      <c r="CD28" s="218">
        <f>CD27+CD26+CD25</f>
        <v>1274.6681143742969</v>
      </c>
      <c r="CE28" s="209"/>
      <c r="CF28" s="218">
        <f>CF27+CF26+CF25</f>
        <v>1690.7407499999999</v>
      </c>
      <c r="CG28" s="220" t="s">
        <v>174</v>
      </c>
      <c r="CH28" s="218">
        <f>CH27+CH26+CH25</f>
        <v>1781.0109970805656</v>
      </c>
      <c r="CI28" s="218">
        <f>CI27+CI26+CI25</f>
        <v>1834.0233499732244</v>
      </c>
      <c r="CJ28" s="218">
        <f>CJ27+CJ26+CJ25</f>
        <v>1895.9969825025887</v>
      </c>
      <c r="CK28" s="218">
        <f>CK27+CK26+CK25</f>
        <v>1961.3073635151109</v>
      </c>
      <c r="CL28" s="218">
        <f>CL27+CL26+CL25</f>
        <v>2027.9849700486486</v>
      </c>
      <c r="CM28" s="209"/>
      <c r="CN28" s="218">
        <f>CN27+CN26+CN25</f>
        <v>1340.8987500000001</v>
      </c>
      <c r="CO28" s="220" t="s">
        <v>174</v>
      </c>
      <c r="CP28" s="218">
        <f>CP27+CP26+CP25</f>
        <v>1412.6554825779833</v>
      </c>
      <c r="CQ28" s="218">
        <f>CQ27+CQ26+CQ25</f>
        <v>1454.7036176433646</v>
      </c>
      <c r="CR28" s="218">
        <f>CR27+CR26+CR25</f>
        <v>1503.8596261752532</v>
      </c>
      <c r="CS28" s="218">
        <f>CS27+CS26+CS25</f>
        <v>1555.6622640914877</v>
      </c>
      <c r="CT28" s="218">
        <f>CT27+CT26+CT25</f>
        <v>1608.5493527109179</v>
      </c>
      <c r="CU28" s="209"/>
      <c r="CV28" s="218">
        <f>CV27+CV26+CV25</f>
        <v>2414.6187500000001</v>
      </c>
      <c r="CW28" s="220" t="s">
        <v>174</v>
      </c>
      <c r="CX28" s="218">
        <f>CX27+CX26+CX25</f>
        <v>2547.1909415061268</v>
      </c>
      <c r="CY28" s="218">
        <f>CY27+CY26+CY25</f>
        <v>2623.0088815960262</v>
      </c>
      <c r="CZ28" s="218">
        <f>CZ27+CZ26+CZ25</f>
        <v>2711.6431885429165</v>
      </c>
      <c r="DA28" s="218">
        <f>DA27+DA26+DA25</f>
        <v>2805.0496925870266</v>
      </c>
      <c r="DB28" s="218">
        <f>DB27+DB26+DB25</f>
        <v>2900.411594137292</v>
      </c>
      <c r="DC28" s="209"/>
      <c r="DD28" s="218">
        <f>DD27+DD26+DD25</f>
        <v>592.93074999999999</v>
      </c>
      <c r="DE28" s="220" t="s">
        <v>174</v>
      </c>
      <c r="DF28" s="218">
        <f>DF27+DF26+DF25</f>
        <v>623.25349783860611</v>
      </c>
      <c r="DG28" s="218">
        <f>DG27+DG26+DG25</f>
        <v>641.80483436778161</v>
      </c>
      <c r="DH28" s="218">
        <f>DH27+DH26+DH25</f>
        <v>663.4921138461259</v>
      </c>
      <c r="DI28" s="218">
        <f>DI27+DI26+DI25</f>
        <v>686.34706728434162</v>
      </c>
      <c r="DJ28" s="218">
        <f>DJ27+DJ26+DJ25</f>
        <v>709.68047261853326</v>
      </c>
      <c r="DK28" s="209"/>
      <c r="DL28" s="218">
        <f>DL27+DL26+DL25</f>
        <v>1184.0687500000001</v>
      </c>
      <c r="DM28" s="220" t="s">
        <v>174</v>
      </c>
      <c r="DN28" s="218">
        <f>DN27+DN26+DN25</f>
        <v>1247.2615541148461</v>
      </c>
      <c r="DO28" s="218">
        <f>DO27+DO26+DO25</f>
        <v>1284.3866868425871</v>
      </c>
      <c r="DP28" s="218">
        <f>DP27+DP26+DP25</f>
        <v>1327.7875020814729</v>
      </c>
      <c r="DQ28" s="218">
        <f>DQ27+DQ26+DQ25</f>
        <v>1373.5250789156635</v>
      </c>
      <c r="DR28" s="218">
        <f>DR27+DR26+DR25</f>
        <v>1420.2201387923301</v>
      </c>
      <c r="DS28" s="209"/>
      <c r="DT28" s="218">
        <f>DT27+DT26+DT25</f>
        <v>1654.5587500000001</v>
      </c>
      <c r="DU28" s="220" t="s">
        <v>174</v>
      </c>
      <c r="DV28" s="218">
        <f>DV27+DV26+DV25</f>
        <v>1743.4433395042574</v>
      </c>
      <c r="DW28" s="218">
        <f>DW27+DW26+DW25</f>
        <v>1795.3374792449197</v>
      </c>
      <c r="DX28" s="218">
        <f>DX27+DX26+DX25</f>
        <v>1856.0038743628143</v>
      </c>
      <c r="DY28" s="218">
        <f>DY27+DY26+DY25</f>
        <v>1919.936634443136</v>
      </c>
      <c r="DZ28" s="218">
        <f>DZ27+DZ26+DZ25</f>
        <v>1985.207780548094</v>
      </c>
      <c r="EA28" s="209"/>
      <c r="EB28" s="218">
        <f>EB27+EB26+EB25</f>
        <v>3414.6487499999998</v>
      </c>
      <c r="EC28" s="220" t="s">
        <v>174</v>
      </c>
      <c r="ED28" s="218">
        <f>ED27+ED26+ED25</f>
        <v>3605.9532773342767</v>
      </c>
      <c r="EE28" s="218">
        <f>EE27+EE26+EE25</f>
        <v>3713.2856115904005</v>
      </c>
      <c r="EF28" s="218">
        <f>EF27+EF26+EF25</f>
        <v>3838.7615484003873</v>
      </c>
      <c r="EG28" s="218">
        <f>EG27+EG26+EG25</f>
        <v>3970.9932880370861</v>
      </c>
      <c r="EH28" s="218">
        <f>EH27+EH26+EH25</f>
        <v>4105.9932033652549</v>
      </c>
      <c r="EI28" s="209"/>
      <c r="EJ28" s="218">
        <f>EJ27+EJ26+EJ25</f>
        <v>2621.75875</v>
      </c>
      <c r="EK28" s="220" t="s">
        <v>174</v>
      </c>
      <c r="EL28" s="218">
        <f>EL27+EL26+EL25</f>
        <v>2768.1894538347133</v>
      </c>
      <c r="EM28" s="218">
        <f>EM27+EM26+EM25</f>
        <v>2850.5854842022809</v>
      </c>
      <c r="EN28" s="218">
        <f>EN27+EN26+EN25</f>
        <v>2946.9098506799883</v>
      </c>
      <c r="EO28" s="218">
        <f>EO27+EO26+EO25</f>
        <v>3048.4204579929938</v>
      </c>
      <c r="EP28" s="218">
        <f>EP27+EP26+EP25</f>
        <v>3152.0561163441425</v>
      </c>
      <c r="EQ28" s="209"/>
      <c r="ER28" s="218">
        <f>ER27+ER26+ER25</f>
        <v>3742.5952499999999</v>
      </c>
      <c r="ES28" s="220" t="s">
        <v>174</v>
      </c>
      <c r="ET28" s="218">
        <f>ET27+ET26+ET25</f>
        <v>4009.8594592408112</v>
      </c>
      <c r="EU28" s="218">
        <f>EU27+EU26+EU25</f>
        <v>4127.9114872832924</v>
      </c>
      <c r="EV28" s="218">
        <f>EV27+EV26+EV25</f>
        <v>4265.0430392146209</v>
      </c>
      <c r="EW28" s="218">
        <f>EW27+EW26+EW25</f>
        <v>4409.3757357777986</v>
      </c>
      <c r="EX28" s="218">
        <f>EX27+EX26+EX25</f>
        <v>4556.7526188113607</v>
      </c>
      <c r="EY28" s="209"/>
      <c r="EZ28" s="218">
        <f>EZ27+EZ26+EZ25</f>
        <v>4454.289850000001</v>
      </c>
      <c r="FA28" s="220" t="s">
        <v>174</v>
      </c>
      <c r="FB28" s="218">
        <f>FB27+FB26+FB25</f>
        <v>4726.233412960074</v>
      </c>
      <c r="FC28" s="218">
        <f>FC27+FC26+FC25</f>
        <v>4861.6307480257883</v>
      </c>
      <c r="FD28" s="218">
        <f>FD27+FD26+FD25</f>
        <v>5016.364361834947</v>
      </c>
      <c r="FE28" s="218">
        <f>FE27+FE26+FE25</f>
        <v>5178.6904537586761</v>
      </c>
      <c r="FF28" s="218">
        <f>FF27+FF26+FF25</f>
        <v>5344.5066824484238</v>
      </c>
      <c r="FG28" s="209"/>
      <c r="FH28" s="218">
        <f>FH27+FH26+FH25</f>
        <v>8816.8586500000019</v>
      </c>
      <c r="FI28" s="220" t="s">
        <v>174</v>
      </c>
      <c r="FJ28" s="218">
        <f>FJ27+FJ26+FJ25</f>
        <v>9298.1931093493058</v>
      </c>
      <c r="FK28" s="218">
        <f>FK27+FK26+FK25</f>
        <v>9569.8513436347494</v>
      </c>
      <c r="FL28" s="218">
        <f>FL27+FL26+FL25</f>
        <v>9883.9973353286641</v>
      </c>
      <c r="FM28" s="218">
        <f>FM27+FM26+FM25</f>
        <v>10214.343283198081</v>
      </c>
      <c r="FN28" s="218">
        <f>FN27+FN26+FN25</f>
        <v>10551.693692872785</v>
      </c>
      <c r="FO28" s="209"/>
      <c r="FP28" s="218">
        <f>FP27+FP26+FP25</f>
        <v>13125.978050000003</v>
      </c>
      <c r="FQ28" s="220" t="s">
        <v>174</v>
      </c>
      <c r="FR28" s="218">
        <f>FR27+FR26+FR25</f>
        <v>13841.511170814556</v>
      </c>
      <c r="FS28" s="218">
        <f>FS27+FS26+FS25</f>
        <v>14243.297287011363</v>
      </c>
      <c r="FT28" s="218">
        <f>FT27+FT26+FT25</f>
        <v>14706.134436361872</v>
      </c>
      <c r="FU28" s="218">
        <f>FU27+FU26+FU25</f>
        <v>15192.463174572045</v>
      </c>
      <c r="FV28" s="218">
        <f>FV27+FV26+FV25</f>
        <v>15689.150669984287</v>
      </c>
      <c r="FW28" s="209"/>
      <c r="FX28" s="218">
        <f>FX27+FX26+FX25</f>
        <v>17315.46745</v>
      </c>
      <c r="FY28" s="220" t="s">
        <v>174</v>
      </c>
      <c r="FZ28" s="218">
        <f>FZ27+FZ26+FZ25</f>
        <v>18258.8486159063</v>
      </c>
      <c r="GA28" s="218">
        <f>GA27+GA26+GA25</f>
        <v>18787.012761316328</v>
      </c>
      <c r="GB28" s="218">
        <f>GB27+GB26+GB25</f>
        <v>19394.157335467346</v>
      </c>
      <c r="GC28" s="218">
        <f>GC27+GC26+GC25</f>
        <v>20031.849104752866</v>
      </c>
      <c r="GD28" s="218">
        <f>GD27+GD26+GD25</f>
        <v>20683.157215323197</v>
      </c>
      <c r="GE28" s="209"/>
      <c r="GF28" s="218">
        <f>GF27+GF26+GF25</f>
        <v>1181.5074</v>
      </c>
      <c r="GG28" s="220" t="s">
        <v>174</v>
      </c>
      <c r="GH28" s="218">
        <f>GH27+GH26+GH25</f>
        <v>1245.8690228463875</v>
      </c>
      <c r="GI28" s="218">
        <f>GI27+GI26+GI25</f>
        <v>1280.9235536857236</v>
      </c>
      <c r="GJ28" s="218">
        <f>GJ27+GJ26+GJ25</f>
        <v>1320.5390138732457</v>
      </c>
      <c r="GK28" s="218">
        <f>GK27+GK26+GK25</f>
        <v>1362.0036024387909</v>
      </c>
      <c r="GL28" s="218">
        <f>GL27+GL26+GL25</f>
        <v>1404.3715590104839</v>
      </c>
      <c r="GM28" s="209"/>
      <c r="GN28" s="218">
        <f>GN27+GN26+GN25</f>
        <v>1360.4962</v>
      </c>
      <c r="GO28" s="220" t="s">
        <v>174</v>
      </c>
      <c r="GP28" s="218">
        <f>GP27+GP26+GP25</f>
        <v>1432.6311637046888</v>
      </c>
      <c r="GQ28" s="218">
        <f>GQ27+GQ26+GQ25</f>
        <v>1471.6387965151521</v>
      </c>
      <c r="GR28" s="218">
        <f>GR27+GR26+GR25</f>
        <v>1514.7955037783386</v>
      </c>
      <c r="GS28" s="218">
        <f>GS27+GS26+GS25</f>
        <v>1559.7673781758378</v>
      </c>
      <c r="GT28" s="218">
        <f>GT27+GT26+GT25</f>
        <v>1605.7440097258705</v>
      </c>
      <c r="GU28" s="209"/>
      <c r="GV28" s="218">
        <f>GV27+GV26+GV25</f>
        <v>1375.5022000000001</v>
      </c>
      <c r="GW28" s="220" t="s">
        <v>174</v>
      </c>
      <c r="GX28" s="218">
        <f>GX27+GX26+GX25</f>
        <v>1449.2397198263827</v>
      </c>
      <c r="GY28" s="218">
        <f>GY27+GY26+GY25</f>
        <v>1490.2088195076606</v>
      </c>
      <c r="GZ28" s="218">
        <f>GZ27+GZ26+GZ25</f>
        <v>1536.6452871814663</v>
      </c>
      <c r="HA28" s="218">
        <f>HA27+HA26+HA25</f>
        <v>1585.2787182059869</v>
      </c>
      <c r="HB28" s="218">
        <f>HB27+HB26+HB25</f>
        <v>1634.9680093244313</v>
      </c>
      <c r="HC28" s="209"/>
      <c r="HD28" s="218">
        <f>HD27+HD26+HD25</f>
        <v>1577.7722000000001</v>
      </c>
      <c r="HE28" s="220" t="s">
        <v>174</v>
      </c>
      <c r="HF28" s="218">
        <f>HF27+HF26+HF25</f>
        <v>1662.3274836495198</v>
      </c>
      <c r="HG28" s="218">
        <f>HG27+HG26+HG25</f>
        <v>1709.3880846347579</v>
      </c>
      <c r="HH28" s="218">
        <f>HH27+HH26+HH25</f>
        <v>1762.776872792562</v>
      </c>
      <c r="HI28" s="218">
        <f>HI27+HI26+HI25</f>
        <v>1818.7018217063003</v>
      </c>
      <c r="HJ28" s="218">
        <f>HJ27+HJ26+HJ25</f>
        <v>1875.839646566458</v>
      </c>
      <c r="HK28" s="209"/>
      <c r="HL28" s="218">
        <f>HL27+HL26+HL25</f>
        <v>726.86059999999998</v>
      </c>
      <c r="HM28" s="220" t="s">
        <v>174</v>
      </c>
      <c r="HN28" s="218">
        <f>HN27+HN26+HN25</f>
        <v>763.69818873078702</v>
      </c>
      <c r="HO28" s="218">
        <f>HO27+HO26+HO25</f>
        <v>783.27964544498479</v>
      </c>
      <c r="HP28" s="218">
        <f>HP27+HP26+HP25</f>
        <v>804.05242524677078</v>
      </c>
      <c r="HQ28" s="218">
        <f>HQ27+HQ26+HQ25</f>
        <v>825.50300370706282</v>
      </c>
      <c r="HR28" s="218">
        <f>HR27+HR26+HR25</f>
        <v>847.4574950038417</v>
      </c>
      <c r="HS28" s="209"/>
      <c r="HT28" s="218">
        <f>HT27+HT26+HT25</f>
        <v>831.61400000000003</v>
      </c>
      <c r="HU28" s="220" t="s">
        <v>174</v>
      </c>
      <c r="HV28" s="218">
        <f>HV27+HV26+HV25</f>
        <v>873.64738355913698</v>
      </c>
      <c r="HW28" s="218">
        <f>HW27+HW26+HW25</f>
        <v>895.92259554662928</v>
      </c>
      <c r="HX28" s="218">
        <f>HX27+HX26+HX25</f>
        <v>919.45512762590567</v>
      </c>
      <c r="HY28" s="218">
        <f>HY27+HY26+HY25</f>
        <v>943.73307229448642</v>
      </c>
      <c r="HZ28" s="218">
        <f>HZ27+HZ26+HZ25</f>
        <v>968.58420027165732</v>
      </c>
      <c r="IA28" s="209"/>
      <c r="IB28" s="218">
        <f>IB27+IB26+IB25</f>
        <v>3903.3463999999999</v>
      </c>
      <c r="IC28" s="220" t="s">
        <v>174</v>
      </c>
      <c r="ID28" s="218">
        <f>ID27+ID26+ID25</f>
        <v>4098.1310391600546</v>
      </c>
      <c r="IE28" s="218">
        <f>IE27+IE26+IE25</f>
        <v>4199.8415262549161</v>
      </c>
      <c r="IF28" s="218">
        <f>IF27+IF26+IF25</f>
        <v>4305.1112863807384</v>
      </c>
      <c r="IG28" s="218">
        <f>IG27+IG26+IG25</f>
        <v>4413.2134539596855</v>
      </c>
      <c r="IH28" s="218">
        <f>IH27+IH26+IH25</f>
        <v>4523.9316851406311</v>
      </c>
      <c r="II28" s="209"/>
      <c r="IJ28" s="218">
        <f>IJ27+IJ26+IJ25</f>
        <v>2374.87</v>
      </c>
      <c r="IK28" s="220" t="s">
        <v>174</v>
      </c>
      <c r="IL28" s="218">
        <f>IL27+IL26+IL25</f>
        <v>2493.4492669731367</v>
      </c>
      <c r="IM28" s="218">
        <f>IM27+IM26+IM25</f>
        <v>2555.409625104272</v>
      </c>
      <c r="IN28" s="218">
        <f>IN27+IN26+IN25</f>
        <v>2619.5995894077105</v>
      </c>
      <c r="IO28" s="218">
        <f>IO27+IO26+IO25</f>
        <v>2685.5310733899455</v>
      </c>
      <c r="IP28" s="218">
        <f>IP27+IP26+IP25</f>
        <v>2753.0562523939548</v>
      </c>
      <c r="IQ28" s="209"/>
      <c r="IR28" s="218">
        <f>IR27+IR26+IR25</f>
        <v>3099.0699999999997</v>
      </c>
      <c r="IS28" s="220" t="s">
        <v>174</v>
      </c>
      <c r="IT28" s="218">
        <f>IT27+IT26+IT25</f>
        <v>3253.5697680231369</v>
      </c>
      <c r="IU28" s="218">
        <f>IU27+IU26+IU25</f>
        <v>3334.1530784299966</v>
      </c>
      <c r="IV28" s="218">
        <f>IV27+IV26+IV25</f>
        <v>3417.4222573399156</v>
      </c>
      <c r="IW28" s="218">
        <f>IW27+IW26+IW25</f>
        <v>3502.9003966864898</v>
      </c>
      <c r="IX28" s="218">
        <f>IX27+IX26+IX25</f>
        <v>3590.4511241112637</v>
      </c>
      <c r="IY28" s="209"/>
      <c r="IZ28" s="218">
        <f>IZ27+IZ26+IZ25</f>
        <v>275.93959999999998</v>
      </c>
      <c r="JA28" s="220" t="s">
        <v>174</v>
      </c>
      <c r="JB28" s="218">
        <f>JB27+JB26+JB25</f>
        <v>290.41139440053706</v>
      </c>
      <c r="JC28" s="218">
        <f>JC27+JC26+JC25</f>
        <v>298.39732465364381</v>
      </c>
      <c r="JD28" s="218">
        <f>JD27+JD26+JD25</f>
        <v>307.29048759604188</v>
      </c>
      <c r="JE28" s="218">
        <f>JE27+JE26+JE25</f>
        <v>316.57039858389112</v>
      </c>
      <c r="JF28" s="222">
        <f>JF27+JF26+JF25</f>
        <v>326.05604105515243</v>
      </c>
    </row>
    <row r="29" spans="1:266" x14ac:dyDescent="0.35">
      <c r="E29" s="216"/>
      <c r="F29" s="127"/>
      <c r="G29" s="127">
        <f>G28/F28-1</f>
        <v>2.976531474513977E-2</v>
      </c>
      <c r="H29" s="127">
        <f>H28/G28-1</f>
        <v>3.3791081520455624E-2</v>
      </c>
      <c r="I29" s="127">
        <f>I28/H28-1</f>
        <v>3.4446458309399297E-2</v>
      </c>
      <c r="J29" s="127">
        <f>J28/I28-1</f>
        <v>3.3996510579574091E-2</v>
      </c>
      <c r="M29" s="216"/>
      <c r="N29" s="127"/>
      <c r="O29" s="127">
        <f>O28/N28-1</f>
        <v>2.9765314745139992E-2</v>
      </c>
      <c r="P29" s="127">
        <f>P28/O28-1</f>
        <v>3.3791081520455846E-2</v>
      </c>
      <c r="Q29" s="127">
        <f>Q28/P28-1</f>
        <v>3.4446458309399297E-2</v>
      </c>
      <c r="R29" s="127">
        <f>R28/Q28-1</f>
        <v>3.3996510579573869E-2</v>
      </c>
      <c r="U29" s="216"/>
      <c r="V29" s="127"/>
      <c r="W29" s="127">
        <f>W28/V28-1</f>
        <v>2.9765314745140214E-2</v>
      </c>
      <c r="X29" s="127">
        <f>X28/W28-1</f>
        <v>3.3791081520455624E-2</v>
      </c>
      <c r="Y29" s="127">
        <f>Y28/X28-1</f>
        <v>3.4446458309399075E-2</v>
      </c>
      <c r="Z29" s="127">
        <f>Z28/Y28-1</f>
        <v>3.3996510579573869E-2</v>
      </c>
      <c r="AC29" s="216"/>
      <c r="AD29" s="127"/>
      <c r="AE29" s="127">
        <f>AE28/AD28-1</f>
        <v>2.9765314745140214E-2</v>
      </c>
      <c r="AF29" s="127">
        <f>AF28/AE28-1</f>
        <v>3.3791081520455624E-2</v>
      </c>
      <c r="AG29" s="127">
        <f>AG28/AF28-1</f>
        <v>3.4446458309399297E-2</v>
      </c>
      <c r="AH29" s="127">
        <f>AH28/AG28-1</f>
        <v>3.3996510579573869E-2</v>
      </c>
      <c r="AK29" s="216"/>
      <c r="AL29" s="127"/>
      <c r="AM29" s="127">
        <f>AM28/AL28-1</f>
        <v>2.9765314745139992E-2</v>
      </c>
      <c r="AN29" s="127">
        <f>AN28/AM28-1</f>
        <v>3.3791081520455846E-2</v>
      </c>
      <c r="AO29" s="127">
        <f>AO28/AN28-1</f>
        <v>3.4446458309398853E-2</v>
      </c>
      <c r="AP29" s="127">
        <f>AP28/AO28-1</f>
        <v>3.3996510579574091E-2</v>
      </c>
      <c r="AS29" s="216"/>
      <c r="AT29" s="127"/>
      <c r="AU29" s="127">
        <f>AU28/AT28-1</f>
        <v>2.9765314745139992E-2</v>
      </c>
      <c r="AV29" s="127">
        <f>AV28/AU28-1</f>
        <v>3.3791081520455846E-2</v>
      </c>
      <c r="AW29" s="127">
        <f>AW28/AV28-1</f>
        <v>3.4446458309398853E-2</v>
      </c>
      <c r="AX29" s="127">
        <f>AX28/AW28-1</f>
        <v>3.3996510579573869E-2</v>
      </c>
      <c r="BA29" s="216"/>
      <c r="BB29" s="127"/>
      <c r="BC29" s="127">
        <f>BC28/BB28-1</f>
        <v>2.976531474513977E-2</v>
      </c>
      <c r="BD29" s="127">
        <f>BD28/BC28-1</f>
        <v>3.3791081520455846E-2</v>
      </c>
      <c r="BE29" s="127">
        <f>BE28/BD28-1</f>
        <v>3.4446458309399297E-2</v>
      </c>
      <c r="BF29" s="127">
        <f>BF28/BE28-1</f>
        <v>3.3996510579573869E-2</v>
      </c>
      <c r="BI29" s="216"/>
      <c r="BJ29" s="127"/>
      <c r="BK29" s="127">
        <f>BK28/BJ28-1</f>
        <v>2.976531474513977E-2</v>
      </c>
      <c r="BL29" s="127">
        <f>BL28/BK28-1</f>
        <v>3.3791081520455846E-2</v>
      </c>
      <c r="BM29" s="127">
        <f>BM28/BL28-1</f>
        <v>3.4446458309399297E-2</v>
      </c>
      <c r="BN29" s="127">
        <f>BN28/BM28-1</f>
        <v>3.3996510579574091E-2</v>
      </c>
      <c r="BQ29" s="216"/>
      <c r="BR29" s="127"/>
      <c r="BS29" s="127">
        <f>BS28/BR28-1</f>
        <v>2.976531474513977E-2</v>
      </c>
      <c r="BT29" s="127">
        <f>BT28/BS28-1</f>
        <v>3.3791081520455846E-2</v>
      </c>
      <c r="BU29" s="127">
        <f>BU28/BT28-1</f>
        <v>3.4446458309399297E-2</v>
      </c>
      <c r="BV29" s="127">
        <f>BV28/BU28-1</f>
        <v>3.3996510579574091E-2</v>
      </c>
      <c r="BY29" s="216"/>
      <c r="BZ29" s="127"/>
      <c r="CA29" s="127">
        <f>CA28/BZ28-1</f>
        <v>2.9765314745139992E-2</v>
      </c>
      <c r="CB29" s="127">
        <f>CB28/CA28-1</f>
        <v>3.3791081520455624E-2</v>
      </c>
      <c r="CC29" s="127">
        <f>CC28/CB28-1</f>
        <v>3.4446458309399297E-2</v>
      </c>
      <c r="CD29" s="127">
        <f>CD28/CC28-1</f>
        <v>3.3996510579573869E-2</v>
      </c>
      <c r="CG29" s="216"/>
      <c r="CH29" s="127"/>
      <c r="CI29" s="127">
        <f>CI28/CH28-1</f>
        <v>2.9765314745139992E-2</v>
      </c>
      <c r="CJ29" s="127">
        <f>CJ28/CI28-1</f>
        <v>3.3791081520455624E-2</v>
      </c>
      <c r="CK29" s="127">
        <f>CK28/CJ28-1</f>
        <v>3.4446458309399297E-2</v>
      </c>
      <c r="CL29" s="127">
        <f>CL28/CK28-1</f>
        <v>3.3996510579573869E-2</v>
      </c>
      <c r="CO29" s="216"/>
      <c r="CP29" s="127"/>
      <c r="CQ29" s="127">
        <f>CQ28/CP28-1</f>
        <v>2.9765314745139992E-2</v>
      </c>
      <c r="CR29" s="127">
        <f>CR28/CQ28-1</f>
        <v>3.3791081520455624E-2</v>
      </c>
      <c r="CS29" s="127">
        <f>CS28/CR28-1</f>
        <v>3.4446458309399297E-2</v>
      </c>
      <c r="CT29" s="127">
        <f>CT28/CS28-1</f>
        <v>3.3996510579573869E-2</v>
      </c>
      <c r="CW29" s="216"/>
      <c r="CX29" s="127"/>
      <c r="CY29" s="127">
        <f>CY28/CX28-1</f>
        <v>2.9765314745139992E-2</v>
      </c>
      <c r="CZ29" s="127">
        <f>CZ28/CY28-1</f>
        <v>3.3791081520455624E-2</v>
      </c>
      <c r="DA29" s="127">
        <f>DA28/CZ28-1</f>
        <v>3.4446458309399297E-2</v>
      </c>
      <c r="DB29" s="127">
        <f>DB28/DA28-1</f>
        <v>3.3996510579573869E-2</v>
      </c>
      <c r="DE29" s="216"/>
      <c r="DF29" s="127"/>
      <c r="DG29" s="127">
        <f>DG28/DF28-1</f>
        <v>2.9765314745139992E-2</v>
      </c>
      <c r="DH29" s="127">
        <f>DH28/DG28-1</f>
        <v>3.3791081520455624E-2</v>
      </c>
      <c r="DI29" s="127">
        <f>DI28/DH28-1</f>
        <v>3.4446458309399297E-2</v>
      </c>
      <c r="DJ29" s="127">
        <f>DJ28/DI28-1</f>
        <v>3.3996510579573869E-2</v>
      </c>
      <c r="DM29" s="216"/>
      <c r="DN29" s="127"/>
      <c r="DO29" s="127">
        <f>DO28/DN28-1</f>
        <v>2.9765314745139992E-2</v>
      </c>
      <c r="DP29" s="127">
        <f>DP28/DO28-1</f>
        <v>3.3791081520455624E-2</v>
      </c>
      <c r="DQ29" s="127">
        <f>DQ28/DP28-1</f>
        <v>3.4446458309399075E-2</v>
      </c>
      <c r="DR29" s="127">
        <f>DR28/DQ28-1</f>
        <v>3.3996510579574091E-2</v>
      </c>
      <c r="DU29" s="216"/>
      <c r="DV29" s="127"/>
      <c r="DW29" s="127">
        <f>DW28/DV28-1</f>
        <v>2.9765314745139992E-2</v>
      </c>
      <c r="DX29" s="127">
        <f>DX28/DW28-1</f>
        <v>3.3791081520455624E-2</v>
      </c>
      <c r="DY29" s="127">
        <f>DY28/DX28-1</f>
        <v>3.4446458309399075E-2</v>
      </c>
      <c r="DZ29" s="127">
        <f>DZ28/DY28-1</f>
        <v>3.3996510579574091E-2</v>
      </c>
      <c r="EC29" s="216"/>
      <c r="ED29" s="127"/>
      <c r="EE29" s="127">
        <f>EE28/ED28-1</f>
        <v>2.9765314745139992E-2</v>
      </c>
      <c r="EF29" s="127">
        <f>EF28/EE28-1</f>
        <v>3.3791081520455846E-2</v>
      </c>
      <c r="EG29" s="127">
        <f>EG28/EF28-1</f>
        <v>3.4446458309399297E-2</v>
      </c>
      <c r="EH29" s="127">
        <f>EH28/EG28-1</f>
        <v>3.3996510579573647E-2</v>
      </c>
      <c r="EK29" s="216"/>
      <c r="EL29" s="127"/>
      <c r="EM29" s="127">
        <f>EM28/EL28-1</f>
        <v>2.9765314745139992E-2</v>
      </c>
      <c r="EN29" s="127">
        <f>EN28/EM28-1</f>
        <v>3.3791081520455846E-2</v>
      </c>
      <c r="EO29" s="127">
        <f>EO28/EN28-1</f>
        <v>3.4446458309399075E-2</v>
      </c>
      <c r="EP29" s="127">
        <f>EP28/EO28-1</f>
        <v>3.3996510579574091E-2</v>
      </c>
      <c r="ES29" s="216"/>
      <c r="ET29" s="127"/>
      <c r="EU29" s="127">
        <f>EU28/ET28-1</f>
        <v>2.9440440305314786E-2</v>
      </c>
      <c r="EV29" s="127">
        <f>EV28/EU28-1</f>
        <v>3.3220565013030168E-2</v>
      </c>
      <c r="EW29" s="127">
        <f>EW28/EV28-1</f>
        <v>3.3840853477004051E-2</v>
      </c>
      <c r="EX29" s="127">
        <f>EX28/EW28-1</f>
        <v>3.3423525656419262E-2</v>
      </c>
      <c r="FA29" s="216"/>
      <c r="FB29" s="127"/>
      <c r="FC29" s="127">
        <f>FC28/FB28-1</f>
        <v>2.8648042370153171E-2</v>
      </c>
      <c r="FD29" s="127">
        <f>FD28/FC28-1</f>
        <v>3.1827512583507689E-2</v>
      </c>
      <c r="FE29" s="127">
        <f>FE28/FD28-1</f>
        <v>3.2359310491622884E-2</v>
      </c>
      <c r="FF29" s="127">
        <f>FF28/FE28-1</f>
        <v>3.2018949610977288E-2</v>
      </c>
      <c r="FI29" s="216"/>
      <c r="FJ29" s="127"/>
      <c r="FK29" s="127">
        <f>FK28/FJ28-1</f>
        <v>2.9216239229565177E-2</v>
      </c>
      <c r="FL29" s="127">
        <f>FL28/FK28-1</f>
        <v>3.2826632349191476E-2</v>
      </c>
      <c r="FM29" s="127">
        <f>FM28/FL28-1</f>
        <v>3.3422302400735404E-2</v>
      </c>
      <c r="FN29" s="127">
        <f>FN28/FM28-1</f>
        <v>3.3027126690525765E-2</v>
      </c>
      <c r="FQ29" s="216"/>
      <c r="FR29" s="127"/>
      <c r="FS29" s="127">
        <f>FS28/FR28-1</f>
        <v>2.9027619256197346E-2</v>
      </c>
      <c r="FT29" s="127">
        <f>FT28/FS28-1</f>
        <v>3.249508453162564E-2</v>
      </c>
      <c r="FU29" s="127">
        <f>FU28/FT28-1</f>
        <v>3.3069787326824196E-2</v>
      </c>
      <c r="FV29" s="127">
        <f>FV28/FU28-1</f>
        <v>3.269301953902759E-2</v>
      </c>
      <c r="FY29" s="216"/>
      <c r="FZ29" s="127"/>
      <c r="GA29" s="127">
        <f>GA28/FZ28-1</f>
        <v>2.892647595259179E-2</v>
      </c>
      <c r="GB29" s="127">
        <f>GB28/GA28-1</f>
        <v>3.231724925429158E-2</v>
      </c>
      <c r="GC29" s="127">
        <f>GC28/GB28-1</f>
        <v>3.2880612354285299E-2</v>
      </c>
      <c r="GD29" s="127">
        <f>GD28/GC28-1</f>
        <v>3.2513629029673474E-2</v>
      </c>
      <c r="GG29" s="216"/>
      <c r="GH29" s="127"/>
      <c r="GI29" s="127">
        <f>GI28/GH28-1</f>
        <v>2.8136610026026965E-2</v>
      </c>
      <c r="GJ29" s="127">
        <f>GJ28/GI28-1</f>
        <v>3.0927263437019903E-2</v>
      </c>
      <c r="GK29" s="127">
        <f>GK28/GJ28-1</f>
        <v>3.1399745202473239E-2</v>
      </c>
      <c r="GL29" s="127">
        <f>GL28/GK28-1</f>
        <v>3.1107081138279868E-2</v>
      </c>
      <c r="GO29" s="216"/>
      <c r="GP29" s="127"/>
      <c r="GQ29" s="127">
        <f>GQ28/GP28-1</f>
        <v>2.722796613581413E-2</v>
      </c>
      <c r="GR29" s="127">
        <f>GR28/GQ28-1</f>
        <v>2.9325611260984541E-2</v>
      </c>
      <c r="GS29" s="127">
        <f>GS28/GR28-1</f>
        <v>2.9688412914697926E-2</v>
      </c>
      <c r="GT29" s="127">
        <f>GT28/GS28-1</f>
        <v>2.9476595159851682E-2</v>
      </c>
      <c r="GW29" s="216"/>
      <c r="GX29" s="127"/>
      <c r="GY29" s="127">
        <f>GY28/GX28-1</f>
        <v>2.8269374017837468E-2</v>
      </c>
      <c r="GZ29" s="127">
        <f>GZ28/GY28-1</f>
        <v>3.1161047408877707E-2</v>
      </c>
      <c r="HA29" s="127">
        <f>HA28/GZ28-1</f>
        <v>3.1649093925719685E-2</v>
      </c>
      <c r="HB29" s="127">
        <f>HB28/HA28-1</f>
        <v>3.1344198687456082E-2</v>
      </c>
      <c r="HE29" s="216"/>
      <c r="HF29" s="127"/>
      <c r="HG29" s="127">
        <f>HG28/HF28-1</f>
        <v>2.8310066126031819E-2</v>
      </c>
      <c r="HH29" s="127">
        <f>HH28/HG28-1</f>
        <v>3.1232690012117148E-2</v>
      </c>
      <c r="HI29" s="127">
        <f>HI28/HH28-1</f>
        <v>3.1725483682539357E-2</v>
      </c>
      <c r="HJ29" s="127">
        <f>HJ28/HI28-1</f>
        <v>3.1416818402123292E-2</v>
      </c>
      <c r="HM29" s="216"/>
      <c r="HN29" s="127"/>
      <c r="HO29" s="127">
        <f>HO28/HN28-1</f>
        <v>2.5640307916325877E-2</v>
      </c>
      <c r="HP29" s="127">
        <f>HP28/HO28-1</f>
        <v>2.6520259938562329E-2</v>
      </c>
      <c r="HQ29" s="127">
        <f>HQ28/HP28-1</f>
        <v>2.6678084396932977E-2</v>
      </c>
      <c r="HR29" s="127">
        <f>HR28/HQ28-1</f>
        <v>2.6595289415287882E-2</v>
      </c>
      <c r="HU29" s="216"/>
      <c r="HV29" s="127"/>
      <c r="HW29" s="127">
        <f>HW28/HV28-1</f>
        <v>2.5496799288456273E-2</v>
      </c>
      <c r="HX29" s="127">
        <f>HX28/HW28-1</f>
        <v>2.6266255808537142E-2</v>
      </c>
      <c r="HY29" s="127">
        <f>HY28/HX28-1</f>
        <v>2.6404708548711797E-2</v>
      </c>
      <c r="HZ29" s="127">
        <f>HZ28/HY28-1</f>
        <v>2.6332793357289663E-2</v>
      </c>
      <c r="IC29" s="216"/>
      <c r="ID29" s="127"/>
      <c r="IE29" s="127">
        <f>IE28/ID28-1</f>
        <v>2.4818749357440772E-2</v>
      </c>
      <c r="IF29" s="127">
        <f>IF28/IE28-1</f>
        <v>2.5065174356636577E-2</v>
      </c>
      <c r="IG29" s="127">
        <f>IG28/IF28-1</f>
        <v>2.5110191209442023E-2</v>
      </c>
      <c r="IH29" s="127">
        <f>IH28/IG28-1</f>
        <v>2.508789396570088E-2</v>
      </c>
      <c r="IK29" s="216"/>
      <c r="IL29" s="127"/>
      <c r="IM29" s="127">
        <f>IM28/IL28-1</f>
        <v>2.4849255588163865E-2</v>
      </c>
      <c r="IN29" s="127">
        <f>IN28/IM28-1</f>
        <v>2.5119246508598092E-2</v>
      </c>
      <c r="IO29" s="127">
        <f>IO28/IN28-1</f>
        <v>2.5168535011544257E-2</v>
      </c>
      <c r="IP29" s="127">
        <f>IP28/IO28-1</f>
        <v>2.5144069146357806E-2</v>
      </c>
      <c r="IS29" s="216"/>
      <c r="IT29" s="127"/>
      <c r="IU29" s="127">
        <f>IU28/IT28-1</f>
        <v>2.4767660186313378E-2</v>
      </c>
      <c r="IV29" s="127">
        <f>IV28/IU28-1</f>
        <v>2.4974611828299409E-2</v>
      </c>
      <c r="IW29" s="127">
        <f>IW28/IV28-1</f>
        <v>2.5012460536003367E-2</v>
      </c>
      <c r="IX29" s="127">
        <f>IX28/IW28-1</f>
        <v>2.4993781583853014E-2</v>
      </c>
      <c r="JA29" s="216"/>
      <c r="JB29" s="127"/>
      <c r="JC29" s="127">
        <f>JC28/JB28-1</f>
        <v>2.7498680861304248E-2</v>
      </c>
      <c r="JD29" s="127">
        <f>JD28/JC28-1</f>
        <v>2.9803092077720805E-2</v>
      </c>
      <c r="JE29" s="127">
        <f>JE28/JD28-1</f>
        <v>3.0199148240632967E-2</v>
      </c>
      <c r="JF29" s="127">
        <f>JF28/JE28-1</f>
        <v>2.9963769555502617E-2</v>
      </c>
    </row>
    <row r="30" spans="1:266" x14ac:dyDescent="0.35">
      <c r="A30" s="532" t="s">
        <v>68</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row>
    <row r="31" spans="1:266" ht="15" thickBot="1" x14ac:dyDescent="0.4">
      <c r="A31" s="533"/>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row>
    <row r="32" spans="1:266" x14ac:dyDescent="0.35">
      <c r="A32" s="534"/>
      <c r="B32" s="19"/>
      <c r="C32" s="526">
        <f>C3+1</f>
        <v>604</v>
      </c>
      <c r="D32" s="527"/>
      <c r="E32" s="527"/>
      <c r="F32" s="527"/>
      <c r="G32" s="527"/>
      <c r="H32" s="527"/>
      <c r="I32" s="527"/>
      <c r="J32" s="528"/>
      <c r="K32" s="526">
        <f>K3+1</f>
        <v>606</v>
      </c>
      <c r="L32" s="527">
        <f>L3+1</f>
        <v>606</v>
      </c>
      <c r="M32" s="527"/>
      <c r="N32" s="527"/>
      <c r="O32" s="527"/>
      <c r="P32" s="527"/>
      <c r="Q32" s="527"/>
      <c r="R32" s="528"/>
      <c r="S32" s="526">
        <f>S3+1</f>
        <v>608</v>
      </c>
      <c r="T32" s="527">
        <f>T3+1</f>
        <v>608</v>
      </c>
      <c r="U32" s="527"/>
      <c r="V32" s="527"/>
      <c r="W32" s="527"/>
      <c r="X32" s="527"/>
      <c r="Y32" s="527"/>
      <c r="Z32" s="528"/>
      <c r="AA32" s="526">
        <f>AA3+1</f>
        <v>610</v>
      </c>
      <c r="AB32" s="527">
        <f>AB3+1</f>
        <v>610</v>
      </c>
      <c r="AC32" s="527"/>
      <c r="AD32" s="527"/>
      <c r="AE32" s="527"/>
      <c r="AF32" s="527"/>
      <c r="AG32" s="527"/>
      <c r="AH32" s="528"/>
      <c r="AI32" s="526">
        <f>AI3+1</f>
        <v>612</v>
      </c>
      <c r="AJ32" s="527">
        <f>AJ3+1</f>
        <v>612</v>
      </c>
      <c r="AK32" s="527"/>
      <c r="AL32" s="527"/>
      <c r="AM32" s="527"/>
      <c r="AN32" s="527"/>
      <c r="AO32" s="527"/>
      <c r="AP32" s="528"/>
      <c r="AQ32" s="526">
        <f>AQ3+1</f>
        <v>614</v>
      </c>
      <c r="AR32" s="527">
        <f>AR3+1</f>
        <v>614</v>
      </c>
      <c r="AS32" s="527"/>
      <c r="AT32" s="527"/>
      <c r="AU32" s="527"/>
      <c r="AV32" s="527"/>
      <c r="AW32" s="527"/>
      <c r="AX32" s="528"/>
      <c r="AY32" s="526">
        <f>AY3+1</f>
        <v>616</v>
      </c>
      <c r="AZ32" s="527">
        <f>AZ3+1</f>
        <v>616</v>
      </c>
      <c r="BA32" s="527"/>
      <c r="BB32" s="527"/>
      <c r="BC32" s="527"/>
      <c r="BD32" s="527"/>
      <c r="BE32" s="527"/>
      <c r="BF32" s="528"/>
      <c r="BG32" s="526">
        <f>BG3+1</f>
        <v>618</v>
      </c>
      <c r="BH32" s="527">
        <f>BH3+1</f>
        <v>618</v>
      </c>
      <c r="BI32" s="527"/>
      <c r="BJ32" s="527"/>
      <c r="BK32" s="527"/>
      <c r="BL32" s="527"/>
      <c r="BM32" s="527"/>
      <c r="BN32" s="528"/>
      <c r="BO32" s="526">
        <f>BO3+1</f>
        <v>620</v>
      </c>
      <c r="BP32" s="527">
        <f>BP3+1</f>
        <v>620</v>
      </c>
      <c r="BQ32" s="527"/>
      <c r="BR32" s="527"/>
      <c r="BS32" s="527"/>
      <c r="BT32" s="527"/>
      <c r="BU32" s="527"/>
      <c r="BV32" s="528"/>
      <c r="BW32" s="526">
        <f>BW3+1</f>
        <v>622</v>
      </c>
      <c r="BX32" s="527">
        <f>BX3+1</f>
        <v>622</v>
      </c>
      <c r="BY32" s="527"/>
      <c r="BZ32" s="527"/>
      <c r="CA32" s="527"/>
      <c r="CB32" s="527"/>
      <c r="CC32" s="527"/>
      <c r="CD32" s="528"/>
      <c r="CE32" s="526">
        <f>CE3+1</f>
        <v>624</v>
      </c>
      <c r="CF32" s="527">
        <f>CF3+1</f>
        <v>624</v>
      </c>
      <c r="CG32" s="527"/>
      <c r="CH32" s="527"/>
      <c r="CI32" s="527"/>
      <c r="CJ32" s="527"/>
      <c r="CK32" s="527"/>
      <c r="CL32" s="528"/>
      <c r="CM32" s="526">
        <f>CM3+1</f>
        <v>626</v>
      </c>
      <c r="CN32" s="527">
        <f>CN3+1</f>
        <v>626</v>
      </c>
      <c r="CO32" s="527"/>
      <c r="CP32" s="527"/>
      <c r="CQ32" s="527"/>
      <c r="CR32" s="527"/>
      <c r="CS32" s="527"/>
      <c r="CT32" s="528"/>
      <c r="CU32" s="526">
        <f>CU3+1</f>
        <v>628</v>
      </c>
      <c r="CV32" s="527">
        <f>CV3+1</f>
        <v>628</v>
      </c>
      <c r="CW32" s="527"/>
      <c r="CX32" s="527"/>
      <c r="CY32" s="527"/>
      <c r="CZ32" s="527"/>
      <c r="DA32" s="527"/>
      <c r="DB32" s="528"/>
      <c r="DC32" s="526">
        <f>DC3+1</f>
        <v>630</v>
      </c>
      <c r="DD32" s="527">
        <f>DD3+1</f>
        <v>630</v>
      </c>
      <c r="DE32" s="527"/>
      <c r="DF32" s="527"/>
      <c r="DG32" s="527"/>
      <c r="DH32" s="527"/>
      <c r="DI32" s="527"/>
      <c r="DJ32" s="528"/>
      <c r="DK32" s="526">
        <f>DK3+1</f>
        <v>632</v>
      </c>
      <c r="DL32" s="527">
        <f>DL3+1</f>
        <v>632</v>
      </c>
      <c r="DM32" s="527"/>
      <c r="DN32" s="527"/>
      <c r="DO32" s="527"/>
      <c r="DP32" s="527"/>
      <c r="DQ32" s="527"/>
      <c r="DR32" s="528"/>
      <c r="DS32" s="526">
        <f>DS3+1</f>
        <v>634</v>
      </c>
      <c r="DT32" s="527">
        <f>DT3+1</f>
        <v>634</v>
      </c>
      <c r="DU32" s="527"/>
      <c r="DV32" s="527"/>
      <c r="DW32" s="527"/>
      <c r="DX32" s="527"/>
      <c r="DY32" s="527"/>
      <c r="DZ32" s="528"/>
      <c r="EA32" s="526">
        <f>EA3+1</f>
        <v>636</v>
      </c>
      <c r="EB32" s="527">
        <f>EB3+1</f>
        <v>636</v>
      </c>
      <c r="EC32" s="527"/>
      <c r="ED32" s="527"/>
      <c r="EE32" s="527"/>
      <c r="EF32" s="527"/>
      <c r="EG32" s="527"/>
      <c r="EH32" s="528"/>
      <c r="EI32" s="526">
        <f>EI3+1</f>
        <v>638</v>
      </c>
      <c r="EJ32" s="527">
        <f>EJ3+1</f>
        <v>638</v>
      </c>
      <c r="EK32" s="527"/>
      <c r="EL32" s="527"/>
      <c r="EM32" s="527"/>
      <c r="EN32" s="527"/>
      <c r="EO32" s="527"/>
      <c r="EP32" s="528"/>
      <c r="EQ32" s="526">
        <f>EQ3+1</f>
        <v>640</v>
      </c>
      <c r="ER32" s="527">
        <f>ER3+1</f>
        <v>640</v>
      </c>
      <c r="ES32" s="527"/>
      <c r="ET32" s="527"/>
      <c r="EU32" s="527"/>
      <c r="EV32" s="527"/>
      <c r="EW32" s="527"/>
      <c r="EX32" s="528"/>
      <c r="EY32" s="526">
        <f>EY3+1</f>
        <v>642</v>
      </c>
      <c r="EZ32" s="527">
        <f>EZ3+1</f>
        <v>642</v>
      </c>
      <c r="FA32" s="527"/>
      <c r="FB32" s="527"/>
      <c r="FC32" s="527"/>
      <c r="FD32" s="527"/>
      <c r="FE32" s="527"/>
      <c r="FF32" s="528"/>
      <c r="FG32" s="526">
        <f>FG3+1</f>
        <v>644</v>
      </c>
      <c r="FH32" s="527">
        <f>FH3+1</f>
        <v>644</v>
      </c>
      <c r="FI32" s="527"/>
      <c r="FJ32" s="527"/>
      <c r="FK32" s="527"/>
      <c r="FL32" s="527"/>
      <c r="FM32" s="527"/>
      <c r="FN32" s="528"/>
      <c r="FO32" s="526">
        <f>FO3+1</f>
        <v>646</v>
      </c>
      <c r="FP32" s="527">
        <f>FP3+1</f>
        <v>646</v>
      </c>
      <c r="FQ32" s="527"/>
      <c r="FR32" s="527"/>
      <c r="FS32" s="527"/>
      <c r="FT32" s="527"/>
      <c r="FU32" s="527"/>
      <c r="FV32" s="528"/>
      <c r="FW32" s="526">
        <f>FW3+1</f>
        <v>648</v>
      </c>
      <c r="FX32" s="527">
        <f>FX3+1</f>
        <v>648</v>
      </c>
      <c r="FY32" s="527"/>
      <c r="FZ32" s="527"/>
      <c r="GA32" s="527"/>
      <c r="GB32" s="527"/>
      <c r="GC32" s="527"/>
      <c r="GD32" s="528"/>
      <c r="GE32" s="526">
        <f>GE3+1</f>
        <v>650</v>
      </c>
      <c r="GF32" s="527">
        <f>GF3+1</f>
        <v>650</v>
      </c>
      <c r="GG32" s="527"/>
      <c r="GH32" s="527"/>
      <c r="GI32" s="527"/>
      <c r="GJ32" s="527"/>
      <c r="GK32" s="527"/>
      <c r="GL32" s="528"/>
      <c r="GM32" s="526">
        <f>GM3+1</f>
        <v>652</v>
      </c>
      <c r="GN32" s="527">
        <f>GN3+1</f>
        <v>652</v>
      </c>
      <c r="GO32" s="527"/>
      <c r="GP32" s="527"/>
      <c r="GQ32" s="527"/>
      <c r="GR32" s="527"/>
      <c r="GS32" s="527"/>
      <c r="GT32" s="528"/>
      <c r="GU32" s="526">
        <f>GU3+1</f>
        <v>654</v>
      </c>
      <c r="GV32" s="527">
        <f>GV3+1</f>
        <v>654</v>
      </c>
      <c r="GW32" s="527"/>
      <c r="GX32" s="527"/>
      <c r="GY32" s="527"/>
      <c r="GZ32" s="527"/>
      <c r="HA32" s="527"/>
      <c r="HB32" s="528"/>
      <c r="HC32" s="526">
        <f>HC3+1</f>
        <v>656</v>
      </c>
      <c r="HD32" s="527">
        <f>HD3+1</f>
        <v>656</v>
      </c>
      <c r="HE32" s="527"/>
      <c r="HF32" s="527"/>
      <c r="HG32" s="527"/>
      <c r="HH32" s="527"/>
      <c r="HI32" s="527"/>
      <c r="HJ32" s="528"/>
      <c r="HK32" s="526">
        <f>HK3+1</f>
        <v>658</v>
      </c>
      <c r="HL32" s="527">
        <f>HL3+1</f>
        <v>658</v>
      </c>
      <c r="HM32" s="527"/>
      <c r="HN32" s="527"/>
      <c r="HO32" s="527"/>
      <c r="HP32" s="527"/>
      <c r="HQ32" s="527"/>
      <c r="HR32" s="528"/>
      <c r="HS32" s="526">
        <f>HS3+1</f>
        <v>660</v>
      </c>
      <c r="HT32" s="527">
        <f>HT3+1</f>
        <v>660</v>
      </c>
      <c r="HU32" s="527"/>
      <c r="HV32" s="527"/>
      <c r="HW32" s="527"/>
      <c r="HX32" s="527"/>
      <c r="HY32" s="527"/>
      <c r="HZ32" s="528"/>
      <c r="IA32" s="526">
        <f>IA3+1</f>
        <v>662</v>
      </c>
      <c r="IB32" s="527">
        <f>IB3+1</f>
        <v>662</v>
      </c>
      <c r="IC32" s="527"/>
      <c r="ID32" s="527"/>
      <c r="IE32" s="527"/>
      <c r="IF32" s="527"/>
      <c r="IG32" s="527"/>
      <c r="IH32" s="528"/>
      <c r="II32" s="526">
        <f>II3+1</f>
        <v>664</v>
      </c>
      <c r="IJ32" s="527">
        <f>IJ3+1</f>
        <v>664</v>
      </c>
      <c r="IK32" s="527"/>
      <c r="IL32" s="527"/>
      <c r="IM32" s="527"/>
      <c r="IN32" s="527"/>
      <c r="IO32" s="527"/>
      <c r="IP32" s="528"/>
      <c r="IQ32" s="526">
        <f>IQ3+1</f>
        <v>666</v>
      </c>
      <c r="IR32" s="527">
        <f>IR3+1</f>
        <v>666</v>
      </c>
      <c r="IS32" s="527"/>
      <c r="IT32" s="527"/>
      <c r="IU32" s="527"/>
      <c r="IV32" s="527"/>
      <c r="IW32" s="527"/>
      <c r="IX32" s="528"/>
      <c r="IY32" s="526">
        <f>IY3+1</f>
        <v>668</v>
      </c>
      <c r="IZ32" s="527">
        <f>IZ3+1</f>
        <v>668</v>
      </c>
      <c r="JA32" s="527"/>
      <c r="JB32" s="527"/>
      <c r="JC32" s="527"/>
      <c r="JD32" s="527"/>
      <c r="JE32" s="527"/>
      <c r="JF32" s="528"/>
    </row>
    <row r="33" spans="1:266" ht="49.5" customHeight="1" x14ac:dyDescent="0.35">
      <c r="A33" s="534"/>
      <c r="C33" s="523" t="s">
        <v>69</v>
      </c>
      <c r="D33" s="524"/>
      <c r="E33" s="524"/>
      <c r="F33" s="524"/>
      <c r="G33" s="524"/>
      <c r="H33" s="524"/>
      <c r="I33" s="524"/>
      <c r="J33" s="525"/>
      <c r="K33" s="523" t="s">
        <v>70</v>
      </c>
      <c r="L33" s="524"/>
      <c r="M33" s="524"/>
      <c r="N33" s="524"/>
      <c r="O33" s="524"/>
      <c r="P33" s="524"/>
      <c r="Q33" s="524"/>
      <c r="R33" s="525"/>
      <c r="S33" s="523" t="s">
        <v>32</v>
      </c>
      <c r="T33" s="524"/>
      <c r="U33" s="524"/>
      <c r="V33" s="524"/>
      <c r="W33" s="524"/>
      <c r="X33" s="524"/>
      <c r="Y33" s="524"/>
      <c r="Z33" s="525"/>
      <c r="AA33" s="523" t="s">
        <v>33</v>
      </c>
      <c r="AB33" s="524"/>
      <c r="AC33" s="524"/>
      <c r="AD33" s="524"/>
      <c r="AE33" s="524"/>
      <c r="AF33" s="524"/>
      <c r="AG33" s="524"/>
      <c r="AH33" s="525"/>
      <c r="AI33" s="523" t="s">
        <v>34</v>
      </c>
      <c r="AJ33" s="524"/>
      <c r="AK33" s="524"/>
      <c r="AL33" s="524"/>
      <c r="AM33" s="524"/>
      <c r="AN33" s="524"/>
      <c r="AO33" s="524"/>
      <c r="AP33" s="525"/>
      <c r="AQ33" s="523" t="s">
        <v>71</v>
      </c>
      <c r="AR33" s="524"/>
      <c r="AS33" s="524"/>
      <c r="AT33" s="524"/>
      <c r="AU33" s="524"/>
      <c r="AV33" s="524"/>
      <c r="AW33" s="524"/>
      <c r="AX33" s="525"/>
      <c r="AY33" s="523" t="s">
        <v>72</v>
      </c>
      <c r="AZ33" s="524"/>
      <c r="BA33" s="524"/>
      <c r="BB33" s="524"/>
      <c r="BC33" s="524"/>
      <c r="BD33" s="524"/>
      <c r="BE33" s="524"/>
      <c r="BF33" s="525"/>
      <c r="BG33" s="523" t="s">
        <v>73</v>
      </c>
      <c r="BH33" s="524"/>
      <c r="BI33" s="524"/>
      <c r="BJ33" s="524"/>
      <c r="BK33" s="524"/>
      <c r="BL33" s="524"/>
      <c r="BM33" s="524"/>
      <c r="BN33" s="525"/>
      <c r="BO33" s="523" t="s">
        <v>74</v>
      </c>
      <c r="BP33" s="524"/>
      <c r="BQ33" s="524"/>
      <c r="BR33" s="524"/>
      <c r="BS33" s="524"/>
      <c r="BT33" s="524"/>
      <c r="BU33" s="524"/>
      <c r="BV33" s="525"/>
      <c r="BW33" s="523" t="s">
        <v>76</v>
      </c>
      <c r="BX33" s="524"/>
      <c r="BY33" s="524"/>
      <c r="BZ33" s="524"/>
      <c r="CA33" s="524"/>
      <c r="CB33" s="524"/>
      <c r="CC33" s="524"/>
      <c r="CD33" s="525"/>
      <c r="CE33" s="523" t="s">
        <v>77</v>
      </c>
      <c r="CF33" s="524"/>
      <c r="CG33" s="524"/>
      <c r="CH33" s="524"/>
      <c r="CI33" s="524"/>
      <c r="CJ33" s="524"/>
      <c r="CK33" s="524"/>
      <c r="CL33" s="525"/>
      <c r="CM33" s="523" t="s">
        <v>78</v>
      </c>
      <c r="CN33" s="524"/>
      <c r="CO33" s="524"/>
      <c r="CP33" s="524"/>
      <c r="CQ33" s="524"/>
      <c r="CR33" s="524"/>
      <c r="CS33" s="524"/>
      <c r="CT33" s="525"/>
      <c r="CU33" s="523" t="s">
        <v>79</v>
      </c>
      <c r="CV33" s="524"/>
      <c r="CW33" s="524"/>
      <c r="CX33" s="524"/>
      <c r="CY33" s="524"/>
      <c r="CZ33" s="524"/>
      <c r="DA33" s="524"/>
      <c r="DB33" s="525"/>
      <c r="DC33" s="523" t="s">
        <v>83</v>
      </c>
      <c r="DD33" s="524"/>
      <c r="DE33" s="524"/>
      <c r="DF33" s="524"/>
      <c r="DG33" s="524"/>
      <c r="DH33" s="524"/>
      <c r="DI33" s="524"/>
      <c r="DJ33" s="525"/>
      <c r="DK33" s="523" t="s">
        <v>80</v>
      </c>
      <c r="DL33" s="524"/>
      <c r="DM33" s="524"/>
      <c r="DN33" s="524"/>
      <c r="DO33" s="524"/>
      <c r="DP33" s="524"/>
      <c r="DQ33" s="524"/>
      <c r="DR33" s="525"/>
      <c r="DS33" s="523" t="s">
        <v>81</v>
      </c>
      <c r="DT33" s="524"/>
      <c r="DU33" s="524"/>
      <c r="DV33" s="524"/>
      <c r="DW33" s="524"/>
      <c r="DX33" s="524"/>
      <c r="DY33" s="524"/>
      <c r="DZ33" s="525"/>
      <c r="EA33" s="523" t="s">
        <v>84</v>
      </c>
      <c r="EB33" s="524"/>
      <c r="EC33" s="524"/>
      <c r="ED33" s="524"/>
      <c r="EE33" s="524"/>
      <c r="EF33" s="524"/>
      <c r="EG33" s="524"/>
      <c r="EH33" s="525"/>
      <c r="EI33" s="523" t="s">
        <v>85</v>
      </c>
      <c r="EJ33" s="524"/>
      <c r="EK33" s="524"/>
      <c r="EL33" s="524"/>
      <c r="EM33" s="524"/>
      <c r="EN33" s="524"/>
      <c r="EO33" s="524"/>
      <c r="EP33" s="525"/>
      <c r="EQ33" s="523" t="s">
        <v>86</v>
      </c>
      <c r="ER33" s="524"/>
      <c r="ES33" s="524"/>
      <c r="ET33" s="524"/>
      <c r="EU33" s="524"/>
      <c r="EV33" s="524"/>
      <c r="EW33" s="524"/>
      <c r="EX33" s="525"/>
      <c r="EY33" s="523" t="s">
        <v>88</v>
      </c>
      <c r="EZ33" s="524"/>
      <c r="FA33" s="524"/>
      <c r="FB33" s="524"/>
      <c r="FC33" s="524"/>
      <c r="FD33" s="524"/>
      <c r="FE33" s="524"/>
      <c r="FF33" s="525"/>
      <c r="FG33" s="523" t="s">
        <v>89</v>
      </c>
      <c r="FH33" s="524"/>
      <c r="FI33" s="524"/>
      <c r="FJ33" s="524"/>
      <c r="FK33" s="524"/>
      <c r="FL33" s="524"/>
      <c r="FM33" s="524"/>
      <c r="FN33" s="525"/>
      <c r="FO33" s="523" t="s">
        <v>90</v>
      </c>
      <c r="FP33" s="524"/>
      <c r="FQ33" s="524"/>
      <c r="FR33" s="524"/>
      <c r="FS33" s="524"/>
      <c r="FT33" s="524"/>
      <c r="FU33" s="524"/>
      <c r="FV33" s="525"/>
      <c r="FW33" s="523" t="s">
        <v>91</v>
      </c>
      <c r="FX33" s="524"/>
      <c r="FY33" s="524"/>
      <c r="FZ33" s="524"/>
      <c r="GA33" s="524"/>
      <c r="GB33" s="524"/>
      <c r="GC33" s="524"/>
      <c r="GD33" s="525"/>
      <c r="GE33" s="523" t="s">
        <v>97</v>
      </c>
      <c r="GF33" s="524"/>
      <c r="GG33" s="524"/>
      <c r="GH33" s="524"/>
      <c r="GI33" s="524"/>
      <c r="GJ33" s="524"/>
      <c r="GK33" s="524"/>
      <c r="GL33" s="525"/>
      <c r="GM33" s="523" t="s">
        <v>100</v>
      </c>
      <c r="GN33" s="524"/>
      <c r="GO33" s="524"/>
      <c r="GP33" s="524"/>
      <c r="GQ33" s="524"/>
      <c r="GR33" s="524"/>
      <c r="GS33" s="524"/>
      <c r="GT33" s="525"/>
      <c r="GU33" s="523" t="s">
        <v>105</v>
      </c>
      <c r="GV33" s="524"/>
      <c r="GW33" s="524"/>
      <c r="GX33" s="524"/>
      <c r="GY33" s="524"/>
      <c r="GZ33" s="524"/>
      <c r="HA33" s="524"/>
      <c r="HB33" s="525"/>
      <c r="HC33" s="523" t="s">
        <v>106</v>
      </c>
      <c r="HD33" s="524"/>
      <c r="HE33" s="524"/>
      <c r="HF33" s="524"/>
      <c r="HG33" s="524"/>
      <c r="HH33" s="524"/>
      <c r="HI33" s="524"/>
      <c r="HJ33" s="525"/>
      <c r="HK33" s="523" t="s">
        <v>110</v>
      </c>
      <c r="HL33" s="524"/>
      <c r="HM33" s="524"/>
      <c r="HN33" s="524"/>
      <c r="HO33" s="524"/>
      <c r="HP33" s="524"/>
      <c r="HQ33" s="524"/>
      <c r="HR33" s="525"/>
      <c r="HS33" s="523" t="s">
        <v>111</v>
      </c>
      <c r="HT33" s="524"/>
      <c r="HU33" s="524"/>
      <c r="HV33" s="524"/>
      <c r="HW33" s="524"/>
      <c r="HX33" s="524"/>
      <c r="HY33" s="524"/>
      <c r="HZ33" s="525"/>
      <c r="IA33" s="523" t="s">
        <v>123</v>
      </c>
      <c r="IB33" s="524"/>
      <c r="IC33" s="524"/>
      <c r="ID33" s="524"/>
      <c r="IE33" s="524"/>
      <c r="IF33" s="524"/>
      <c r="IG33" s="524"/>
      <c r="IH33" s="525"/>
      <c r="II33" s="523" t="s">
        <v>109</v>
      </c>
      <c r="IJ33" s="524"/>
      <c r="IK33" s="524"/>
      <c r="IL33" s="524"/>
      <c r="IM33" s="524"/>
      <c r="IN33" s="524"/>
      <c r="IO33" s="524"/>
      <c r="IP33" s="525"/>
      <c r="IQ33" s="523" t="s">
        <v>122</v>
      </c>
      <c r="IR33" s="524"/>
      <c r="IS33" s="524"/>
      <c r="IT33" s="524"/>
      <c r="IU33" s="524"/>
      <c r="IV33" s="524"/>
      <c r="IW33" s="524"/>
      <c r="IX33" s="525"/>
      <c r="IY33" s="523" t="s">
        <v>124</v>
      </c>
      <c r="IZ33" s="524"/>
      <c r="JA33" s="524"/>
      <c r="JB33" s="524"/>
      <c r="JC33" s="524"/>
      <c r="JD33" s="524"/>
      <c r="JE33" s="524"/>
      <c r="JF33" s="525"/>
    </row>
    <row r="34" spans="1:266" x14ac:dyDescent="0.35">
      <c r="A34" s="2"/>
      <c r="B34" s="191"/>
      <c r="C34" s="203"/>
      <c r="D34" s="197"/>
      <c r="E34" s="197"/>
      <c r="F34" s="197"/>
      <c r="G34" s="197"/>
      <c r="H34" s="197"/>
      <c r="I34" s="197"/>
      <c r="J34" s="210"/>
      <c r="K34" s="203"/>
      <c r="L34" s="197"/>
      <c r="M34" s="197"/>
      <c r="N34" s="197"/>
      <c r="O34" s="197"/>
      <c r="P34" s="197"/>
      <c r="Q34" s="197"/>
      <c r="R34" s="210"/>
      <c r="S34" s="203"/>
      <c r="T34" s="197"/>
      <c r="U34" s="197"/>
      <c r="V34" s="197"/>
      <c r="W34" s="197"/>
      <c r="X34" s="197"/>
      <c r="Y34" s="197"/>
      <c r="Z34" s="210"/>
      <c r="AA34" s="203"/>
      <c r="AB34" s="197"/>
      <c r="AC34" s="197"/>
      <c r="AD34" s="197"/>
      <c r="AE34" s="197"/>
      <c r="AF34" s="197"/>
      <c r="AG34" s="197"/>
      <c r="AH34" s="210"/>
      <c r="AI34" s="203"/>
      <c r="AJ34" s="197"/>
      <c r="AK34" s="197"/>
      <c r="AL34" s="197"/>
      <c r="AM34" s="197"/>
      <c r="AN34" s="197"/>
      <c r="AO34" s="197"/>
      <c r="AP34" s="210"/>
      <c r="AQ34" s="203"/>
      <c r="AR34" s="197"/>
      <c r="AS34" s="197"/>
      <c r="AT34" s="197"/>
      <c r="AU34" s="197"/>
      <c r="AV34" s="197"/>
      <c r="AW34" s="197"/>
      <c r="AX34" s="210"/>
      <c r="AY34" s="203"/>
      <c r="AZ34" s="197"/>
      <c r="BA34" s="197"/>
      <c r="BB34" s="197"/>
      <c r="BC34" s="197"/>
      <c r="BD34" s="197"/>
      <c r="BE34" s="197"/>
      <c r="BF34" s="210"/>
      <c r="BG34" s="203"/>
      <c r="BH34" s="197"/>
      <c r="BI34" s="197"/>
      <c r="BJ34" s="197"/>
      <c r="BK34" s="197"/>
      <c r="BL34" s="197"/>
      <c r="BM34" s="197"/>
      <c r="BN34" s="210"/>
      <c r="BO34" s="203"/>
      <c r="BP34" s="197"/>
      <c r="BQ34" s="197"/>
      <c r="BR34" s="197"/>
      <c r="BS34" s="197"/>
      <c r="BT34" s="197"/>
      <c r="BU34" s="197"/>
      <c r="BV34" s="210"/>
      <c r="BW34" s="203"/>
      <c r="BX34" s="197"/>
      <c r="BY34" s="197"/>
      <c r="BZ34" s="197"/>
      <c r="CA34" s="197"/>
      <c r="CB34" s="197"/>
      <c r="CC34" s="197"/>
      <c r="CD34" s="210"/>
      <c r="CE34" s="203"/>
      <c r="CF34" s="197"/>
      <c r="CG34" s="197"/>
      <c r="CH34" s="197"/>
      <c r="CI34" s="197"/>
      <c r="CJ34" s="197"/>
      <c r="CK34" s="197"/>
      <c r="CL34" s="210"/>
      <c r="CM34" s="203"/>
      <c r="CN34" s="197"/>
      <c r="CO34" s="197"/>
      <c r="CP34" s="197"/>
      <c r="CQ34" s="197"/>
      <c r="CR34" s="197"/>
      <c r="CS34" s="197"/>
      <c r="CT34" s="210"/>
      <c r="CU34" s="203"/>
      <c r="CV34" s="197"/>
      <c r="CW34" s="197"/>
      <c r="CX34" s="197"/>
      <c r="CY34" s="197"/>
      <c r="CZ34" s="197"/>
      <c r="DA34" s="197"/>
      <c r="DB34" s="210"/>
      <c r="DC34" s="203"/>
      <c r="DD34" s="197"/>
      <c r="DE34" s="197"/>
      <c r="DF34" s="197"/>
      <c r="DG34" s="197"/>
      <c r="DH34" s="197"/>
      <c r="DI34" s="197"/>
      <c r="DJ34" s="210"/>
      <c r="DK34" s="203"/>
      <c r="DL34" s="197"/>
      <c r="DM34" s="197"/>
      <c r="DN34" s="197"/>
      <c r="DO34" s="197"/>
      <c r="DP34" s="197"/>
      <c r="DQ34" s="197"/>
      <c r="DR34" s="210"/>
      <c r="DS34" s="203"/>
      <c r="DT34" s="197"/>
      <c r="DU34" s="197"/>
      <c r="DV34" s="197"/>
      <c r="DW34" s="197"/>
      <c r="DX34" s="197"/>
      <c r="DY34" s="197"/>
      <c r="DZ34" s="210"/>
      <c r="EA34" s="203"/>
      <c r="EB34" s="197"/>
      <c r="EC34" s="197"/>
      <c r="ED34" s="197"/>
      <c r="EE34" s="197"/>
      <c r="EF34" s="197"/>
      <c r="EG34" s="197"/>
      <c r="EH34" s="210"/>
      <c r="EI34" s="203"/>
      <c r="EJ34" s="197"/>
      <c r="EK34" s="197"/>
      <c r="EL34" s="197"/>
      <c r="EM34" s="197"/>
      <c r="EN34" s="197"/>
      <c r="EO34" s="197"/>
      <c r="EP34" s="210"/>
      <c r="EQ34" s="203"/>
      <c r="ER34" s="197"/>
      <c r="ES34" s="197"/>
      <c r="ET34" s="197"/>
      <c r="EU34" s="197"/>
      <c r="EV34" s="197"/>
      <c r="EW34" s="197"/>
      <c r="EX34" s="210"/>
      <c r="EY34" s="203"/>
      <c r="EZ34" s="197"/>
      <c r="FA34" s="197"/>
      <c r="FB34" s="197"/>
      <c r="FC34" s="197"/>
      <c r="FD34" s="197"/>
      <c r="FE34" s="197"/>
      <c r="FF34" s="210"/>
      <c r="FG34" s="203"/>
      <c r="FH34" s="197"/>
      <c r="FI34" s="197"/>
      <c r="FJ34" s="197"/>
      <c r="FK34" s="197"/>
      <c r="FL34" s="197"/>
      <c r="FM34" s="197"/>
      <c r="FN34" s="210"/>
      <c r="FO34" s="203"/>
      <c r="FP34" s="197"/>
      <c r="FQ34" s="197"/>
      <c r="FR34" s="197"/>
      <c r="FS34" s="197"/>
      <c r="FT34" s="197"/>
      <c r="FU34" s="197"/>
      <c r="FV34" s="210"/>
      <c r="FW34" s="203"/>
      <c r="FX34" s="197"/>
      <c r="FY34" s="197"/>
      <c r="FZ34" s="197"/>
      <c r="GA34" s="197"/>
      <c r="GB34" s="197"/>
      <c r="GC34" s="197"/>
      <c r="GD34" s="210"/>
      <c r="GE34" s="203"/>
      <c r="GF34" s="197"/>
      <c r="GG34" s="197"/>
      <c r="GH34" s="197"/>
      <c r="GI34" s="197"/>
      <c r="GJ34" s="197"/>
      <c r="GK34" s="197"/>
      <c r="GL34" s="210"/>
      <c r="GM34" s="203"/>
      <c r="GN34" s="197"/>
      <c r="GO34" s="197"/>
      <c r="GP34" s="197"/>
      <c r="GQ34" s="197"/>
      <c r="GR34" s="197"/>
      <c r="GS34" s="197"/>
      <c r="GT34" s="210"/>
      <c r="GU34" s="203"/>
      <c r="GV34" s="197"/>
      <c r="GW34" s="197"/>
      <c r="GX34" s="197"/>
      <c r="GY34" s="197"/>
      <c r="GZ34" s="197"/>
      <c r="HA34" s="197"/>
      <c r="HB34" s="210"/>
      <c r="HC34" s="203"/>
      <c r="HD34" s="197"/>
      <c r="HE34" s="197"/>
      <c r="HF34" s="197"/>
      <c r="HG34" s="197"/>
      <c r="HH34" s="197"/>
      <c r="HI34" s="197"/>
      <c r="HJ34" s="210"/>
      <c r="HK34" s="203"/>
      <c r="HL34" s="197"/>
      <c r="HM34" s="197"/>
      <c r="HN34" s="197"/>
      <c r="HO34" s="197"/>
      <c r="HP34" s="197"/>
      <c r="HQ34" s="197"/>
      <c r="HR34" s="210"/>
      <c r="HS34" s="203"/>
      <c r="HT34" s="197"/>
      <c r="HU34" s="197"/>
      <c r="HV34" s="197"/>
      <c r="HW34" s="197"/>
      <c r="HX34" s="197"/>
      <c r="HY34" s="197"/>
      <c r="HZ34" s="210"/>
      <c r="IA34" s="203"/>
      <c r="IB34" s="197"/>
      <c r="IC34" s="197"/>
      <c r="ID34" s="197"/>
      <c r="IE34" s="197"/>
      <c r="IF34" s="197"/>
      <c r="IG34" s="197"/>
      <c r="IH34" s="210"/>
      <c r="II34" s="203"/>
      <c r="IJ34" s="197"/>
      <c r="IK34" s="197"/>
      <c r="IL34" s="197"/>
      <c r="IM34" s="197"/>
      <c r="IN34" s="197"/>
      <c r="IO34" s="197"/>
      <c r="IP34" s="210"/>
      <c r="IQ34" s="203"/>
      <c r="IR34" s="197"/>
      <c r="IS34" s="197"/>
      <c r="IT34" s="197"/>
      <c r="IU34" s="197"/>
      <c r="IV34" s="197"/>
      <c r="IW34" s="197"/>
      <c r="IX34" s="210"/>
      <c r="IY34" s="203"/>
      <c r="IZ34" s="197"/>
      <c r="JA34" s="197"/>
      <c r="JB34" s="197"/>
      <c r="JC34" s="197"/>
      <c r="JD34" s="197"/>
      <c r="JE34" s="197"/>
      <c r="JF34" s="210"/>
    </row>
    <row r="35" spans="1:266" x14ac:dyDescent="0.35">
      <c r="A35" s="3" t="s">
        <v>0</v>
      </c>
      <c r="B35" s="191"/>
      <c r="C35" s="201" t="s">
        <v>5</v>
      </c>
      <c r="D35" s="195" t="s">
        <v>483</v>
      </c>
      <c r="E35" s="195" t="s">
        <v>482</v>
      </c>
      <c r="F35" s="196" t="s">
        <v>305</v>
      </c>
      <c r="G35" s="196" t="s">
        <v>306</v>
      </c>
      <c r="H35" s="196" t="s">
        <v>307</v>
      </c>
      <c r="I35" s="196" t="s">
        <v>309</v>
      </c>
      <c r="J35" s="202" t="s">
        <v>308</v>
      </c>
      <c r="K35" s="201" t="s">
        <v>5</v>
      </c>
      <c r="L35" s="195" t="s">
        <v>483</v>
      </c>
      <c r="M35" s="195" t="s">
        <v>482</v>
      </c>
      <c r="N35" s="196" t="s">
        <v>305</v>
      </c>
      <c r="O35" s="196" t="s">
        <v>306</v>
      </c>
      <c r="P35" s="196" t="s">
        <v>307</v>
      </c>
      <c r="Q35" s="196" t="s">
        <v>309</v>
      </c>
      <c r="R35" s="202" t="s">
        <v>308</v>
      </c>
      <c r="S35" s="201" t="s">
        <v>5</v>
      </c>
      <c r="T35" s="195" t="s">
        <v>483</v>
      </c>
      <c r="U35" s="195" t="s">
        <v>482</v>
      </c>
      <c r="V35" s="196" t="s">
        <v>305</v>
      </c>
      <c r="W35" s="196" t="s">
        <v>306</v>
      </c>
      <c r="X35" s="196" t="s">
        <v>307</v>
      </c>
      <c r="Y35" s="196" t="s">
        <v>309</v>
      </c>
      <c r="Z35" s="202" t="s">
        <v>308</v>
      </c>
      <c r="AA35" s="201" t="s">
        <v>5</v>
      </c>
      <c r="AB35" s="195" t="s">
        <v>483</v>
      </c>
      <c r="AC35" s="195" t="s">
        <v>482</v>
      </c>
      <c r="AD35" s="196" t="s">
        <v>305</v>
      </c>
      <c r="AE35" s="196" t="s">
        <v>306</v>
      </c>
      <c r="AF35" s="196" t="s">
        <v>307</v>
      </c>
      <c r="AG35" s="196" t="s">
        <v>309</v>
      </c>
      <c r="AH35" s="202" t="s">
        <v>308</v>
      </c>
      <c r="AI35" s="201" t="s">
        <v>5</v>
      </c>
      <c r="AJ35" s="195" t="s">
        <v>483</v>
      </c>
      <c r="AK35" s="195" t="s">
        <v>482</v>
      </c>
      <c r="AL35" s="196" t="s">
        <v>305</v>
      </c>
      <c r="AM35" s="196" t="s">
        <v>306</v>
      </c>
      <c r="AN35" s="196" t="s">
        <v>307</v>
      </c>
      <c r="AO35" s="196" t="s">
        <v>309</v>
      </c>
      <c r="AP35" s="202" t="s">
        <v>308</v>
      </c>
      <c r="AQ35" s="201" t="s">
        <v>5</v>
      </c>
      <c r="AR35" s="195" t="s">
        <v>483</v>
      </c>
      <c r="AS35" s="195" t="s">
        <v>482</v>
      </c>
      <c r="AT35" s="196" t="s">
        <v>305</v>
      </c>
      <c r="AU35" s="196" t="s">
        <v>306</v>
      </c>
      <c r="AV35" s="196" t="s">
        <v>307</v>
      </c>
      <c r="AW35" s="196" t="s">
        <v>309</v>
      </c>
      <c r="AX35" s="202" t="s">
        <v>308</v>
      </c>
      <c r="AY35" s="201" t="s">
        <v>5</v>
      </c>
      <c r="AZ35" s="195" t="s">
        <v>483</v>
      </c>
      <c r="BA35" s="195" t="s">
        <v>482</v>
      </c>
      <c r="BB35" s="196" t="s">
        <v>305</v>
      </c>
      <c r="BC35" s="196" t="s">
        <v>306</v>
      </c>
      <c r="BD35" s="196" t="s">
        <v>307</v>
      </c>
      <c r="BE35" s="196" t="s">
        <v>309</v>
      </c>
      <c r="BF35" s="202" t="s">
        <v>308</v>
      </c>
      <c r="BG35" s="201" t="s">
        <v>5</v>
      </c>
      <c r="BH35" s="195" t="s">
        <v>483</v>
      </c>
      <c r="BI35" s="195" t="s">
        <v>482</v>
      </c>
      <c r="BJ35" s="196" t="s">
        <v>305</v>
      </c>
      <c r="BK35" s="196" t="s">
        <v>306</v>
      </c>
      <c r="BL35" s="196" t="s">
        <v>307</v>
      </c>
      <c r="BM35" s="196" t="s">
        <v>309</v>
      </c>
      <c r="BN35" s="202" t="s">
        <v>308</v>
      </c>
      <c r="BO35" s="201" t="s">
        <v>5</v>
      </c>
      <c r="BP35" s="195" t="s">
        <v>483</v>
      </c>
      <c r="BQ35" s="195" t="s">
        <v>482</v>
      </c>
      <c r="BR35" s="196" t="s">
        <v>305</v>
      </c>
      <c r="BS35" s="196" t="s">
        <v>306</v>
      </c>
      <c r="BT35" s="196" t="s">
        <v>307</v>
      </c>
      <c r="BU35" s="196" t="s">
        <v>309</v>
      </c>
      <c r="BV35" s="202" t="s">
        <v>308</v>
      </c>
      <c r="BW35" s="201" t="s">
        <v>5</v>
      </c>
      <c r="BX35" s="195" t="s">
        <v>483</v>
      </c>
      <c r="BY35" s="195" t="s">
        <v>482</v>
      </c>
      <c r="BZ35" s="196" t="s">
        <v>305</v>
      </c>
      <c r="CA35" s="196" t="s">
        <v>306</v>
      </c>
      <c r="CB35" s="196" t="s">
        <v>307</v>
      </c>
      <c r="CC35" s="196" t="s">
        <v>309</v>
      </c>
      <c r="CD35" s="202" t="s">
        <v>308</v>
      </c>
      <c r="CE35" s="201" t="s">
        <v>5</v>
      </c>
      <c r="CF35" s="195" t="s">
        <v>483</v>
      </c>
      <c r="CG35" s="195" t="s">
        <v>482</v>
      </c>
      <c r="CH35" s="196" t="s">
        <v>305</v>
      </c>
      <c r="CI35" s="196" t="s">
        <v>306</v>
      </c>
      <c r="CJ35" s="196" t="s">
        <v>307</v>
      </c>
      <c r="CK35" s="196" t="s">
        <v>309</v>
      </c>
      <c r="CL35" s="202" t="s">
        <v>308</v>
      </c>
      <c r="CM35" s="201" t="s">
        <v>5</v>
      </c>
      <c r="CN35" s="195" t="s">
        <v>483</v>
      </c>
      <c r="CO35" s="195" t="s">
        <v>482</v>
      </c>
      <c r="CP35" s="196" t="s">
        <v>305</v>
      </c>
      <c r="CQ35" s="196" t="s">
        <v>306</v>
      </c>
      <c r="CR35" s="196" t="s">
        <v>307</v>
      </c>
      <c r="CS35" s="196" t="s">
        <v>309</v>
      </c>
      <c r="CT35" s="202" t="s">
        <v>308</v>
      </c>
      <c r="CU35" s="201" t="s">
        <v>5</v>
      </c>
      <c r="CV35" s="195" t="s">
        <v>483</v>
      </c>
      <c r="CW35" s="195" t="s">
        <v>482</v>
      </c>
      <c r="CX35" s="196" t="s">
        <v>305</v>
      </c>
      <c r="CY35" s="196" t="s">
        <v>306</v>
      </c>
      <c r="CZ35" s="196" t="s">
        <v>307</v>
      </c>
      <c r="DA35" s="196" t="s">
        <v>309</v>
      </c>
      <c r="DB35" s="202" t="s">
        <v>308</v>
      </c>
      <c r="DC35" s="201" t="s">
        <v>5</v>
      </c>
      <c r="DD35" s="195" t="s">
        <v>483</v>
      </c>
      <c r="DE35" s="195" t="s">
        <v>482</v>
      </c>
      <c r="DF35" s="196" t="s">
        <v>305</v>
      </c>
      <c r="DG35" s="196" t="s">
        <v>306</v>
      </c>
      <c r="DH35" s="196" t="s">
        <v>307</v>
      </c>
      <c r="DI35" s="196" t="s">
        <v>309</v>
      </c>
      <c r="DJ35" s="202" t="s">
        <v>308</v>
      </c>
      <c r="DK35" s="201" t="s">
        <v>5</v>
      </c>
      <c r="DL35" s="195" t="s">
        <v>483</v>
      </c>
      <c r="DM35" s="195" t="s">
        <v>482</v>
      </c>
      <c r="DN35" s="196" t="s">
        <v>305</v>
      </c>
      <c r="DO35" s="196" t="s">
        <v>306</v>
      </c>
      <c r="DP35" s="196" t="s">
        <v>307</v>
      </c>
      <c r="DQ35" s="196" t="s">
        <v>309</v>
      </c>
      <c r="DR35" s="202" t="s">
        <v>308</v>
      </c>
      <c r="DS35" s="201" t="s">
        <v>5</v>
      </c>
      <c r="DT35" s="195" t="s">
        <v>483</v>
      </c>
      <c r="DU35" s="195" t="s">
        <v>482</v>
      </c>
      <c r="DV35" s="196" t="s">
        <v>305</v>
      </c>
      <c r="DW35" s="196" t="s">
        <v>306</v>
      </c>
      <c r="DX35" s="196" t="s">
        <v>307</v>
      </c>
      <c r="DY35" s="196" t="s">
        <v>309</v>
      </c>
      <c r="DZ35" s="202" t="s">
        <v>308</v>
      </c>
      <c r="EA35" s="201" t="s">
        <v>5</v>
      </c>
      <c r="EB35" s="195" t="s">
        <v>483</v>
      </c>
      <c r="EC35" s="195" t="s">
        <v>482</v>
      </c>
      <c r="ED35" s="196" t="s">
        <v>305</v>
      </c>
      <c r="EE35" s="196" t="s">
        <v>306</v>
      </c>
      <c r="EF35" s="196" t="s">
        <v>307</v>
      </c>
      <c r="EG35" s="196" t="s">
        <v>309</v>
      </c>
      <c r="EH35" s="202" t="s">
        <v>308</v>
      </c>
      <c r="EI35" s="201" t="s">
        <v>5</v>
      </c>
      <c r="EJ35" s="195" t="s">
        <v>483</v>
      </c>
      <c r="EK35" s="195" t="s">
        <v>482</v>
      </c>
      <c r="EL35" s="196" t="s">
        <v>305</v>
      </c>
      <c r="EM35" s="196" t="s">
        <v>306</v>
      </c>
      <c r="EN35" s="196" t="s">
        <v>307</v>
      </c>
      <c r="EO35" s="196" t="s">
        <v>309</v>
      </c>
      <c r="EP35" s="202" t="s">
        <v>308</v>
      </c>
      <c r="EQ35" s="201" t="s">
        <v>5</v>
      </c>
      <c r="ER35" s="195" t="s">
        <v>483</v>
      </c>
      <c r="ES35" s="195" t="s">
        <v>482</v>
      </c>
      <c r="ET35" s="196" t="s">
        <v>305</v>
      </c>
      <c r="EU35" s="196" t="s">
        <v>306</v>
      </c>
      <c r="EV35" s="196" t="s">
        <v>307</v>
      </c>
      <c r="EW35" s="196" t="s">
        <v>309</v>
      </c>
      <c r="EX35" s="202" t="s">
        <v>308</v>
      </c>
      <c r="EY35" s="201" t="s">
        <v>5</v>
      </c>
      <c r="EZ35" s="195" t="s">
        <v>483</v>
      </c>
      <c r="FA35" s="195" t="s">
        <v>482</v>
      </c>
      <c r="FB35" s="196" t="s">
        <v>305</v>
      </c>
      <c r="FC35" s="196" t="s">
        <v>306</v>
      </c>
      <c r="FD35" s="196" t="s">
        <v>307</v>
      </c>
      <c r="FE35" s="196" t="s">
        <v>309</v>
      </c>
      <c r="FF35" s="202" t="s">
        <v>308</v>
      </c>
      <c r="FG35" s="201" t="s">
        <v>5</v>
      </c>
      <c r="FH35" s="195" t="s">
        <v>483</v>
      </c>
      <c r="FI35" s="195" t="s">
        <v>482</v>
      </c>
      <c r="FJ35" s="196" t="s">
        <v>305</v>
      </c>
      <c r="FK35" s="196" t="s">
        <v>306</v>
      </c>
      <c r="FL35" s="196" t="s">
        <v>307</v>
      </c>
      <c r="FM35" s="196" t="s">
        <v>309</v>
      </c>
      <c r="FN35" s="202" t="s">
        <v>308</v>
      </c>
      <c r="FO35" s="201" t="s">
        <v>5</v>
      </c>
      <c r="FP35" s="195" t="s">
        <v>483</v>
      </c>
      <c r="FQ35" s="195" t="s">
        <v>482</v>
      </c>
      <c r="FR35" s="196" t="s">
        <v>305</v>
      </c>
      <c r="FS35" s="196" t="s">
        <v>306</v>
      </c>
      <c r="FT35" s="196" t="s">
        <v>307</v>
      </c>
      <c r="FU35" s="196" t="s">
        <v>309</v>
      </c>
      <c r="FV35" s="202" t="s">
        <v>308</v>
      </c>
      <c r="FW35" s="201" t="s">
        <v>5</v>
      </c>
      <c r="FX35" s="195" t="s">
        <v>483</v>
      </c>
      <c r="FY35" s="195" t="s">
        <v>482</v>
      </c>
      <c r="FZ35" s="196" t="s">
        <v>305</v>
      </c>
      <c r="GA35" s="196" t="s">
        <v>306</v>
      </c>
      <c r="GB35" s="196" t="s">
        <v>307</v>
      </c>
      <c r="GC35" s="196" t="s">
        <v>309</v>
      </c>
      <c r="GD35" s="202" t="s">
        <v>308</v>
      </c>
      <c r="GE35" s="201" t="s">
        <v>5</v>
      </c>
      <c r="GF35" s="195" t="s">
        <v>483</v>
      </c>
      <c r="GG35" s="195" t="s">
        <v>482</v>
      </c>
      <c r="GH35" s="196" t="s">
        <v>305</v>
      </c>
      <c r="GI35" s="196" t="s">
        <v>306</v>
      </c>
      <c r="GJ35" s="196" t="s">
        <v>307</v>
      </c>
      <c r="GK35" s="196" t="s">
        <v>309</v>
      </c>
      <c r="GL35" s="202" t="s">
        <v>308</v>
      </c>
      <c r="GM35" s="201" t="s">
        <v>5</v>
      </c>
      <c r="GN35" s="195" t="s">
        <v>483</v>
      </c>
      <c r="GO35" s="195" t="s">
        <v>482</v>
      </c>
      <c r="GP35" s="196" t="s">
        <v>305</v>
      </c>
      <c r="GQ35" s="196" t="s">
        <v>306</v>
      </c>
      <c r="GR35" s="196" t="s">
        <v>307</v>
      </c>
      <c r="GS35" s="196" t="s">
        <v>309</v>
      </c>
      <c r="GT35" s="202" t="s">
        <v>308</v>
      </c>
      <c r="GU35" s="201" t="s">
        <v>5</v>
      </c>
      <c r="GV35" s="195" t="s">
        <v>483</v>
      </c>
      <c r="GW35" s="195" t="s">
        <v>482</v>
      </c>
      <c r="GX35" s="196" t="s">
        <v>305</v>
      </c>
      <c r="GY35" s="196" t="s">
        <v>306</v>
      </c>
      <c r="GZ35" s="196" t="s">
        <v>307</v>
      </c>
      <c r="HA35" s="196" t="s">
        <v>309</v>
      </c>
      <c r="HB35" s="202" t="s">
        <v>308</v>
      </c>
      <c r="HC35" s="201" t="s">
        <v>5</v>
      </c>
      <c r="HD35" s="195" t="s">
        <v>483</v>
      </c>
      <c r="HE35" s="195" t="s">
        <v>482</v>
      </c>
      <c r="HF35" s="196" t="s">
        <v>305</v>
      </c>
      <c r="HG35" s="196" t="s">
        <v>306</v>
      </c>
      <c r="HH35" s="196" t="s">
        <v>307</v>
      </c>
      <c r="HI35" s="196" t="s">
        <v>309</v>
      </c>
      <c r="HJ35" s="202" t="s">
        <v>308</v>
      </c>
      <c r="HK35" s="201" t="s">
        <v>5</v>
      </c>
      <c r="HL35" s="195" t="s">
        <v>483</v>
      </c>
      <c r="HM35" s="195" t="s">
        <v>482</v>
      </c>
      <c r="HN35" s="196" t="s">
        <v>305</v>
      </c>
      <c r="HO35" s="196" t="s">
        <v>306</v>
      </c>
      <c r="HP35" s="196" t="s">
        <v>307</v>
      </c>
      <c r="HQ35" s="196" t="s">
        <v>309</v>
      </c>
      <c r="HR35" s="202" t="s">
        <v>308</v>
      </c>
      <c r="HS35" s="201" t="s">
        <v>5</v>
      </c>
      <c r="HT35" s="195" t="s">
        <v>483</v>
      </c>
      <c r="HU35" s="195" t="s">
        <v>482</v>
      </c>
      <c r="HV35" s="196" t="s">
        <v>305</v>
      </c>
      <c r="HW35" s="196" t="s">
        <v>306</v>
      </c>
      <c r="HX35" s="196" t="s">
        <v>307</v>
      </c>
      <c r="HY35" s="196" t="s">
        <v>309</v>
      </c>
      <c r="HZ35" s="202" t="s">
        <v>308</v>
      </c>
      <c r="IA35" s="201" t="s">
        <v>5</v>
      </c>
      <c r="IB35" s="195" t="s">
        <v>483</v>
      </c>
      <c r="IC35" s="195" t="s">
        <v>482</v>
      </c>
      <c r="ID35" s="196" t="s">
        <v>305</v>
      </c>
      <c r="IE35" s="196" t="s">
        <v>306</v>
      </c>
      <c r="IF35" s="196" t="s">
        <v>307</v>
      </c>
      <c r="IG35" s="196" t="s">
        <v>309</v>
      </c>
      <c r="IH35" s="202" t="s">
        <v>308</v>
      </c>
      <c r="II35" s="201" t="s">
        <v>5</v>
      </c>
      <c r="IJ35" s="195" t="s">
        <v>483</v>
      </c>
      <c r="IK35" s="195" t="s">
        <v>482</v>
      </c>
      <c r="IL35" s="196" t="s">
        <v>305</v>
      </c>
      <c r="IM35" s="196" t="s">
        <v>306</v>
      </c>
      <c r="IN35" s="196" t="s">
        <v>307</v>
      </c>
      <c r="IO35" s="196" t="s">
        <v>309</v>
      </c>
      <c r="IP35" s="202" t="s">
        <v>308</v>
      </c>
      <c r="IQ35" s="201" t="s">
        <v>5</v>
      </c>
      <c r="IR35" s="195" t="s">
        <v>483</v>
      </c>
      <c r="IS35" s="195" t="s">
        <v>482</v>
      </c>
      <c r="IT35" s="196" t="s">
        <v>305</v>
      </c>
      <c r="IU35" s="196" t="s">
        <v>306</v>
      </c>
      <c r="IV35" s="196" t="s">
        <v>307</v>
      </c>
      <c r="IW35" s="196" t="s">
        <v>309</v>
      </c>
      <c r="IX35" s="202" t="s">
        <v>308</v>
      </c>
      <c r="IY35" s="201" t="s">
        <v>5</v>
      </c>
      <c r="IZ35" s="195" t="s">
        <v>483</v>
      </c>
      <c r="JA35" s="195" t="s">
        <v>482</v>
      </c>
      <c r="JB35" s="196" t="s">
        <v>305</v>
      </c>
      <c r="JC35" s="196" t="s">
        <v>306</v>
      </c>
      <c r="JD35" s="196" t="s">
        <v>307</v>
      </c>
      <c r="JE35" s="196" t="s">
        <v>309</v>
      </c>
      <c r="JF35" s="202" t="s">
        <v>308</v>
      </c>
    </row>
    <row r="36" spans="1:266" x14ac:dyDescent="0.35">
      <c r="A36" s="2" t="s">
        <v>1</v>
      </c>
      <c r="B36" s="191"/>
      <c r="C36" s="203">
        <v>1.5</v>
      </c>
      <c r="D36" s="198">
        <f>'Revised labour.plant escalation'!C2*'Misc works estimation'!$C36*(1+'Labour rates'!$B$2)</f>
        <v>180.97200000000004</v>
      </c>
      <c r="E36" s="215" t="s">
        <v>174</v>
      </c>
      <c r="F36" s="198">
        <f>'Revised labour.plant escalation'!E2*'Misc works estimation'!$C36*(1+'Labour rates'!$B$2)</f>
        <v>191.7394063302433</v>
      </c>
      <c r="G36" s="198">
        <f>'Revised labour.plant escalation'!F2*'Misc works estimation'!$C36*(1+'Labour rates'!$B$2)</f>
        <v>197.44659010870927</v>
      </c>
      <c r="H36" s="198">
        <f>'Revised labour.plant escalation'!G2*'Misc works estimation'!$C36*(1+'Labour rates'!$B$2)</f>
        <v>204.11852393100867</v>
      </c>
      <c r="I36" s="198">
        <f>'Revised labour.plant escalation'!H2*'Misc works estimation'!$C36*(1+'Labour rates'!$B$2)</f>
        <v>211.14968415577425</v>
      </c>
      <c r="J36" s="204">
        <f>'Revised labour.plant escalation'!I2*'Misc works estimation'!$C36*(1+'Labour rates'!$B$2)</f>
        <v>218.3280366270497</v>
      </c>
      <c r="K36" s="203">
        <v>1.5</v>
      </c>
      <c r="L36" s="198">
        <f>'Revised labour.plant escalation'!C2*'Misc works estimation'!$K36*(1+'Labour rates'!$B2)</f>
        <v>180.97200000000004</v>
      </c>
      <c r="M36" s="215" t="s">
        <v>174</v>
      </c>
      <c r="N36" s="198">
        <f>'Revised labour.plant escalation'!E2*'Misc works estimation'!$K36*(1+'Labour rates'!$B2)</f>
        <v>191.7394063302433</v>
      </c>
      <c r="O36" s="198">
        <f>'Revised labour.plant escalation'!F2*'Misc works estimation'!$K36*(1+'Labour rates'!$B2)</f>
        <v>197.44659010870927</v>
      </c>
      <c r="P36" s="198">
        <f>'Revised labour.plant escalation'!G2*'Misc works estimation'!$K36*(1+'Labour rates'!$B2)</f>
        <v>204.11852393100867</v>
      </c>
      <c r="Q36" s="198">
        <f>'Revised labour.plant escalation'!H2*'Misc works estimation'!$K36*(1+'Labour rates'!$B2)</f>
        <v>211.14968415577425</v>
      </c>
      <c r="R36" s="204">
        <f>'Revised labour.plant escalation'!I2*'Misc works estimation'!$K36*(1+'Labour rates'!$B2)</f>
        <v>218.3280366270497</v>
      </c>
      <c r="S36" s="203">
        <v>3</v>
      </c>
      <c r="T36" s="198">
        <f>'Revised labour.plant escalation'!C2*'Misc works estimation'!$S36*(1+'Labour rates'!$B$2)</f>
        <v>361.94400000000007</v>
      </c>
      <c r="U36" s="215" t="s">
        <v>174</v>
      </c>
      <c r="V36" s="198">
        <f>'Revised labour.plant escalation'!E2*'Misc works estimation'!$S36*(1+'Labour rates'!$B2)</f>
        <v>383.4788126604866</v>
      </c>
      <c r="W36" s="198">
        <f>'Revised labour.plant escalation'!F2*'Misc works estimation'!$S36*(1+'Labour rates'!$B2)</f>
        <v>394.89318021741855</v>
      </c>
      <c r="X36" s="198">
        <f>'Revised labour.plant escalation'!G2*'Misc works estimation'!$S36*(1+'Labour rates'!$B2)</f>
        <v>408.23704786201733</v>
      </c>
      <c r="Y36" s="198">
        <f>'Revised labour.plant escalation'!H2*'Misc works estimation'!$S36*(1+'Labour rates'!$B2)</f>
        <v>422.29936831154851</v>
      </c>
      <c r="Z36" s="204">
        <f>'Revised labour.plant escalation'!I2*'Misc works estimation'!$S36*(1+'Labour rates'!$B2)</f>
        <v>436.6560732540994</v>
      </c>
      <c r="AA36" s="203">
        <v>3</v>
      </c>
      <c r="AB36" s="198">
        <f>'Revised labour.plant escalation'!C2*'Misc works estimation'!$AA36*(1+'Labour rates'!$B$2)</f>
        <v>361.94400000000007</v>
      </c>
      <c r="AC36" s="215" t="s">
        <v>174</v>
      </c>
      <c r="AD36" s="198">
        <f>'Revised labour.plant escalation'!E2*'Misc works estimation'!$S36*(1+'Labour rates'!$B2)</f>
        <v>383.4788126604866</v>
      </c>
      <c r="AE36" s="198">
        <f>'Revised labour.plant escalation'!F2*'Misc works estimation'!$S36*(1+'Labour rates'!$B2)</f>
        <v>394.89318021741855</v>
      </c>
      <c r="AF36" s="198">
        <f>'Revised labour.plant escalation'!G2*'Misc works estimation'!$S36*(1+'Labour rates'!$B2)</f>
        <v>408.23704786201733</v>
      </c>
      <c r="AG36" s="198">
        <f>'Revised labour.plant escalation'!H2*'Misc works estimation'!$S36*(1+'Labour rates'!$B2)</f>
        <v>422.29936831154851</v>
      </c>
      <c r="AH36" s="204">
        <f>'Revised labour.plant escalation'!I2*'Misc works estimation'!$S36*(1+'Labour rates'!$B2)</f>
        <v>436.6560732540994</v>
      </c>
      <c r="AI36" s="203">
        <v>3</v>
      </c>
      <c r="AJ36" s="198">
        <f>'Revised labour.plant escalation'!C2*'Misc works estimation'!$AI36*(1+'Labour rates'!$B$2)</f>
        <v>361.94400000000007</v>
      </c>
      <c r="AK36" s="215" t="s">
        <v>174</v>
      </c>
      <c r="AL36" s="198">
        <f>'Revised labour.plant escalation'!E2*'Misc works estimation'!$AI36*(1+'Labour rates'!$B2)</f>
        <v>383.4788126604866</v>
      </c>
      <c r="AM36" s="198">
        <f>'Revised labour.plant escalation'!F2*'Misc works estimation'!$AI36*(1+'Labour rates'!$B2)</f>
        <v>394.89318021741855</v>
      </c>
      <c r="AN36" s="198">
        <f>'Revised labour.plant escalation'!G2*'Misc works estimation'!$AI36*(1+'Labour rates'!$B2)</f>
        <v>408.23704786201733</v>
      </c>
      <c r="AO36" s="198">
        <f>'Revised labour.plant escalation'!H2*'Misc works estimation'!$AI36*(1+'Labour rates'!$B2)</f>
        <v>422.29936831154851</v>
      </c>
      <c r="AP36" s="204">
        <f>'Revised labour.plant escalation'!I2*'Misc works estimation'!$AI36*(1+'Labour rates'!$B2)</f>
        <v>436.6560732540994</v>
      </c>
      <c r="AQ36" s="203">
        <v>3</v>
      </c>
      <c r="AR36" s="198">
        <f>'Revised labour.plant escalation'!C2*'Misc works estimation'!$AQ36*(1+'Labour rates'!$B2)</f>
        <v>361.94400000000007</v>
      </c>
      <c r="AS36" s="215" t="s">
        <v>174</v>
      </c>
      <c r="AT36" s="198">
        <f>'Revised labour.plant escalation'!E2*'Misc works estimation'!$AQ36*(1+'Labour rates'!$B2)</f>
        <v>383.4788126604866</v>
      </c>
      <c r="AU36" s="198">
        <f>'Revised labour.plant escalation'!F2*'Misc works estimation'!$AQ36*(1+'Labour rates'!$B2)</f>
        <v>394.89318021741855</v>
      </c>
      <c r="AV36" s="198">
        <f>'Revised labour.plant escalation'!G2*'Misc works estimation'!$AQ36*(1+'Labour rates'!$B2)</f>
        <v>408.23704786201733</v>
      </c>
      <c r="AW36" s="198">
        <f>'Revised labour.plant escalation'!H2*'Misc works estimation'!$AQ36*(1+'Labour rates'!$B2)</f>
        <v>422.29936831154851</v>
      </c>
      <c r="AX36" s="204">
        <f>'Revised labour.plant escalation'!I2*'Misc works estimation'!$AQ36*(1+'Labour rates'!$B2)</f>
        <v>436.6560732540994</v>
      </c>
      <c r="AY36" s="203">
        <v>3</v>
      </c>
      <c r="AZ36" s="198">
        <f>'Revised labour.plant escalation'!C2*'Misc works estimation'!$AY36*(1+'Labour rates'!$B2)</f>
        <v>361.94400000000007</v>
      </c>
      <c r="BA36" s="215" t="s">
        <v>174</v>
      </c>
      <c r="BB36" s="198">
        <f>'Revised labour.plant escalation'!E2*'Misc works estimation'!$AY36*(1+'Labour rates'!$B2)</f>
        <v>383.4788126604866</v>
      </c>
      <c r="BC36" s="198">
        <f>'Revised labour.plant escalation'!F2*'Misc works estimation'!$AY36*(1+'Labour rates'!$B2)</f>
        <v>394.89318021741855</v>
      </c>
      <c r="BD36" s="198">
        <f>'Revised labour.plant escalation'!G2*'Misc works estimation'!$AY36*(1+'Labour rates'!$B2)</f>
        <v>408.23704786201733</v>
      </c>
      <c r="BE36" s="198">
        <f>'Revised labour.plant escalation'!H2*'Misc works estimation'!$AY36*(1+'Labour rates'!$B2)</f>
        <v>422.29936831154851</v>
      </c>
      <c r="BF36" s="204">
        <f>'Revised labour.plant escalation'!I2*'Misc works estimation'!$AY36*(1+'Labour rates'!$B2)</f>
        <v>436.6560732540994</v>
      </c>
      <c r="BG36" s="203">
        <v>3</v>
      </c>
      <c r="BH36" s="198">
        <f>'Revised labour.plant escalation'!C2*'Misc works estimation'!$BG36*(1+'Labour rates'!$B2)</f>
        <v>361.94400000000007</v>
      </c>
      <c r="BI36" s="215" t="s">
        <v>174</v>
      </c>
      <c r="BJ36" s="198">
        <f>'Revised labour.plant escalation'!E2*'Misc works estimation'!$BG36*(1+'Labour rates'!$B2)</f>
        <v>383.4788126604866</v>
      </c>
      <c r="BK36" s="198">
        <f>'Revised labour.plant escalation'!F2*'Misc works estimation'!$BG36*(1+'Labour rates'!$B2)</f>
        <v>394.89318021741855</v>
      </c>
      <c r="BL36" s="198">
        <f>'Revised labour.plant escalation'!G2*'Misc works estimation'!$BG36*(1+'Labour rates'!$B2)</f>
        <v>408.23704786201733</v>
      </c>
      <c r="BM36" s="198">
        <f>'Revised labour.plant escalation'!H2*'Misc works estimation'!$BG36*(1+'Labour rates'!$B2)</f>
        <v>422.29936831154851</v>
      </c>
      <c r="BN36" s="204">
        <f>'Revised labour.plant escalation'!I2*'Misc works estimation'!$BG36*(1+'Labour rates'!$B2)</f>
        <v>436.6560732540994</v>
      </c>
      <c r="BO36" s="203">
        <v>3</v>
      </c>
      <c r="BP36" s="198">
        <f>'Revised labour.plant escalation'!C2*'Misc works estimation'!$BO36*(1+'Labour rates'!$B2)</f>
        <v>361.94400000000007</v>
      </c>
      <c r="BQ36" s="215" t="s">
        <v>174</v>
      </c>
      <c r="BR36" s="198">
        <f>'Revised labour.plant escalation'!E2*'Misc works estimation'!$BO36*(1+'Labour rates'!$B2)</f>
        <v>383.4788126604866</v>
      </c>
      <c r="BS36" s="198">
        <f>'Revised labour.plant escalation'!F2*'Misc works estimation'!$BO36*(1+'Labour rates'!$B2)</f>
        <v>394.89318021741855</v>
      </c>
      <c r="BT36" s="198">
        <f>'Revised labour.plant escalation'!G2*'Misc works estimation'!$BO36*(1+'Labour rates'!$B2)</f>
        <v>408.23704786201733</v>
      </c>
      <c r="BU36" s="198">
        <f>'Revised labour.plant escalation'!H2*'Misc works estimation'!$BO36*(1+'Labour rates'!$B2)</f>
        <v>422.29936831154851</v>
      </c>
      <c r="BV36" s="204">
        <f>'Revised labour.plant escalation'!I2*'Misc works estimation'!$BO36*(1+'Labour rates'!$B2)</f>
        <v>436.6560732540994</v>
      </c>
      <c r="BW36" s="203">
        <v>2</v>
      </c>
      <c r="BX36" s="198">
        <f>'Revised labour.plant escalation'!C2*'Misc works estimation'!$BW36*(1+'Labour rates'!$B$2)</f>
        <v>241.29600000000002</v>
      </c>
      <c r="BY36" s="215" t="s">
        <v>174</v>
      </c>
      <c r="BZ36" s="198">
        <f>'Revised labour.plant escalation'!E2*'Misc works estimation'!$BW36*(1+'Labour rates'!$B2)</f>
        <v>255.6525417736577</v>
      </c>
      <c r="CA36" s="198">
        <f>'Revised labour.plant escalation'!F2*'Misc works estimation'!$BW36*(1+'Labour rates'!$B2)</f>
        <v>263.2621201449457</v>
      </c>
      <c r="CB36" s="198">
        <f>'Revised labour.plant escalation'!G2*'Misc works estimation'!$BW36*(1+'Labour rates'!$B2)</f>
        <v>272.15803190801154</v>
      </c>
      <c r="CC36" s="198">
        <f>'Revised labour.plant escalation'!H2*'Misc works estimation'!$BW36*(1+'Labour rates'!$B2)</f>
        <v>281.53291220769904</v>
      </c>
      <c r="CD36" s="204">
        <f>'Revised labour.plant escalation'!I2*'Misc works estimation'!$BW36*(1+'Labour rates'!$B2)</f>
        <v>291.10404883606628</v>
      </c>
      <c r="CE36" s="203">
        <v>2</v>
      </c>
      <c r="CF36" s="198">
        <f>'Revised labour.plant escalation'!C2*'Misc works estimation'!$CE36*(1+'Labour rates'!$B$2)</f>
        <v>241.29600000000002</v>
      </c>
      <c r="CG36" s="215" t="s">
        <v>174</v>
      </c>
      <c r="CH36" s="198">
        <f>'Revised labour.plant escalation'!E2*'Misc works estimation'!$CE36*(1+'Labour rates'!$B2)</f>
        <v>255.6525417736577</v>
      </c>
      <c r="CI36" s="198">
        <f>'Revised labour.plant escalation'!F2*'Misc works estimation'!$CE36*(1+'Labour rates'!$B2)</f>
        <v>263.2621201449457</v>
      </c>
      <c r="CJ36" s="198">
        <f>'Revised labour.plant escalation'!G2*'Misc works estimation'!$CE36*(1+'Labour rates'!$B2)</f>
        <v>272.15803190801154</v>
      </c>
      <c r="CK36" s="198">
        <f>'Revised labour.plant escalation'!H2*'Misc works estimation'!$CE36*(1+'Labour rates'!$B2)</f>
        <v>281.53291220769904</v>
      </c>
      <c r="CL36" s="204">
        <f>'Revised labour.plant escalation'!I2*'Misc works estimation'!$CE36*(1+'Labour rates'!$B2)</f>
        <v>291.10404883606628</v>
      </c>
      <c r="CM36" s="203">
        <v>3</v>
      </c>
      <c r="CN36" s="198">
        <f>'Revised labour.plant escalation'!C2*'Misc works estimation'!$CM36*(1+'Labour rates'!$B$2)</f>
        <v>361.94400000000007</v>
      </c>
      <c r="CO36" s="215" t="s">
        <v>174</v>
      </c>
      <c r="CP36" s="198">
        <f>'Revised labour.plant escalation'!E2*'Misc works estimation'!$CM36*(1+'Labour rates'!$B2)</f>
        <v>383.4788126604866</v>
      </c>
      <c r="CQ36" s="198">
        <f>'Revised labour.plant escalation'!F2*'Misc works estimation'!$CM36*(1+'Labour rates'!$B2)</f>
        <v>394.89318021741855</v>
      </c>
      <c r="CR36" s="198">
        <f>'Revised labour.plant escalation'!G2*'Misc works estimation'!$CM36*(1+'Labour rates'!$B2)</f>
        <v>408.23704786201733</v>
      </c>
      <c r="CS36" s="198">
        <f>'Revised labour.plant escalation'!H2*'Misc works estimation'!$CM36*(1+'Labour rates'!$B2)</f>
        <v>422.29936831154851</v>
      </c>
      <c r="CT36" s="204">
        <f>'Revised labour.plant escalation'!I2*'Misc works estimation'!$CM36*(1+'Labour rates'!$B2)</f>
        <v>436.6560732540994</v>
      </c>
      <c r="CU36" s="203">
        <v>3</v>
      </c>
      <c r="CV36" s="198">
        <f>'Revised labour.plant escalation'!C2*'Misc works estimation'!$CU36*(1+'Labour rates'!$B$2)</f>
        <v>361.94400000000007</v>
      </c>
      <c r="CW36" s="215" t="s">
        <v>174</v>
      </c>
      <c r="CX36" s="198">
        <f>'Revised labour.plant escalation'!E2*'Misc works estimation'!$CU36*(1+'Labour rates'!$B2)</f>
        <v>383.4788126604866</v>
      </c>
      <c r="CY36" s="198">
        <f>'Revised labour.plant escalation'!F2*'Misc works estimation'!$CU36*(1+'Labour rates'!$B2)</f>
        <v>394.89318021741855</v>
      </c>
      <c r="CZ36" s="198">
        <f>'Revised labour.plant escalation'!G2*'Misc works estimation'!$CU36*(1+'Labour rates'!$B2)</f>
        <v>408.23704786201733</v>
      </c>
      <c r="DA36" s="198">
        <f>'Revised labour.plant escalation'!H2*'Misc works estimation'!$CU36*(1+'Labour rates'!$B2)</f>
        <v>422.29936831154851</v>
      </c>
      <c r="DB36" s="204">
        <f>'Revised labour.plant escalation'!I2*'Misc works estimation'!$CU36*(1+'Labour rates'!$B2)</f>
        <v>436.6560732540994</v>
      </c>
      <c r="DC36" s="203">
        <v>2</v>
      </c>
      <c r="DD36" s="198">
        <f>'Revised labour.plant escalation'!C2*'Misc works estimation'!$DC36*(1+'Labour rates'!$B$2)</f>
        <v>241.29600000000002</v>
      </c>
      <c r="DE36" s="215" t="s">
        <v>174</v>
      </c>
      <c r="DF36" s="198">
        <f>'Revised labour.plant escalation'!E2*'Misc works estimation'!$DC36*(1+'Labour rates'!$B2)</f>
        <v>255.6525417736577</v>
      </c>
      <c r="DG36" s="198">
        <f>'Revised labour.plant escalation'!F2*'Misc works estimation'!$DC36*(1+'Labour rates'!$B2)</f>
        <v>263.2621201449457</v>
      </c>
      <c r="DH36" s="198">
        <f>'Revised labour.plant escalation'!G2*'Misc works estimation'!$DC36*(1+'Labour rates'!$B2)</f>
        <v>272.15803190801154</v>
      </c>
      <c r="DI36" s="198">
        <f>'Revised labour.plant escalation'!H2*'Misc works estimation'!$DC36*(1+'Labour rates'!$B2)</f>
        <v>281.53291220769904</v>
      </c>
      <c r="DJ36" s="204">
        <f>'Revised labour.plant escalation'!I2*'Misc works estimation'!$DC36*(1+'Labour rates'!$B2)</f>
        <v>291.10404883606628</v>
      </c>
      <c r="DK36" s="203">
        <v>3</v>
      </c>
      <c r="DL36" s="198">
        <f>'Revised labour.plant escalation'!C2*'Misc works estimation'!$DK36*(1+'Labour rates'!$B$2)</f>
        <v>361.94400000000007</v>
      </c>
      <c r="DM36" s="215" t="s">
        <v>174</v>
      </c>
      <c r="DN36" s="198">
        <f>'Revised labour.plant escalation'!E2*'Misc works estimation'!$DK36*(1+'Labour rates'!$B2)</f>
        <v>383.4788126604866</v>
      </c>
      <c r="DO36" s="198">
        <f>'Revised labour.plant escalation'!F2*'Misc works estimation'!$DK36*(1+'Labour rates'!$B2)</f>
        <v>394.89318021741855</v>
      </c>
      <c r="DP36" s="198">
        <f>'Revised labour.plant escalation'!G2*'Misc works estimation'!$DK36*(1+'Labour rates'!$B2)</f>
        <v>408.23704786201733</v>
      </c>
      <c r="DQ36" s="198">
        <f>'Revised labour.plant escalation'!H2*'Misc works estimation'!$DK36*(1+'Labour rates'!$B2)</f>
        <v>422.29936831154851</v>
      </c>
      <c r="DR36" s="204">
        <f>'Revised labour.plant escalation'!I2*'Misc works estimation'!$DK36*(1+'Labour rates'!$B2)</f>
        <v>436.6560732540994</v>
      </c>
      <c r="DS36" s="203">
        <v>3</v>
      </c>
      <c r="DT36" s="198">
        <f>'Revised labour.plant escalation'!C2*'Misc works estimation'!$DS36*(1+'Labour rates'!$B$2)</f>
        <v>361.94400000000007</v>
      </c>
      <c r="DU36" s="215" t="s">
        <v>174</v>
      </c>
      <c r="DV36" s="198">
        <f>'Revised labour.plant escalation'!E2*'Misc works estimation'!$DS36*(1+'Labour rates'!$B2)</f>
        <v>383.4788126604866</v>
      </c>
      <c r="DW36" s="198">
        <f>'Revised labour.plant escalation'!F2*'Misc works estimation'!$DS36*(1+'Labour rates'!$B2)</f>
        <v>394.89318021741855</v>
      </c>
      <c r="DX36" s="198">
        <f>'Revised labour.plant escalation'!G2*'Misc works estimation'!$DS36*(1+'Labour rates'!$B2)</f>
        <v>408.23704786201733</v>
      </c>
      <c r="DY36" s="198">
        <f>'Revised labour.plant escalation'!H2*'Misc works estimation'!$DS36*(1+'Labour rates'!$B2)</f>
        <v>422.29936831154851</v>
      </c>
      <c r="DZ36" s="204">
        <f>'Revised labour.plant escalation'!I2*'Misc works estimation'!$DS36*(1+'Labour rates'!$B2)</f>
        <v>436.6560732540994</v>
      </c>
      <c r="EA36" s="203">
        <v>2</v>
      </c>
      <c r="EB36" s="198">
        <f>'Revised labour.plant escalation'!C2*'Misc works estimation'!$EA36*(1+'Labour rates'!$B$2)</f>
        <v>241.29600000000002</v>
      </c>
      <c r="EC36" s="215" t="s">
        <v>174</v>
      </c>
      <c r="ED36" s="198">
        <f>'Revised labour.plant escalation'!E2*'Misc works estimation'!$EA36*(1+'Labour rates'!$B2)</f>
        <v>255.6525417736577</v>
      </c>
      <c r="EE36" s="198">
        <f>'Revised labour.plant escalation'!F2*'Misc works estimation'!$EA36*(1+'Labour rates'!$B2)</f>
        <v>263.2621201449457</v>
      </c>
      <c r="EF36" s="198">
        <f>'Revised labour.plant escalation'!G2*'Misc works estimation'!$EA36*(1+'Labour rates'!$B2)</f>
        <v>272.15803190801154</v>
      </c>
      <c r="EG36" s="198">
        <f>'Revised labour.plant escalation'!H2*'Misc works estimation'!$EA36*(1+'Labour rates'!$B2)</f>
        <v>281.53291220769904</v>
      </c>
      <c r="EH36" s="204">
        <f>'Revised labour.plant escalation'!I2*'Misc works estimation'!$EA36*(1+'Labour rates'!$B2)</f>
        <v>291.10404883606628</v>
      </c>
      <c r="EI36" s="203">
        <v>2</v>
      </c>
      <c r="EJ36" s="198">
        <f>'Revised labour.plant escalation'!C2*'Misc works estimation'!$EI36*(1+'Labour rates'!$B$2)</f>
        <v>241.29600000000002</v>
      </c>
      <c r="EK36" s="215" t="s">
        <v>174</v>
      </c>
      <c r="EL36" s="198">
        <f>'Revised labour.plant escalation'!E2*'Misc works estimation'!$EI36*(1+'Labour rates'!$B2)</f>
        <v>255.6525417736577</v>
      </c>
      <c r="EM36" s="198">
        <f>'Revised labour.plant escalation'!F2*'Misc works estimation'!$EI36*(1+'Labour rates'!$B2)</f>
        <v>263.2621201449457</v>
      </c>
      <c r="EN36" s="198">
        <f>'Revised labour.plant escalation'!G2*'Misc works estimation'!$EI36*(1+'Labour rates'!$B2)</f>
        <v>272.15803190801154</v>
      </c>
      <c r="EO36" s="198">
        <f>'Revised labour.plant escalation'!H2*'Misc works estimation'!$EI36*(1+'Labour rates'!$B2)</f>
        <v>281.53291220769904</v>
      </c>
      <c r="EP36" s="204">
        <f>'Revised labour.plant escalation'!I2*'Misc works estimation'!$EI36*(1+'Labour rates'!$B2)</f>
        <v>291.10404883606628</v>
      </c>
      <c r="EQ36" s="203">
        <v>3</v>
      </c>
      <c r="ER36" s="198">
        <f>'Revised labour.plant escalation'!C2*'Misc works estimation'!$EQ36*(1+'Labour rates'!$B$2)</f>
        <v>361.94400000000007</v>
      </c>
      <c r="ES36" s="215" t="s">
        <v>174</v>
      </c>
      <c r="ET36" s="198">
        <f>'Revised labour.plant escalation'!E2*'Misc works estimation'!$EQ36*(1+'Labour rates'!$B2)</f>
        <v>383.4788126604866</v>
      </c>
      <c r="EU36" s="198">
        <f>'Revised labour.plant escalation'!F2*'Misc works estimation'!$EQ36*(1+'Labour rates'!$B2)</f>
        <v>394.89318021741855</v>
      </c>
      <c r="EV36" s="198">
        <f>'Revised labour.plant escalation'!G2*'Misc works estimation'!$EQ36*(1+'Labour rates'!$B2)</f>
        <v>408.23704786201733</v>
      </c>
      <c r="EW36" s="198">
        <f>'Revised labour.plant escalation'!H2*'Misc works estimation'!$EQ36*(1+'Labour rates'!$B2)</f>
        <v>422.29936831154851</v>
      </c>
      <c r="EX36" s="204">
        <f>'Revised labour.plant escalation'!I2*'Misc works estimation'!$EQ36*(1+'Labour rates'!$B2)</f>
        <v>436.6560732540994</v>
      </c>
      <c r="EY36" s="203">
        <v>3</v>
      </c>
      <c r="EZ36" s="198">
        <f>'Revised labour.plant escalation'!C2*'Misc works estimation'!$EY36*(1+'Labour rates'!$B2)</f>
        <v>361.94400000000007</v>
      </c>
      <c r="FA36" s="215" t="s">
        <v>174</v>
      </c>
      <c r="FB36" s="198">
        <f>'Revised labour.plant escalation'!E2*'Misc works estimation'!$EY36*(1+'Labour rates'!$B2)</f>
        <v>383.4788126604866</v>
      </c>
      <c r="FC36" s="198">
        <f>'Revised labour.plant escalation'!F2*'Misc works estimation'!$EY36*(1+'Labour rates'!$B2)</f>
        <v>394.89318021741855</v>
      </c>
      <c r="FD36" s="198">
        <f>'Revised labour.plant escalation'!G2*'Misc works estimation'!$EY36*(1+'Labour rates'!$B2)</f>
        <v>408.23704786201733</v>
      </c>
      <c r="FE36" s="198">
        <f>'Revised labour.plant escalation'!H2*'Misc works estimation'!$EY36*(1+'Labour rates'!$B2)</f>
        <v>422.29936831154851</v>
      </c>
      <c r="FF36" s="204">
        <f>'Revised labour.plant escalation'!I2*'Misc works estimation'!$EY36*(1+'Labour rates'!$B2)</f>
        <v>436.6560732540994</v>
      </c>
      <c r="FG36" s="203">
        <v>6</v>
      </c>
      <c r="FH36" s="198">
        <f>'Revised labour.plant escalation'!C2*'Misc works estimation'!$FG36*(1+'Labour rates'!$B2)</f>
        <v>723.88800000000015</v>
      </c>
      <c r="FI36" s="215" t="s">
        <v>174</v>
      </c>
      <c r="FJ36" s="198">
        <f>'Revised labour.plant escalation'!E2*'Misc works estimation'!$FG36*(1+'Labour rates'!$B2)</f>
        <v>766.95762532097319</v>
      </c>
      <c r="FK36" s="198">
        <f>'Revised labour.plant escalation'!F2*'Misc works estimation'!$FG36*(1+'Labour rates'!$B2)</f>
        <v>789.78636043483709</v>
      </c>
      <c r="FL36" s="198">
        <f>'Revised labour.plant escalation'!G2*'Misc works estimation'!$FG36*(1+'Labour rates'!$B2)</f>
        <v>816.47409572403467</v>
      </c>
      <c r="FM36" s="198">
        <f>'Revised labour.plant escalation'!H2*'Misc works estimation'!$FG36*(1+'Labour rates'!$B2)</f>
        <v>844.59873662309701</v>
      </c>
      <c r="FN36" s="204">
        <f>'Revised labour.plant escalation'!I2*'Misc works estimation'!$FG36*(1+'Labour rates'!$B2)</f>
        <v>873.31214650819879</v>
      </c>
      <c r="FO36" s="203">
        <v>6</v>
      </c>
      <c r="FP36" s="198">
        <f>'Revised labour.plant escalation'!C2*'Misc works estimation'!$FO36*(1+'Labour rates'!$B2)</f>
        <v>723.88800000000015</v>
      </c>
      <c r="FQ36" s="215" t="s">
        <v>174</v>
      </c>
      <c r="FR36" s="198">
        <f>'Revised labour.plant escalation'!E2*'Misc works estimation'!$FO36*(1+'Labour rates'!$B2)</f>
        <v>766.95762532097319</v>
      </c>
      <c r="FS36" s="198">
        <f>'Revised labour.plant escalation'!F2*'Misc works estimation'!$FO36*(1+'Labour rates'!$B2)</f>
        <v>789.78636043483709</v>
      </c>
      <c r="FT36" s="198">
        <f>'Revised labour.plant escalation'!G2*'Misc works estimation'!$FO36*(1+'Labour rates'!$B2)</f>
        <v>816.47409572403467</v>
      </c>
      <c r="FU36" s="198">
        <f>'Revised labour.plant escalation'!H2*'Misc works estimation'!$FO36*(1+'Labour rates'!$B2)</f>
        <v>844.59873662309701</v>
      </c>
      <c r="FV36" s="204">
        <f>'Revised labour.plant escalation'!I2*'Misc works estimation'!$FO36*(1+'Labour rates'!$B2)</f>
        <v>873.31214650819879</v>
      </c>
      <c r="FW36" s="203">
        <v>6</v>
      </c>
      <c r="FX36" s="198">
        <f>'Revised labour.plant escalation'!C2*'Misc works estimation'!$FW36*(1+'Labour rates'!$B2)</f>
        <v>723.88800000000015</v>
      </c>
      <c r="FY36" s="215" t="s">
        <v>174</v>
      </c>
      <c r="FZ36" s="198">
        <f>'Revised labour.plant escalation'!E2*'Misc works estimation'!$FW36*(1+'Labour rates'!$B2)</f>
        <v>766.95762532097319</v>
      </c>
      <c r="GA36" s="198">
        <f>'Revised labour.plant escalation'!F2*'Misc works estimation'!$FW36*(1+'Labour rates'!$B2)</f>
        <v>789.78636043483709</v>
      </c>
      <c r="GB36" s="198">
        <f>'Revised labour.plant escalation'!G2*'Misc works estimation'!$FW36*(1+'Labour rates'!$B2)</f>
        <v>816.47409572403467</v>
      </c>
      <c r="GC36" s="198">
        <f>'Revised labour.plant escalation'!H2*'Misc works estimation'!$FW36*(1+'Labour rates'!$B2)</f>
        <v>844.59873662309701</v>
      </c>
      <c r="GD36" s="204">
        <f>'Revised labour.plant escalation'!I2*'Misc works estimation'!$FW36*(1+'Labour rates'!$B2)</f>
        <v>873.31214650819879</v>
      </c>
      <c r="GE36" s="203">
        <v>2</v>
      </c>
      <c r="GF36" s="198">
        <f>'Revised labour.plant escalation'!C2*'Misc works estimation'!$GE36*(1+'Labour rates'!$B$2)</f>
        <v>241.29600000000002</v>
      </c>
      <c r="GG36" s="215" t="s">
        <v>174</v>
      </c>
      <c r="GH36" s="198">
        <f>'Revised labour.plant escalation'!E2*'Misc works estimation'!$GE36*(1+'Labour rates'!$B2)</f>
        <v>255.6525417736577</v>
      </c>
      <c r="GI36" s="198">
        <f>'Revised labour.plant escalation'!F2*'Misc works estimation'!$GE36*(1+'Labour rates'!$B2)</f>
        <v>263.2621201449457</v>
      </c>
      <c r="GJ36" s="198">
        <f>'Revised labour.plant escalation'!G2*'Misc works estimation'!$GE36*(1+'Labour rates'!$B2)</f>
        <v>272.15803190801154</v>
      </c>
      <c r="GK36" s="198">
        <f>'Revised labour.plant escalation'!H2*'Misc works estimation'!$GE36*(1+'Labour rates'!$B2)</f>
        <v>281.53291220769904</v>
      </c>
      <c r="GL36" s="204">
        <f>'Revised labour.plant escalation'!I2*'Misc works estimation'!$GE36*(1+'Labour rates'!$B2)</f>
        <v>291.10404883606628</v>
      </c>
      <c r="GM36" s="203">
        <v>2</v>
      </c>
      <c r="GN36" s="198">
        <f>'Revised labour.plant escalation'!C2*'Misc works estimation'!$GM36*(1+'Labour rates'!$B$2)</f>
        <v>241.29600000000002</v>
      </c>
      <c r="GO36" s="215" t="s">
        <v>174</v>
      </c>
      <c r="GP36" s="198">
        <f>'Revised labour.plant escalation'!E2*'Misc works estimation'!$GM36*(1+'Labour rates'!$B2)</f>
        <v>255.6525417736577</v>
      </c>
      <c r="GQ36" s="198">
        <f>'Revised labour.plant escalation'!F2*'Misc works estimation'!$GM36*(1+'Labour rates'!$B2)</f>
        <v>263.2621201449457</v>
      </c>
      <c r="GR36" s="198">
        <f>'Revised labour.plant escalation'!G2*'Misc works estimation'!$GM36*(1+'Labour rates'!$B2)</f>
        <v>272.15803190801154</v>
      </c>
      <c r="GS36" s="198">
        <f>'Revised labour.plant escalation'!H2*'Misc works estimation'!$GM36*(1+'Labour rates'!$B2)</f>
        <v>281.53291220769904</v>
      </c>
      <c r="GT36" s="204">
        <f>'Revised labour.plant escalation'!I2*'Misc works estimation'!$GM36*(1+'Labour rates'!$B2)</f>
        <v>291.10404883606628</v>
      </c>
      <c r="GU36" s="203">
        <v>1</v>
      </c>
      <c r="GV36" s="198">
        <f>'Revised labour.plant escalation'!C2*'Misc works estimation'!$GU36*(1+'Labour rates'!$B$2)</f>
        <v>120.64800000000001</v>
      </c>
      <c r="GW36" s="215" t="s">
        <v>174</v>
      </c>
      <c r="GX36" s="198">
        <f>'Revised labour.plant escalation'!E2*'Misc works estimation'!$GU36*(1+'Labour rates'!$B2)</f>
        <v>127.82627088682885</v>
      </c>
      <c r="GY36" s="198">
        <f>'Revised labour.plant escalation'!F2*'Misc works estimation'!$GU36*(1+'Labour rates'!$B2)</f>
        <v>131.63106007247285</v>
      </c>
      <c r="GZ36" s="198">
        <f>'Revised labour.plant escalation'!G2*'Misc works estimation'!$GU36*(1+'Labour rates'!$B2)</f>
        <v>136.07901595400577</v>
      </c>
      <c r="HA36" s="198">
        <f>'Revised labour.plant escalation'!H2*'Misc works estimation'!$GU36*(1+'Labour rates'!$B2)</f>
        <v>140.76645610384952</v>
      </c>
      <c r="HB36" s="204">
        <f>'Revised labour.plant escalation'!I2*'Misc works estimation'!$GU36*(1+'Labour rates'!$B2)</f>
        <v>145.55202441803314</v>
      </c>
      <c r="HC36" s="203">
        <v>2</v>
      </c>
      <c r="HD36" s="198">
        <f>'Revised labour.plant escalation'!C2*'Misc works estimation'!$HC36*(1+'Labour rates'!$B$2)</f>
        <v>241.29600000000002</v>
      </c>
      <c r="HE36" s="215" t="s">
        <v>174</v>
      </c>
      <c r="HF36" s="198">
        <f>'Revised labour.plant escalation'!E2*'Misc works estimation'!$HC36*(1+'Labour rates'!$B2)</f>
        <v>255.6525417736577</v>
      </c>
      <c r="HG36" s="198">
        <f>'Revised labour.plant escalation'!F2*'Misc works estimation'!$HC36*(1+'Labour rates'!$B2)</f>
        <v>263.2621201449457</v>
      </c>
      <c r="HH36" s="198">
        <f>'Revised labour.plant escalation'!G2*'Misc works estimation'!$HC36*(1+'Labour rates'!$B2)</f>
        <v>272.15803190801154</v>
      </c>
      <c r="HI36" s="198">
        <f>'Revised labour.plant escalation'!H2*'Misc works estimation'!$HC36*(1+'Labour rates'!$B2)</f>
        <v>281.53291220769904</v>
      </c>
      <c r="HJ36" s="204">
        <f>'Revised labour.plant escalation'!I2*'Misc works estimation'!$HC36*(1+'Labour rates'!$B2)</f>
        <v>291.10404883606628</v>
      </c>
      <c r="HK36" s="203">
        <v>0</v>
      </c>
      <c r="HL36" s="198">
        <f>'Revised labour.plant escalation'!C2*'Misc works estimation'!$HK36*(1+'Labour rates'!$B$2)</f>
        <v>0</v>
      </c>
      <c r="HM36" s="215" t="s">
        <v>174</v>
      </c>
      <c r="HN36" s="198">
        <v>0</v>
      </c>
      <c r="HO36" s="198">
        <v>0</v>
      </c>
      <c r="HP36" s="198">
        <v>0</v>
      </c>
      <c r="HQ36" s="198">
        <v>0</v>
      </c>
      <c r="HR36" s="204">
        <v>0</v>
      </c>
      <c r="HS36" s="203">
        <v>0</v>
      </c>
      <c r="HT36" s="198">
        <f>'Revised labour.plant escalation'!C2*'Misc works estimation'!$HS36*(1+'Labour rates'!$B$2)</f>
        <v>0</v>
      </c>
      <c r="HU36" s="215" t="s">
        <v>174</v>
      </c>
      <c r="HV36" s="198">
        <v>0</v>
      </c>
      <c r="HW36" s="198">
        <v>0</v>
      </c>
      <c r="HX36" s="198">
        <v>0</v>
      </c>
      <c r="HY36" s="198">
        <v>0</v>
      </c>
      <c r="HZ36" s="204">
        <v>0</v>
      </c>
      <c r="IA36" s="203">
        <v>0</v>
      </c>
      <c r="IB36" s="198">
        <f>'Revised labour.plant escalation'!C2*'Misc works estimation'!$IA36*(1+'Labour rates'!$B$2)</f>
        <v>0</v>
      </c>
      <c r="IC36" s="215" t="s">
        <v>174</v>
      </c>
      <c r="ID36" s="198">
        <v>0</v>
      </c>
      <c r="IE36" s="198">
        <v>0</v>
      </c>
      <c r="IF36" s="198">
        <v>0</v>
      </c>
      <c r="IG36" s="198">
        <v>0</v>
      </c>
      <c r="IH36" s="204">
        <v>0</v>
      </c>
      <c r="II36" s="203">
        <v>0</v>
      </c>
      <c r="IJ36" s="198">
        <f>'Revised labour.plant escalation'!C2*'Misc works estimation'!$II36*(1+'Labour rates'!$B$2)</f>
        <v>0</v>
      </c>
      <c r="IK36" s="215" t="s">
        <v>174</v>
      </c>
      <c r="IL36" s="198">
        <v>0</v>
      </c>
      <c r="IM36" s="198">
        <v>0</v>
      </c>
      <c r="IN36" s="198">
        <v>0</v>
      </c>
      <c r="IO36" s="198">
        <v>0</v>
      </c>
      <c r="IP36" s="204">
        <v>0</v>
      </c>
      <c r="IQ36" s="203">
        <v>0</v>
      </c>
      <c r="IR36" s="198">
        <f>'Revised labour.plant escalation'!C2*'Misc works estimation'!$IQ36*(1+'Labour rates'!$B$2)</f>
        <v>0</v>
      </c>
      <c r="IS36" s="215" t="s">
        <v>174</v>
      </c>
      <c r="IT36" s="198">
        <v>0</v>
      </c>
      <c r="IU36" s="198">
        <v>0</v>
      </c>
      <c r="IV36" s="198">
        <v>0</v>
      </c>
      <c r="IW36" s="198">
        <v>0</v>
      </c>
      <c r="IX36" s="204">
        <v>0</v>
      </c>
      <c r="IY36" s="203">
        <v>0</v>
      </c>
      <c r="IZ36" s="198">
        <f>'Revised labour.plant escalation'!C2*'Misc works estimation'!$IY36*(1+'Labour rates'!$B$2)</f>
        <v>0</v>
      </c>
      <c r="JA36" s="215" t="s">
        <v>174</v>
      </c>
      <c r="JB36" s="198">
        <v>0</v>
      </c>
      <c r="JC36" s="198">
        <v>0</v>
      </c>
      <c r="JD36" s="198">
        <v>0</v>
      </c>
      <c r="JE36" s="198">
        <v>0</v>
      </c>
      <c r="JF36" s="204">
        <v>0</v>
      </c>
    </row>
    <row r="37" spans="1:266" x14ac:dyDescent="0.35">
      <c r="A37" s="2" t="s">
        <v>2</v>
      </c>
      <c r="B37" s="191"/>
      <c r="C37" s="203">
        <v>0.25</v>
      </c>
      <c r="D37" s="198">
        <f>'Revised labour.plant escalation'!C3*'Misc works estimation'!$C37*(1+'Labour rates'!$B$2)</f>
        <v>37.974750000000007</v>
      </c>
      <c r="E37" s="215" t="s">
        <v>174</v>
      </c>
      <c r="F37" s="198">
        <f>'Revised labour.plant escalation'!E3*'Misc works estimation'!$C37*(1+'Labour rates'!$B$2)</f>
        <v>36.813099138674168</v>
      </c>
      <c r="G37" s="198">
        <f>'Revised labour.plant escalation'!F3*'Misc works estimation'!$C37*(1+'Labour rates'!$B$2)</f>
        <v>37.908852621280843</v>
      </c>
      <c r="H37" s="198">
        <f>'Revised labour.plant escalation'!G3*'Misc works estimation'!$C37*(1+'Labour rates'!$B$2)</f>
        <v>39.189833750553483</v>
      </c>
      <c r="I37" s="198">
        <f>'Revised labour.plant escalation'!H3*'Misc works estimation'!$C37*(1+'Labour rates'!$B$2)</f>
        <v>40.539784724994213</v>
      </c>
      <c r="J37" s="204">
        <f>'Revised labour.plant escalation'!I3*'Misc works estimation'!$C37*(1+'Labour rates'!$B$2)</f>
        <v>41.917995945291132</v>
      </c>
      <c r="K37" s="203">
        <v>0.25</v>
      </c>
      <c r="L37" s="198">
        <f>'Revised labour.plant escalation'!C3*'Misc works estimation'!$K37*(1+'Labour rates'!$B2)</f>
        <v>37.974750000000007</v>
      </c>
      <c r="M37" s="215" t="s">
        <v>174</v>
      </c>
      <c r="N37" s="198">
        <f>'Revised labour.plant escalation'!E3*'Misc works estimation'!$K37*(1+'Labour rates'!$B2)</f>
        <v>36.813099138674168</v>
      </c>
      <c r="O37" s="198">
        <f>'Revised labour.plant escalation'!F3*'Misc works estimation'!$K37*(1+'Labour rates'!$B2)</f>
        <v>37.908852621280843</v>
      </c>
      <c r="P37" s="198">
        <f>'Revised labour.plant escalation'!G3*'Misc works estimation'!$K37*(1+'Labour rates'!$B2)</f>
        <v>39.189833750553483</v>
      </c>
      <c r="Q37" s="198">
        <f>'Revised labour.plant escalation'!H3*'Misc works estimation'!$K37*(1+'Labour rates'!$B2)</f>
        <v>40.539784724994213</v>
      </c>
      <c r="R37" s="204">
        <f>'Revised labour.plant escalation'!I3*'Misc works estimation'!$K37*(1+'Labour rates'!$B2)</f>
        <v>41.917995945291132</v>
      </c>
      <c r="S37" s="203">
        <v>0.25</v>
      </c>
      <c r="T37" s="198">
        <f>'Revised labour.plant escalation'!C3*'Misc works estimation'!$S37*(1+'Labour rates'!$B$2)</f>
        <v>37.974750000000007</v>
      </c>
      <c r="U37" s="215" t="s">
        <v>174</v>
      </c>
      <c r="V37" s="198">
        <f>'Revised labour.plant escalation'!E3*'Misc works estimation'!$S37*(1+'Labour rates'!$B2)</f>
        <v>36.813099138674168</v>
      </c>
      <c r="W37" s="198">
        <f>'Revised labour.plant escalation'!F3*'Misc works estimation'!$S37*(1+'Labour rates'!$B2)</f>
        <v>37.908852621280843</v>
      </c>
      <c r="X37" s="198">
        <f>'Revised labour.plant escalation'!G3*'Misc works estimation'!$S37*(1+'Labour rates'!$B2)</f>
        <v>39.189833750553483</v>
      </c>
      <c r="Y37" s="198">
        <f>'Revised labour.plant escalation'!H3*'Misc works estimation'!$S37*(1+'Labour rates'!$B2)</f>
        <v>40.539784724994213</v>
      </c>
      <c r="Z37" s="204">
        <f>'Revised labour.plant escalation'!I3*'Misc works estimation'!$S37*(1+'Labour rates'!$B2)</f>
        <v>41.917995945291132</v>
      </c>
      <c r="AA37" s="203">
        <v>0.25</v>
      </c>
      <c r="AB37" s="198">
        <f>'Revised labour.plant escalation'!C3*'Misc works estimation'!$AA37*(1+'Labour rates'!$B$2)</f>
        <v>37.974750000000007</v>
      </c>
      <c r="AC37" s="215" t="s">
        <v>174</v>
      </c>
      <c r="AD37" s="198">
        <f>'Revised labour.plant escalation'!E3*'Misc works estimation'!$S37*(1+'Labour rates'!$B2)</f>
        <v>36.813099138674168</v>
      </c>
      <c r="AE37" s="198">
        <f>'Revised labour.plant escalation'!F3*'Misc works estimation'!$S37*(1+'Labour rates'!$B2)</f>
        <v>37.908852621280843</v>
      </c>
      <c r="AF37" s="198">
        <f>'Revised labour.plant escalation'!G3*'Misc works estimation'!$S37*(1+'Labour rates'!$B2)</f>
        <v>39.189833750553483</v>
      </c>
      <c r="AG37" s="198">
        <f>'Revised labour.plant escalation'!H3*'Misc works estimation'!$S37*(1+'Labour rates'!$B2)</f>
        <v>40.539784724994213</v>
      </c>
      <c r="AH37" s="204">
        <f>'Revised labour.plant escalation'!I3*'Misc works estimation'!$S37*(1+'Labour rates'!$B2)</f>
        <v>41.917995945291132</v>
      </c>
      <c r="AI37" s="203">
        <v>0.25</v>
      </c>
      <c r="AJ37" s="198">
        <f>'Revised labour.plant escalation'!C3*'Misc works estimation'!$AI37*(1+'Labour rates'!$B$2)</f>
        <v>37.974750000000007</v>
      </c>
      <c r="AK37" s="215" t="s">
        <v>174</v>
      </c>
      <c r="AL37" s="198">
        <f>'Revised labour.plant escalation'!E3*'Misc works estimation'!$AI37*(1+'Labour rates'!$B2)</f>
        <v>36.813099138674168</v>
      </c>
      <c r="AM37" s="198">
        <f>'Revised labour.plant escalation'!F3*'Misc works estimation'!$AI37*(1+'Labour rates'!$B2)</f>
        <v>37.908852621280843</v>
      </c>
      <c r="AN37" s="198">
        <f>'Revised labour.plant escalation'!G3*'Misc works estimation'!$AI37*(1+'Labour rates'!$B2)</f>
        <v>39.189833750553483</v>
      </c>
      <c r="AO37" s="198">
        <f>'Revised labour.plant escalation'!H3*'Misc works estimation'!$AI37*(1+'Labour rates'!$B2)</f>
        <v>40.539784724994213</v>
      </c>
      <c r="AP37" s="204">
        <f>'Revised labour.plant escalation'!I3*'Misc works estimation'!$AI37*(1+'Labour rates'!$B2)</f>
        <v>41.917995945291132</v>
      </c>
      <c r="AQ37" s="203">
        <v>0.25</v>
      </c>
      <c r="AR37" s="198">
        <f>'Revised labour.plant escalation'!C3*'Misc works estimation'!$AQ37*(1+'Labour rates'!$B2)</f>
        <v>37.974750000000007</v>
      </c>
      <c r="AS37" s="215" t="s">
        <v>174</v>
      </c>
      <c r="AT37" s="198">
        <f>'Revised labour.plant escalation'!E3*'Misc works estimation'!$AQ37*(1+'Labour rates'!$B2)</f>
        <v>36.813099138674168</v>
      </c>
      <c r="AU37" s="198">
        <f>'Revised labour.plant escalation'!F3*'Misc works estimation'!$AQ37*(1+'Labour rates'!$B2)</f>
        <v>37.908852621280843</v>
      </c>
      <c r="AV37" s="198">
        <f>'Revised labour.plant escalation'!G3*'Misc works estimation'!$AQ37*(1+'Labour rates'!$B2)</f>
        <v>39.189833750553483</v>
      </c>
      <c r="AW37" s="198">
        <f>'Revised labour.plant escalation'!H3*'Misc works estimation'!$AQ37*(1+'Labour rates'!$B2)</f>
        <v>40.539784724994213</v>
      </c>
      <c r="AX37" s="204">
        <f>'Revised labour.plant escalation'!I3*'Misc works estimation'!$AQ37*(1+'Labour rates'!$B2)</f>
        <v>41.917995945291132</v>
      </c>
      <c r="AY37" s="203">
        <v>0.25</v>
      </c>
      <c r="AZ37" s="198">
        <f>'Revised labour.plant escalation'!C3*'Misc works estimation'!$AY37*(1+'Labour rates'!$B2)</f>
        <v>37.974750000000007</v>
      </c>
      <c r="BA37" s="215" t="s">
        <v>174</v>
      </c>
      <c r="BB37" s="198">
        <f>'Revised labour.plant escalation'!E3*'Misc works estimation'!$AY37*(1+'Labour rates'!$B2)</f>
        <v>36.813099138674168</v>
      </c>
      <c r="BC37" s="198">
        <f>'Revised labour.plant escalation'!F3*'Misc works estimation'!$AY37*(1+'Labour rates'!$B2)</f>
        <v>37.908852621280843</v>
      </c>
      <c r="BD37" s="198">
        <f>'Revised labour.plant escalation'!G3*'Misc works estimation'!$AY37*(1+'Labour rates'!$B2)</f>
        <v>39.189833750553483</v>
      </c>
      <c r="BE37" s="198">
        <f>'Revised labour.plant escalation'!H3*'Misc works estimation'!$AY37*(1+'Labour rates'!$B2)</f>
        <v>40.539784724994213</v>
      </c>
      <c r="BF37" s="204">
        <f>'Revised labour.plant escalation'!I3*'Misc works estimation'!$AY37*(1+'Labour rates'!$B2)</f>
        <v>41.917995945291132</v>
      </c>
      <c r="BG37" s="203">
        <v>0.25</v>
      </c>
      <c r="BH37" s="198">
        <f>'Revised labour.plant escalation'!C3*'Misc works estimation'!$BG37*(1+'Labour rates'!$B2)</f>
        <v>37.974750000000007</v>
      </c>
      <c r="BI37" s="215" t="s">
        <v>174</v>
      </c>
      <c r="BJ37" s="198">
        <f>'Revised labour.plant escalation'!E3*'Misc works estimation'!$BG37*(1+'Labour rates'!$B2)</f>
        <v>36.813099138674168</v>
      </c>
      <c r="BK37" s="198">
        <f>'Revised labour.plant escalation'!F3*'Misc works estimation'!$BG37*(1+'Labour rates'!$B2)</f>
        <v>37.908852621280843</v>
      </c>
      <c r="BL37" s="198">
        <f>'Revised labour.plant escalation'!G3*'Misc works estimation'!$BG37*(1+'Labour rates'!$B2)</f>
        <v>39.189833750553483</v>
      </c>
      <c r="BM37" s="198">
        <f>'Revised labour.plant escalation'!H3*'Misc works estimation'!$BG37*(1+'Labour rates'!$B2)</f>
        <v>40.539784724994213</v>
      </c>
      <c r="BN37" s="204">
        <f>'Revised labour.plant escalation'!I3*'Misc works estimation'!$BG37*(1+'Labour rates'!$B2)</f>
        <v>41.917995945291132</v>
      </c>
      <c r="BO37" s="203">
        <v>0.25</v>
      </c>
      <c r="BP37" s="198">
        <f>'Revised labour.plant escalation'!C3*'Misc works estimation'!$BO37*(1+'Labour rates'!$B2)</f>
        <v>37.974750000000007</v>
      </c>
      <c r="BQ37" s="215" t="s">
        <v>174</v>
      </c>
      <c r="BR37" s="198">
        <f>'Revised labour.plant escalation'!E3*'Misc works estimation'!$BO37*(1+'Labour rates'!$B2)</f>
        <v>36.813099138674168</v>
      </c>
      <c r="BS37" s="198">
        <f>'Revised labour.plant escalation'!F3*'Misc works estimation'!$BO37*(1+'Labour rates'!$B2)</f>
        <v>37.908852621280843</v>
      </c>
      <c r="BT37" s="198">
        <f>'Revised labour.plant escalation'!G3*'Misc works estimation'!$BO37*(1+'Labour rates'!$B2)</f>
        <v>39.189833750553483</v>
      </c>
      <c r="BU37" s="198">
        <f>'Revised labour.plant escalation'!H3*'Misc works estimation'!$BO37*(1+'Labour rates'!$B2)</f>
        <v>40.539784724994213</v>
      </c>
      <c r="BV37" s="204">
        <f>'Revised labour.plant escalation'!I3*'Misc works estimation'!$BO37*(1+'Labour rates'!$B2)</f>
        <v>41.917995945291132</v>
      </c>
      <c r="BW37" s="203">
        <v>0.25</v>
      </c>
      <c r="BX37" s="198">
        <f>'Revised labour.plant escalation'!C3*'Misc works estimation'!$BW37*(1+'Labour rates'!$B$2)</f>
        <v>37.974750000000007</v>
      </c>
      <c r="BY37" s="215" t="s">
        <v>174</v>
      </c>
      <c r="BZ37" s="198">
        <f>'Revised labour.plant escalation'!E3*'Misc works estimation'!$BW37*(1+'Labour rates'!$B2)</f>
        <v>36.813099138674168</v>
      </c>
      <c r="CA37" s="198">
        <f>'Revised labour.plant escalation'!F3*'Misc works estimation'!$BW37*(1+'Labour rates'!$B2)</f>
        <v>37.908852621280843</v>
      </c>
      <c r="CB37" s="198">
        <f>'Revised labour.plant escalation'!G3*'Misc works estimation'!$BW37*(1+'Labour rates'!$B2)</f>
        <v>39.189833750553483</v>
      </c>
      <c r="CC37" s="198">
        <f>'Revised labour.plant escalation'!H3*'Misc works estimation'!$BW37*(1+'Labour rates'!$B2)</f>
        <v>40.539784724994213</v>
      </c>
      <c r="CD37" s="204">
        <f>'Revised labour.plant escalation'!I3*'Misc works estimation'!$BW37*(1+'Labour rates'!$B2)</f>
        <v>41.917995945291132</v>
      </c>
      <c r="CE37" s="203">
        <v>0.25</v>
      </c>
      <c r="CF37" s="198">
        <f>'Revised labour.plant escalation'!C3*'Misc works estimation'!$CE37*(1+'Labour rates'!$B$2)</f>
        <v>37.974750000000007</v>
      </c>
      <c r="CG37" s="215" t="s">
        <v>174</v>
      </c>
      <c r="CH37" s="198">
        <f>'Revised labour.plant escalation'!E3*'Misc works estimation'!$CE37*(1+'Labour rates'!$B2)</f>
        <v>36.813099138674168</v>
      </c>
      <c r="CI37" s="198">
        <f>'Revised labour.plant escalation'!F3*'Misc works estimation'!$CE37*(1+'Labour rates'!$B2)</f>
        <v>37.908852621280843</v>
      </c>
      <c r="CJ37" s="198">
        <f>'Revised labour.plant escalation'!G3*'Misc works estimation'!$CE37*(1+'Labour rates'!$B2)</f>
        <v>39.189833750553483</v>
      </c>
      <c r="CK37" s="198">
        <f>'Revised labour.plant escalation'!H3*'Misc works estimation'!$CE37*(1+'Labour rates'!$B2)</f>
        <v>40.539784724994213</v>
      </c>
      <c r="CL37" s="204">
        <f>'Revised labour.plant escalation'!I3*'Misc works estimation'!$CE37*(1+'Labour rates'!$B2)</f>
        <v>41.917995945291132</v>
      </c>
      <c r="CM37" s="203">
        <v>0.25</v>
      </c>
      <c r="CN37" s="198">
        <f>'Revised labour.plant escalation'!C3*'Misc works estimation'!$CM37*(1+'Labour rates'!$B$2)</f>
        <v>37.974750000000007</v>
      </c>
      <c r="CO37" s="215" t="s">
        <v>174</v>
      </c>
      <c r="CP37" s="198">
        <f>'Revised labour.plant escalation'!E3*'Misc works estimation'!$CM37*(1+'Labour rates'!$B2)</f>
        <v>36.813099138674168</v>
      </c>
      <c r="CQ37" s="198">
        <f>'Revised labour.plant escalation'!F3*'Misc works estimation'!$CM37*(1+'Labour rates'!$B2)</f>
        <v>37.908852621280843</v>
      </c>
      <c r="CR37" s="198">
        <f>'Revised labour.plant escalation'!G3*'Misc works estimation'!$CM37*(1+'Labour rates'!$B2)</f>
        <v>39.189833750553483</v>
      </c>
      <c r="CS37" s="198">
        <f>'Revised labour.plant escalation'!H3*'Misc works estimation'!$CM37*(1+'Labour rates'!$B2)</f>
        <v>40.539784724994213</v>
      </c>
      <c r="CT37" s="204">
        <f>'Revised labour.plant escalation'!I3*'Misc works estimation'!$CM37*(1+'Labour rates'!$B2)</f>
        <v>41.917995945291132</v>
      </c>
      <c r="CU37" s="203">
        <v>0.25</v>
      </c>
      <c r="CV37" s="198">
        <f>'Revised labour.plant escalation'!C3*'Misc works estimation'!$CU37*(1+'Labour rates'!$B$2)</f>
        <v>37.974750000000007</v>
      </c>
      <c r="CW37" s="215" t="s">
        <v>174</v>
      </c>
      <c r="CX37" s="198">
        <f>'Revised labour.plant escalation'!E3*'Misc works estimation'!$CU37*(1+'Labour rates'!$B2)</f>
        <v>36.813099138674168</v>
      </c>
      <c r="CY37" s="198">
        <f>'Revised labour.plant escalation'!F3*'Misc works estimation'!$CU37*(1+'Labour rates'!$B2)</f>
        <v>37.908852621280843</v>
      </c>
      <c r="CZ37" s="198">
        <f>'Revised labour.plant escalation'!G3*'Misc works estimation'!$CU37*(1+'Labour rates'!$B2)</f>
        <v>39.189833750553483</v>
      </c>
      <c r="DA37" s="198">
        <f>'Revised labour.plant escalation'!H3*'Misc works estimation'!$CU37*(1+'Labour rates'!$B2)</f>
        <v>40.539784724994213</v>
      </c>
      <c r="DB37" s="204">
        <f>'Revised labour.plant escalation'!I3*'Misc works estimation'!$CU37*(1+'Labour rates'!$B2)</f>
        <v>41.917995945291132</v>
      </c>
      <c r="DC37" s="203">
        <v>0.25</v>
      </c>
      <c r="DD37" s="198">
        <f>'Revised labour.plant escalation'!C3*'Misc works estimation'!$DC37*(1+'Labour rates'!$B$2)</f>
        <v>37.974750000000007</v>
      </c>
      <c r="DE37" s="215" t="s">
        <v>174</v>
      </c>
      <c r="DF37" s="198">
        <f>'Revised labour.plant escalation'!E3*'Misc works estimation'!$DC37*(1+'Labour rates'!$B2)</f>
        <v>36.813099138674168</v>
      </c>
      <c r="DG37" s="198">
        <f>'Revised labour.plant escalation'!F3*'Misc works estimation'!$DC37*(1+'Labour rates'!$B2)</f>
        <v>37.908852621280843</v>
      </c>
      <c r="DH37" s="198">
        <f>'Revised labour.plant escalation'!G3*'Misc works estimation'!$DC37*(1+'Labour rates'!$B2)</f>
        <v>39.189833750553483</v>
      </c>
      <c r="DI37" s="198">
        <f>'Revised labour.plant escalation'!H3*'Misc works estimation'!$DC37*(1+'Labour rates'!$B2)</f>
        <v>40.539784724994213</v>
      </c>
      <c r="DJ37" s="204">
        <f>'Revised labour.plant escalation'!I3*'Misc works estimation'!$DC37*(1+'Labour rates'!$B2)</f>
        <v>41.917995945291132</v>
      </c>
      <c r="DK37" s="203">
        <v>0.25</v>
      </c>
      <c r="DL37" s="198">
        <f>'Revised labour.plant escalation'!C3*'Misc works estimation'!$DK37*(1+'Labour rates'!$B$2)</f>
        <v>37.974750000000007</v>
      </c>
      <c r="DM37" s="215" t="s">
        <v>174</v>
      </c>
      <c r="DN37" s="198">
        <f>'Revised labour.plant escalation'!E3*'Misc works estimation'!$DK37*(1+'Labour rates'!$B2)</f>
        <v>36.813099138674168</v>
      </c>
      <c r="DO37" s="198">
        <f>'Revised labour.plant escalation'!F3*'Misc works estimation'!$DK37*(1+'Labour rates'!$B2)</f>
        <v>37.908852621280843</v>
      </c>
      <c r="DP37" s="198">
        <f>'Revised labour.plant escalation'!G3*'Misc works estimation'!$DK37*(1+'Labour rates'!$B2)</f>
        <v>39.189833750553483</v>
      </c>
      <c r="DQ37" s="198">
        <f>'Revised labour.plant escalation'!H3*'Misc works estimation'!$DK37*(1+'Labour rates'!$B2)</f>
        <v>40.539784724994213</v>
      </c>
      <c r="DR37" s="204">
        <f>'Revised labour.plant escalation'!I3*'Misc works estimation'!$DK37*(1+'Labour rates'!$B2)</f>
        <v>41.917995945291132</v>
      </c>
      <c r="DS37" s="203">
        <v>0.25</v>
      </c>
      <c r="DT37" s="198">
        <f>'Revised labour.plant escalation'!C3*'Misc works estimation'!$DS37*(1+'Labour rates'!$B$2)</f>
        <v>37.974750000000007</v>
      </c>
      <c r="DU37" s="215" t="s">
        <v>174</v>
      </c>
      <c r="DV37" s="198">
        <f>'Revised labour.plant escalation'!E3*'Misc works estimation'!$DS37*(1+'Labour rates'!$B2)</f>
        <v>36.813099138674168</v>
      </c>
      <c r="DW37" s="198">
        <f>'Revised labour.plant escalation'!F3*'Misc works estimation'!$DS37*(1+'Labour rates'!$B2)</f>
        <v>37.908852621280843</v>
      </c>
      <c r="DX37" s="198">
        <f>'Revised labour.plant escalation'!G3*'Misc works estimation'!$DS37*(1+'Labour rates'!$B2)</f>
        <v>39.189833750553483</v>
      </c>
      <c r="DY37" s="198">
        <f>'Revised labour.plant escalation'!H3*'Misc works estimation'!$DS37*(1+'Labour rates'!$B2)</f>
        <v>40.539784724994213</v>
      </c>
      <c r="DZ37" s="204">
        <f>'Revised labour.plant escalation'!I3*'Misc works estimation'!$DS37*(1+'Labour rates'!$B2)</f>
        <v>41.917995945291132</v>
      </c>
      <c r="EA37" s="203">
        <v>0.25</v>
      </c>
      <c r="EB37" s="198">
        <f>'Revised labour.plant escalation'!C3*'Misc works estimation'!$EA37*(1+'Labour rates'!$B$2)</f>
        <v>37.974750000000007</v>
      </c>
      <c r="EC37" s="215" t="s">
        <v>174</v>
      </c>
      <c r="ED37" s="198">
        <f>'Revised labour.plant escalation'!E3*'Misc works estimation'!$EA37*(1+'Labour rates'!$B2)</f>
        <v>36.813099138674168</v>
      </c>
      <c r="EE37" s="198">
        <f>'Revised labour.plant escalation'!F3*'Misc works estimation'!$EA37*(1+'Labour rates'!$B2)</f>
        <v>37.908852621280843</v>
      </c>
      <c r="EF37" s="198">
        <f>'Revised labour.plant escalation'!G3*'Misc works estimation'!$EA37*(1+'Labour rates'!$B2)</f>
        <v>39.189833750553483</v>
      </c>
      <c r="EG37" s="198">
        <f>'Revised labour.plant escalation'!H3*'Misc works estimation'!$EA37*(1+'Labour rates'!$B2)</f>
        <v>40.539784724994213</v>
      </c>
      <c r="EH37" s="204">
        <f>'Revised labour.plant escalation'!I3*'Misc works estimation'!$EA37*(1+'Labour rates'!$B2)</f>
        <v>41.917995945291132</v>
      </c>
      <c r="EI37" s="203">
        <v>0.25</v>
      </c>
      <c r="EJ37" s="198">
        <f>'Revised labour.plant escalation'!C3*'Misc works estimation'!$EI37*(1+'Labour rates'!$B$2)</f>
        <v>37.974750000000007</v>
      </c>
      <c r="EK37" s="215" t="s">
        <v>174</v>
      </c>
      <c r="EL37" s="198">
        <f>'Revised labour.plant escalation'!E3*'Misc works estimation'!$EI37*(1+'Labour rates'!$B2)</f>
        <v>36.813099138674168</v>
      </c>
      <c r="EM37" s="198">
        <f>'Revised labour.plant escalation'!F3*'Misc works estimation'!$EI37*(1+'Labour rates'!$B2)</f>
        <v>37.908852621280843</v>
      </c>
      <c r="EN37" s="198">
        <f>'Revised labour.plant escalation'!G3*'Misc works estimation'!$EI37*(1+'Labour rates'!$B2)</f>
        <v>39.189833750553483</v>
      </c>
      <c r="EO37" s="198">
        <f>'Revised labour.plant escalation'!H3*'Misc works estimation'!$EI37*(1+'Labour rates'!$B2)</f>
        <v>40.539784724994213</v>
      </c>
      <c r="EP37" s="204">
        <f>'Revised labour.plant escalation'!I3*'Misc works estimation'!$EI37*(1+'Labour rates'!$B2)</f>
        <v>41.917995945291132</v>
      </c>
      <c r="EQ37" s="203">
        <v>0.25</v>
      </c>
      <c r="ER37" s="198">
        <f>'Revised labour.plant escalation'!C3*'Misc works estimation'!$EQ37*(1+'Labour rates'!$B$2)</f>
        <v>37.974750000000007</v>
      </c>
      <c r="ES37" s="215" t="s">
        <v>174</v>
      </c>
      <c r="ET37" s="198">
        <f>'Revised labour.plant escalation'!E3*'Misc works estimation'!$EQ37*(1+'Labour rates'!$B2)</f>
        <v>36.813099138674168</v>
      </c>
      <c r="EU37" s="198">
        <f>'Revised labour.plant escalation'!F3*'Misc works estimation'!$EQ37*(1+'Labour rates'!$B2)</f>
        <v>37.908852621280843</v>
      </c>
      <c r="EV37" s="198">
        <f>'Revised labour.plant escalation'!G3*'Misc works estimation'!$EQ37*(1+'Labour rates'!$B2)</f>
        <v>39.189833750553483</v>
      </c>
      <c r="EW37" s="198">
        <f>'Revised labour.plant escalation'!H3*'Misc works estimation'!$EQ37*(1+'Labour rates'!$B2)</f>
        <v>40.539784724994213</v>
      </c>
      <c r="EX37" s="204">
        <f>'Revised labour.plant escalation'!I3*'Misc works estimation'!$EQ37*(1+'Labour rates'!$B2)</f>
        <v>41.917995945291132</v>
      </c>
      <c r="EY37" s="203">
        <v>0.25</v>
      </c>
      <c r="EZ37" s="198">
        <f>'Revised labour.plant escalation'!C3*'Misc works estimation'!$EY37*(1+'Labour rates'!$B2)</f>
        <v>37.974750000000007</v>
      </c>
      <c r="FA37" s="215" t="s">
        <v>174</v>
      </c>
      <c r="FB37" s="198">
        <f>'Revised labour.plant escalation'!E3*'Misc works estimation'!$EY37*(1+'Labour rates'!$B2)</f>
        <v>36.813099138674168</v>
      </c>
      <c r="FC37" s="198">
        <f>'Revised labour.plant escalation'!F3*'Misc works estimation'!$EY37*(1+'Labour rates'!$B2)</f>
        <v>37.908852621280843</v>
      </c>
      <c r="FD37" s="198">
        <f>'Revised labour.plant escalation'!G3*'Misc works estimation'!$EY37*(1+'Labour rates'!$B2)</f>
        <v>39.189833750553483</v>
      </c>
      <c r="FE37" s="198">
        <f>'Revised labour.plant escalation'!H3*'Misc works estimation'!$EY37*(1+'Labour rates'!$B2)</f>
        <v>40.539784724994213</v>
      </c>
      <c r="FF37" s="204">
        <f>'Revised labour.plant escalation'!I3*'Misc works estimation'!$EY37*(1+'Labour rates'!$B2)</f>
        <v>41.917995945291132</v>
      </c>
      <c r="FG37" s="203">
        <v>0.25</v>
      </c>
      <c r="FH37" s="198">
        <f>'Revised labour.plant escalation'!C3*'Misc works estimation'!$FG37*(1+'Labour rates'!$B2)</f>
        <v>37.974750000000007</v>
      </c>
      <c r="FI37" s="215" t="s">
        <v>174</v>
      </c>
      <c r="FJ37" s="198">
        <f>'Revised labour.plant escalation'!E3*'Misc works estimation'!$FG37*(1+'Labour rates'!$B2)</f>
        <v>36.813099138674168</v>
      </c>
      <c r="FK37" s="198">
        <f>'Revised labour.plant escalation'!F3*'Misc works estimation'!$FG37*(1+'Labour rates'!$B2)</f>
        <v>37.908852621280843</v>
      </c>
      <c r="FL37" s="198">
        <f>'Revised labour.plant escalation'!G3*'Misc works estimation'!$FG37*(1+'Labour rates'!$B2)</f>
        <v>39.189833750553483</v>
      </c>
      <c r="FM37" s="198">
        <f>'Revised labour.plant escalation'!H3*'Misc works estimation'!$FG37*(1+'Labour rates'!$B2)</f>
        <v>40.539784724994213</v>
      </c>
      <c r="FN37" s="204">
        <f>'Revised labour.plant escalation'!I3*'Misc works estimation'!$FG37*(1+'Labour rates'!$B2)</f>
        <v>41.917995945291132</v>
      </c>
      <c r="FO37" s="203">
        <v>0.25</v>
      </c>
      <c r="FP37" s="198">
        <f>'Revised labour.plant escalation'!C3*'Misc works estimation'!$FO37*(1+'Labour rates'!$B2)</f>
        <v>37.974750000000007</v>
      </c>
      <c r="FQ37" s="215" t="s">
        <v>174</v>
      </c>
      <c r="FR37" s="198">
        <f>'Revised labour.plant escalation'!E3*'Misc works estimation'!$FO37*(1+'Labour rates'!$B2)</f>
        <v>36.813099138674168</v>
      </c>
      <c r="FS37" s="198">
        <f>'Revised labour.plant escalation'!F3*'Misc works estimation'!$FO37*(1+'Labour rates'!$B2)</f>
        <v>37.908852621280843</v>
      </c>
      <c r="FT37" s="198">
        <f>'Revised labour.plant escalation'!G3*'Misc works estimation'!$FO37*(1+'Labour rates'!$B2)</f>
        <v>39.189833750553483</v>
      </c>
      <c r="FU37" s="198">
        <f>'Revised labour.plant escalation'!H3*'Misc works estimation'!$FO37*(1+'Labour rates'!$B2)</f>
        <v>40.539784724994213</v>
      </c>
      <c r="FV37" s="204">
        <f>'Revised labour.plant escalation'!I3*'Misc works estimation'!$FO37*(1+'Labour rates'!$B2)</f>
        <v>41.917995945291132</v>
      </c>
      <c r="FW37" s="203">
        <v>0.25</v>
      </c>
      <c r="FX37" s="198">
        <f>'Revised labour.plant escalation'!C3*'Misc works estimation'!$FW37*(1+'Labour rates'!$B2)</f>
        <v>37.974750000000007</v>
      </c>
      <c r="FY37" s="215" t="s">
        <v>174</v>
      </c>
      <c r="FZ37" s="198">
        <f>'Revised labour.plant escalation'!E3*'Misc works estimation'!$FW37*(1+'Labour rates'!$B2)</f>
        <v>36.813099138674168</v>
      </c>
      <c r="GA37" s="198">
        <f>'Revised labour.plant escalation'!F3*'Misc works estimation'!$FW37*(1+'Labour rates'!$B2)</f>
        <v>37.908852621280843</v>
      </c>
      <c r="GB37" s="198">
        <f>'Revised labour.plant escalation'!G3*'Misc works estimation'!$FW37*(1+'Labour rates'!$B2)</f>
        <v>39.189833750553483</v>
      </c>
      <c r="GC37" s="198">
        <f>'Revised labour.plant escalation'!H3*'Misc works estimation'!$FW37*(1+'Labour rates'!$B2)</f>
        <v>40.539784724994213</v>
      </c>
      <c r="GD37" s="204">
        <f>'Revised labour.plant escalation'!I3*'Misc works estimation'!$FW37*(1+'Labour rates'!$B2)</f>
        <v>41.917995945291132</v>
      </c>
      <c r="GE37" s="203">
        <v>0</v>
      </c>
      <c r="GF37" s="198">
        <f>'Revised labour.plant escalation'!C3*'Misc works estimation'!$GE37*(1+'Labour rates'!$B$2)</f>
        <v>0</v>
      </c>
      <c r="GG37" s="215" t="s">
        <v>174</v>
      </c>
      <c r="GH37" s="198">
        <v>0</v>
      </c>
      <c r="GI37" s="198">
        <v>0</v>
      </c>
      <c r="GJ37" s="198">
        <v>0</v>
      </c>
      <c r="GK37" s="198">
        <v>0</v>
      </c>
      <c r="GL37" s="204">
        <v>0</v>
      </c>
      <c r="GM37" s="203">
        <v>0</v>
      </c>
      <c r="GN37" s="198">
        <f>'Revised labour.plant escalation'!C3*'Misc works estimation'!$GM37*(1+'Labour rates'!$B$2)</f>
        <v>0</v>
      </c>
      <c r="GO37" s="215" t="s">
        <v>174</v>
      </c>
      <c r="GP37" s="198">
        <v>0</v>
      </c>
      <c r="GQ37" s="198">
        <v>0</v>
      </c>
      <c r="GR37" s="198">
        <v>0</v>
      </c>
      <c r="GS37" s="198">
        <v>0</v>
      </c>
      <c r="GT37" s="204">
        <v>0</v>
      </c>
      <c r="GU37" s="203">
        <v>0</v>
      </c>
      <c r="GV37" s="198">
        <f>'Revised labour.plant escalation'!C3*'Misc works estimation'!$GU37*(1+'Labour rates'!$B$2)</f>
        <v>0</v>
      </c>
      <c r="GW37" s="215" t="s">
        <v>174</v>
      </c>
      <c r="GX37" s="198">
        <v>0</v>
      </c>
      <c r="GY37" s="198">
        <v>0</v>
      </c>
      <c r="GZ37" s="198">
        <v>0</v>
      </c>
      <c r="HA37" s="198">
        <v>0</v>
      </c>
      <c r="HB37" s="204">
        <v>0</v>
      </c>
      <c r="HC37" s="203">
        <v>0</v>
      </c>
      <c r="HD37" s="198">
        <f>'Revised labour.plant escalation'!C3*'Misc works estimation'!$HC37*(1+'Labour rates'!$B$2)</f>
        <v>0</v>
      </c>
      <c r="HE37" s="215" t="s">
        <v>174</v>
      </c>
      <c r="HF37" s="198">
        <v>0</v>
      </c>
      <c r="HG37" s="198">
        <v>0</v>
      </c>
      <c r="HH37" s="198">
        <v>0</v>
      </c>
      <c r="HI37" s="198">
        <v>0</v>
      </c>
      <c r="HJ37" s="204">
        <v>0</v>
      </c>
      <c r="HK37" s="203">
        <v>0</v>
      </c>
      <c r="HL37" s="198">
        <f>'Revised labour.plant escalation'!C3*'Misc works estimation'!$HK37*(1+'Labour rates'!$B$2)</f>
        <v>0</v>
      </c>
      <c r="HM37" s="215" t="s">
        <v>174</v>
      </c>
      <c r="HN37" s="198">
        <v>0</v>
      </c>
      <c r="HO37" s="198">
        <v>0</v>
      </c>
      <c r="HP37" s="198">
        <v>0</v>
      </c>
      <c r="HQ37" s="198">
        <v>0</v>
      </c>
      <c r="HR37" s="204">
        <v>0</v>
      </c>
      <c r="HS37" s="203">
        <v>0</v>
      </c>
      <c r="HT37" s="198">
        <f>'Revised labour.plant escalation'!C3*'Misc works estimation'!$HS37*(1+'Labour rates'!$B$2)</f>
        <v>0</v>
      </c>
      <c r="HU37" s="215" t="s">
        <v>174</v>
      </c>
      <c r="HV37" s="198">
        <v>0</v>
      </c>
      <c r="HW37" s="198">
        <v>0</v>
      </c>
      <c r="HX37" s="198">
        <v>0</v>
      </c>
      <c r="HY37" s="198">
        <v>0</v>
      </c>
      <c r="HZ37" s="204">
        <v>0</v>
      </c>
      <c r="IA37" s="203">
        <v>0</v>
      </c>
      <c r="IB37" s="198">
        <f>'Revised labour.plant escalation'!C3*'Misc works estimation'!$IA37*(1+'Labour rates'!$B$2)</f>
        <v>0</v>
      </c>
      <c r="IC37" s="215" t="s">
        <v>174</v>
      </c>
      <c r="ID37" s="198">
        <v>0</v>
      </c>
      <c r="IE37" s="198">
        <v>0</v>
      </c>
      <c r="IF37" s="198">
        <v>0</v>
      </c>
      <c r="IG37" s="198">
        <v>0</v>
      </c>
      <c r="IH37" s="204">
        <v>0</v>
      </c>
      <c r="II37" s="203">
        <v>0</v>
      </c>
      <c r="IJ37" s="198">
        <f>'Revised labour.plant escalation'!C3*'Misc works estimation'!$II37*(1+'Labour rates'!$B$2)</f>
        <v>0</v>
      </c>
      <c r="IK37" s="215" t="s">
        <v>174</v>
      </c>
      <c r="IL37" s="198">
        <v>0</v>
      </c>
      <c r="IM37" s="198">
        <v>0</v>
      </c>
      <c r="IN37" s="198">
        <v>0</v>
      </c>
      <c r="IO37" s="198">
        <v>0</v>
      </c>
      <c r="IP37" s="204">
        <v>0</v>
      </c>
      <c r="IQ37" s="203">
        <v>0</v>
      </c>
      <c r="IR37" s="198">
        <f>'Revised labour.plant escalation'!C3*'Misc works estimation'!$IQ37*(1+'Labour rates'!$B$2)</f>
        <v>0</v>
      </c>
      <c r="IS37" s="215" t="s">
        <v>174</v>
      </c>
      <c r="IT37" s="198">
        <v>0</v>
      </c>
      <c r="IU37" s="198">
        <v>0</v>
      </c>
      <c r="IV37" s="198">
        <v>0</v>
      </c>
      <c r="IW37" s="198">
        <v>0</v>
      </c>
      <c r="IX37" s="204">
        <v>0</v>
      </c>
      <c r="IY37" s="203">
        <v>0</v>
      </c>
      <c r="IZ37" s="198">
        <f>'Revised labour.plant escalation'!C3*'Misc works estimation'!$IY37*(1+'Labour rates'!$B$2)</f>
        <v>0</v>
      </c>
      <c r="JA37" s="215" t="s">
        <v>174</v>
      </c>
      <c r="JB37" s="198">
        <v>0</v>
      </c>
      <c r="JC37" s="198">
        <v>0</v>
      </c>
      <c r="JD37" s="198">
        <v>0</v>
      </c>
      <c r="JE37" s="198">
        <v>0</v>
      </c>
      <c r="JF37" s="204">
        <v>0</v>
      </c>
    </row>
    <row r="38" spans="1:266" x14ac:dyDescent="0.35">
      <c r="A38" s="2" t="s">
        <v>7</v>
      </c>
      <c r="B38" s="191"/>
      <c r="C38" s="203">
        <v>0.25</v>
      </c>
      <c r="D38" s="198">
        <f>'Revised labour.plant escalation'!C4*'Misc works estimation'!$C38*(1+'Labour rates'!$B$2)</f>
        <v>27.186500000000002</v>
      </c>
      <c r="E38" s="215" t="s">
        <v>174</v>
      </c>
      <c r="F38" s="198">
        <f>'Revised labour.plant escalation'!E4*'Misc works estimation'!$C38*(1+'Labour rates'!$B$2)</f>
        <v>28.804032503354986</v>
      </c>
      <c r="G38" s="198">
        <f>'Revised labour.plant escalation'!F4*'Misc works estimation'!$C38*(1+'Labour rates'!$B$2)</f>
        <v>29.661393596746588</v>
      </c>
      <c r="H38" s="198">
        <f>'Revised labour.plant escalation'!G4*'Misc works estimation'!$C38*(1+'Labour rates'!$B$2)</f>
        <v>30.663684165784574</v>
      </c>
      <c r="I38" s="198">
        <f>'Revised labour.plant escalation'!H4*'Misc works estimation'!$C38*(1+'Labour rates'!$B$2)</f>
        <v>31.719939484013857</v>
      </c>
      <c r="J38" s="204">
        <f>'Revised labour.plant escalation'!I4*'Misc works estimation'!$C38*(1+'Labour rates'!$B$2)</f>
        <v>32.798306742265574</v>
      </c>
      <c r="K38" s="203">
        <v>0.25</v>
      </c>
      <c r="L38" s="198">
        <f>'Revised labour.plant escalation'!C4*'Misc works estimation'!$K38*(1+'Labour rates'!$B2)</f>
        <v>27.186500000000002</v>
      </c>
      <c r="M38" s="215" t="s">
        <v>174</v>
      </c>
      <c r="N38" s="198">
        <f>'Revised labour.plant escalation'!E4*'Misc works estimation'!$K38*(1+'Labour rates'!$B2)</f>
        <v>28.804032503354986</v>
      </c>
      <c r="O38" s="198">
        <f>'Revised labour.plant escalation'!F4*'Misc works estimation'!$K38*(1+'Labour rates'!$B2)</f>
        <v>29.661393596746588</v>
      </c>
      <c r="P38" s="198">
        <f>'Revised labour.plant escalation'!G4*'Misc works estimation'!$K38*(1+'Labour rates'!$B2)</f>
        <v>30.663684165784574</v>
      </c>
      <c r="Q38" s="198">
        <f>'Revised labour.plant escalation'!H4*'Misc works estimation'!$K38*(1+'Labour rates'!$B2)</f>
        <v>31.719939484013857</v>
      </c>
      <c r="R38" s="204">
        <f>'Revised labour.plant escalation'!I4*'Misc works estimation'!$K38*(1+'Labour rates'!$B2)</f>
        <v>32.798306742265574</v>
      </c>
      <c r="S38" s="203">
        <v>0.25</v>
      </c>
      <c r="T38" s="198">
        <f>'Revised labour.plant escalation'!C4*'Misc works estimation'!$S38*(1+'Labour rates'!$B$2)</f>
        <v>27.186500000000002</v>
      </c>
      <c r="U38" s="215" t="s">
        <v>174</v>
      </c>
      <c r="V38" s="198">
        <f>'Revised labour.plant escalation'!E4*'Misc works estimation'!$S38*(1+'Labour rates'!$B2)</f>
        <v>28.804032503354986</v>
      </c>
      <c r="W38" s="198">
        <f>'Revised labour.plant escalation'!F4*'Misc works estimation'!$S38*(1+'Labour rates'!$B2)</f>
        <v>29.661393596746588</v>
      </c>
      <c r="X38" s="198">
        <f>'Revised labour.plant escalation'!G4*'Misc works estimation'!$S38*(1+'Labour rates'!$B2)</f>
        <v>30.663684165784574</v>
      </c>
      <c r="Y38" s="198">
        <f>'Revised labour.plant escalation'!H4*'Misc works estimation'!$S38*(1+'Labour rates'!$B2)</f>
        <v>31.719939484013857</v>
      </c>
      <c r="Z38" s="204">
        <f>'Revised labour.plant escalation'!I4*'Misc works estimation'!$S38*(1+'Labour rates'!$B2)</f>
        <v>32.798306742265574</v>
      </c>
      <c r="AA38" s="203">
        <v>0.25</v>
      </c>
      <c r="AB38" s="198">
        <f>'Revised labour.plant escalation'!C4*'Misc works estimation'!$AA38*(1+'Labour rates'!$B$2)</f>
        <v>27.186500000000002</v>
      </c>
      <c r="AC38" s="215" t="s">
        <v>174</v>
      </c>
      <c r="AD38" s="198">
        <f>'Revised labour.plant escalation'!E4*'Misc works estimation'!$S38*(1+'Labour rates'!$B2)</f>
        <v>28.804032503354986</v>
      </c>
      <c r="AE38" s="198">
        <f>'Revised labour.plant escalation'!F4*'Misc works estimation'!$S38*(1+'Labour rates'!$B2)</f>
        <v>29.661393596746588</v>
      </c>
      <c r="AF38" s="198">
        <f>'Revised labour.plant escalation'!G4*'Misc works estimation'!$S38*(1+'Labour rates'!$B2)</f>
        <v>30.663684165784574</v>
      </c>
      <c r="AG38" s="198">
        <f>'Revised labour.plant escalation'!H4*'Misc works estimation'!$S38*(1+'Labour rates'!$B2)</f>
        <v>31.719939484013857</v>
      </c>
      <c r="AH38" s="204">
        <f>'Revised labour.plant escalation'!I4*'Misc works estimation'!$S38*(1+'Labour rates'!$B2)</f>
        <v>32.798306742265574</v>
      </c>
      <c r="AI38" s="203">
        <v>0.25</v>
      </c>
      <c r="AJ38" s="198">
        <f>'Revised labour.plant escalation'!C4*'Misc works estimation'!$AI38*(1+'Labour rates'!$B$2)</f>
        <v>27.186500000000002</v>
      </c>
      <c r="AK38" s="215" t="s">
        <v>174</v>
      </c>
      <c r="AL38" s="198">
        <f>'Revised labour.plant escalation'!E4*'Misc works estimation'!$AI38*(1+'Labour rates'!$B2)</f>
        <v>28.804032503354986</v>
      </c>
      <c r="AM38" s="198">
        <f>'Revised labour.plant escalation'!F4*'Misc works estimation'!$AI38*(1+'Labour rates'!$B2)</f>
        <v>29.661393596746588</v>
      </c>
      <c r="AN38" s="198">
        <f>'Revised labour.plant escalation'!G4*'Misc works estimation'!$AI38*(1+'Labour rates'!$B2)</f>
        <v>30.663684165784574</v>
      </c>
      <c r="AO38" s="198">
        <f>'Revised labour.plant escalation'!H4*'Misc works estimation'!$AI38*(1+'Labour rates'!$B2)</f>
        <v>31.719939484013857</v>
      </c>
      <c r="AP38" s="204">
        <f>'Revised labour.plant escalation'!I4*'Misc works estimation'!$AI38*(1+'Labour rates'!$B2)</f>
        <v>32.798306742265574</v>
      </c>
      <c r="AQ38" s="203">
        <v>0.25</v>
      </c>
      <c r="AR38" s="198">
        <f>'Revised labour.plant escalation'!C4*'Misc works estimation'!$AQ38*(1+'Labour rates'!$B2)</f>
        <v>27.186500000000002</v>
      </c>
      <c r="AS38" s="215" t="s">
        <v>174</v>
      </c>
      <c r="AT38" s="198">
        <f>'Revised labour.plant escalation'!E4*'Misc works estimation'!$AQ38*(1+'Labour rates'!$B2)</f>
        <v>28.804032503354986</v>
      </c>
      <c r="AU38" s="198">
        <f>'Revised labour.plant escalation'!F4*'Misc works estimation'!$AQ38*(1+'Labour rates'!$B2)</f>
        <v>29.661393596746588</v>
      </c>
      <c r="AV38" s="198">
        <f>'Revised labour.plant escalation'!G4*'Misc works estimation'!$AQ38*(1+'Labour rates'!$B2)</f>
        <v>30.663684165784574</v>
      </c>
      <c r="AW38" s="198">
        <f>'Revised labour.plant escalation'!H4*'Misc works estimation'!$AQ38*(1+'Labour rates'!$B2)</f>
        <v>31.719939484013857</v>
      </c>
      <c r="AX38" s="204">
        <f>'Revised labour.plant escalation'!I4*'Misc works estimation'!$AQ38*(1+'Labour rates'!$B2)</f>
        <v>32.798306742265574</v>
      </c>
      <c r="AY38" s="203">
        <v>0.25</v>
      </c>
      <c r="AZ38" s="198">
        <f>'Revised labour.plant escalation'!C4*'Misc works estimation'!$AY38*(1+'Labour rates'!$B2)</f>
        <v>27.186500000000002</v>
      </c>
      <c r="BA38" s="215" t="s">
        <v>174</v>
      </c>
      <c r="BB38" s="198">
        <f>'Revised labour.plant escalation'!E4*'Misc works estimation'!$AY38*(1+'Labour rates'!$B2)</f>
        <v>28.804032503354986</v>
      </c>
      <c r="BC38" s="198">
        <f>'Revised labour.plant escalation'!F4*'Misc works estimation'!$AY38*(1+'Labour rates'!$B2)</f>
        <v>29.661393596746588</v>
      </c>
      <c r="BD38" s="198">
        <f>'Revised labour.plant escalation'!G4*'Misc works estimation'!$AY38*(1+'Labour rates'!$B2)</f>
        <v>30.663684165784574</v>
      </c>
      <c r="BE38" s="198">
        <f>'Revised labour.plant escalation'!H4*'Misc works estimation'!$AY38*(1+'Labour rates'!$B2)</f>
        <v>31.719939484013857</v>
      </c>
      <c r="BF38" s="204">
        <f>'Revised labour.plant escalation'!I4*'Misc works estimation'!$AY38*(1+'Labour rates'!$B2)</f>
        <v>32.798306742265574</v>
      </c>
      <c r="BG38" s="203">
        <v>0.25</v>
      </c>
      <c r="BH38" s="198">
        <f>'Revised labour.plant escalation'!C4*'Misc works estimation'!$BG38*(1+'Labour rates'!$B2)</f>
        <v>27.186500000000002</v>
      </c>
      <c r="BI38" s="215" t="s">
        <v>174</v>
      </c>
      <c r="BJ38" s="198">
        <f>'Revised labour.plant escalation'!E4*'Misc works estimation'!$BG38*(1+'Labour rates'!$B2)</f>
        <v>28.804032503354986</v>
      </c>
      <c r="BK38" s="198">
        <f>'Revised labour.plant escalation'!F4*'Misc works estimation'!$BG38*(1+'Labour rates'!$B2)</f>
        <v>29.661393596746588</v>
      </c>
      <c r="BL38" s="198">
        <f>'Revised labour.plant escalation'!G4*'Misc works estimation'!$BG38*(1+'Labour rates'!$B2)</f>
        <v>30.663684165784574</v>
      </c>
      <c r="BM38" s="198">
        <f>'Revised labour.plant escalation'!H4*'Misc works estimation'!$BG38*(1+'Labour rates'!$B2)</f>
        <v>31.719939484013857</v>
      </c>
      <c r="BN38" s="204">
        <f>'Revised labour.plant escalation'!I4*'Misc works estimation'!$BG38*(1+'Labour rates'!$B2)</f>
        <v>32.798306742265574</v>
      </c>
      <c r="BO38" s="203">
        <v>0.25</v>
      </c>
      <c r="BP38" s="198">
        <f>'Revised labour.plant escalation'!C4*'Misc works estimation'!$BO38*(1+'Labour rates'!$B2)</f>
        <v>27.186500000000002</v>
      </c>
      <c r="BQ38" s="215" t="s">
        <v>174</v>
      </c>
      <c r="BR38" s="198">
        <f>'Revised labour.plant escalation'!E4*'Misc works estimation'!$BO38*(1+'Labour rates'!$B2)</f>
        <v>28.804032503354986</v>
      </c>
      <c r="BS38" s="198">
        <f>'Revised labour.plant escalation'!F4*'Misc works estimation'!$BO38*(1+'Labour rates'!$B2)</f>
        <v>29.661393596746588</v>
      </c>
      <c r="BT38" s="198">
        <f>'Revised labour.plant escalation'!G4*'Misc works estimation'!$BO38*(1+'Labour rates'!$B2)</f>
        <v>30.663684165784574</v>
      </c>
      <c r="BU38" s="198">
        <f>'Revised labour.plant escalation'!H4*'Misc works estimation'!$BO38*(1+'Labour rates'!$B2)</f>
        <v>31.719939484013857</v>
      </c>
      <c r="BV38" s="204">
        <f>'Revised labour.plant escalation'!I4*'Misc works estimation'!$BO38*(1+'Labour rates'!$B2)</f>
        <v>32.798306742265574</v>
      </c>
      <c r="BW38" s="203">
        <v>0</v>
      </c>
      <c r="BX38" s="198">
        <f>'Revised labour.plant escalation'!C4*'Misc works estimation'!$BW38*(1+'Labour rates'!$B$2)</f>
        <v>0</v>
      </c>
      <c r="BY38" s="215" t="s">
        <v>174</v>
      </c>
      <c r="BZ38" s="198">
        <f>'Revised labour.plant escalation'!E4*'Misc works estimation'!$BW38*(1+'Labour rates'!$B2)</f>
        <v>0</v>
      </c>
      <c r="CA38" s="198">
        <f>'Revised labour.plant escalation'!F4*'Misc works estimation'!$BW38*(1+'Labour rates'!$B2)</f>
        <v>0</v>
      </c>
      <c r="CB38" s="198">
        <f>'Revised labour.plant escalation'!G4*'Misc works estimation'!$BW38*(1+'Labour rates'!$B2)</f>
        <v>0</v>
      </c>
      <c r="CC38" s="198">
        <f>'Revised labour.plant escalation'!H4*'Misc works estimation'!$BW38*(1+'Labour rates'!$B2)</f>
        <v>0</v>
      </c>
      <c r="CD38" s="204">
        <f>'Revised labour.plant escalation'!I4*'Misc works estimation'!$BW38*(1+'Labour rates'!$B2)</f>
        <v>0</v>
      </c>
      <c r="CE38" s="203">
        <v>0</v>
      </c>
      <c r="CF38" s="198">
        <f>'Revised labour.plant escalation'!C4*'Misc works estimation'!$CE38*(1+'Labour rates'!$B$2)</f>
        <v>0</v>
      </c>
      <c r="CG38" s="215" t="s">
        <v>174</v>
      </c>
      <c r="CH38" s="198">
        <v>0</v>
      </c>
      <c r="CI38" s="198">
        <v>0</v>
      </c>
      <c r="CJ38" s="198">
        <v>0</v>
      </c>
      <c r="CK38" s="198">
        <v>0</v>
      </c>
      <c r="CL38" s="204">
        <v>0</v>
      </c>
      <c r="CM38" s="203">
        <v>0</v>
      </c>
      <c r="CN38" s="198">
        <f>'Revised labour.plant escalation'!C4*'Misc works estimation'!$CM38*(1+'Labour rates'!$B$2)</f>
        <v>0</v>
      </c>
      <c r="CO38" s="215" t="s">
        <v>174</v>
      </c>
      <c r="CP38" s="198">
        <v>0</v>
      </c>
      <c r="CQ38" s="198">
        <v>0</v>
      </c>
      <c r="CR38" s="198">
        <v>0</v>
      </c>
      <c r="CS38" s="198">
        <v>0</v>
      </c>
      <c r="CT38" s="204">
        <v>0</v>
      </c>
      <c r="CU38" s="203">
        <v>0</v>
      </c>
      <c r="CV38" s="198">
        <f>'Revised labour.plant escalation'!C4*'Misc works estimation'!$CU38*(1+'Labour rates'!$B$2)</f>
        <v>0</v>
      </c>
      <c r="CW38" s="215" t="s">
        <v>174</v>
      </c>
      <c r="CX38" s="198">
        <v>0</v>
      </c>
      <c r="CY38" s="198">
        <v>0</v>
      </c>
      <c r="CZ38" s="198">
        <v>0</v>
      </c>
      <c r="DA38" s="198">
        <v>0</v>
      </c>
      <c r="DB38" s="204">
        <v>0</v>
      </c>
      <c r="DC38" s="203">
        <v>0</v>
      </c>
      <c r="DD38" s="198">
        <f>'Revised labour.plant escalation'!C4*'Misc works estimation'!$DC38*(1+'Labour rates'!$B$2)</f>
        <v>0</v>
      </c>
      <c r="DE38" s="215" t="s">
        <v>174</v>
      </c>
      <c r="DF38" s="198">
        <v>0</v>
      </c>
      <c r="DG38" s="198">
        <v>0</v>
      </c>
      <c r="DH38" s="198">
        <v>0</v>
      </c>
      <c r="DI38" s="198">
        <v>0</v>
      </c>
      <c r="DJ38" s="204">
        <v>0</v>
      </c>
      <c r="DK38" s="203">
        <v>0</v>
      </c>
      <c r="DL38" s="198">
        <f>'Revised labour.plant escalation'!C4*'Misc works estimation'!$DK38*(1+'Labour rates'!$B$2)</f>
        <v>0</v>
      </c>
      <c r="DM38" s="215" t="s">
        <v>174</v>
      </c>
      <c r="DN38" s="198">
        <v>0</v>
      </c>
      <c r="DO38" s="198">
        <v>0</v>
      </c>
      <c r="DP38" s="198">
        <v>0</v>
      </c>
      <c r="DQ38" s="198">
        <v>0</v>
      </c>
      <c r="DR38" s="204">
        <v>0</v>
      </c>
      <c r="DS38" s="203">
        <v>0</v>
      </c>
      <c r="DT38" s="198">
        <f>'Revised labour.plant escalation'!C4*'Misc works estimation'!$DS38*(1+'Labour rates'!$B$2)</f>
        <v>0</v>
      </c>
      <c r="DU38" s="215" t="s">
        <v>174</v>
      </c>
      <c r="DV38" s="198">
        <v>0</v>
      </c>
      <c r="DW38" s="198">
        <v>0</v>
      </c>
      <c r="DX38" s="198">
        <v>0</v>
      </c>
      <c r="DY38" s="198">
        <v>0</v>
      </c>
      <c r="DZ38" s="204">
        <v>0</v>
      </c>
      <c r="EA38" s="203">
        <v>0</v>
      </c>
      <c r="EB38" s="198">
        <f>'Revised labour.plant escalation'!C4*'Misc works estimation'!$EA38*(1+'Labour rates'!$B$2)</f>
        <v>0</v>
      </c>
      <c r="EC38" s="215" t="s">
        <v>174</v>
      </c>
      <c r="ED38" s="198">
        <v>0</v>
      </c>
      <c r="EE38" s="198">
        <v>0</v>
      </c>
      <c r="EF38" s="198">
        <v>0</v>
      </c>
      <c r="EG38" s="198">
        <v>0</v>
      </c>
      <c r="EH38" s="204">
        <v>0</v>
      </c>
      <c r="EI38" s="203">
        <v>0</v>
      </c>
      <c r="EJ38" s="198">
        <f>'Revised labour.plant escalation'!C4*'Misc works estimation'!$EI38*(1+'Labour rates'!$B$2)</f>
        <v>0</v>
      </c>
      <c r="EK38" s="215" t="s">
        <v>174</v>
      </c>
      <c r="EL38" s="198">
        <v>0</v>
      </c>
      <c r="EM38" s="198">
        <v>0</v>
      </c>
      <c r="EN38" s="198">
        <v>0</v>
      </c>
      <c r="EO38" s="198">
        <v>0</v>
      </c>
      <c r="EP38" s="204">
        <v>0</v>
      </c>
      <c r="EQ38" s="203">
        <v>0</v>
      </c>
      <c r="ER38" s="198">
        <f>'Revised labour.plant escalation'!C4*'Misc works estimation'!$EQ38*(1+'Labour rates'!$B$2)</f>
        <v>0</v>
      </c>
      <c r="ES38" s="215" t="s">
        <v>174</v>
      </c>
      <c r="ET38" s="198">
        <v>0</v>
      </c>
      <c r="EU38" s="198">
        <v>0</v>
      </c>
      <c r="EV38" s="198">
        <v>0</v>
      </c>
      <c r="EW38" s="198">
        <v>0</v>
      </c>
      <c r="EX38" s="204">
        <v>0</v>
      </c>
      <c r="EY38" s="203">
        <v>0.25</v>
      </c>
      <c r="EZ38" s="198">
        <f>'Revised labour.plant escalation'!C4*'Misc works estimation'!$EY38*(1+'Labour rates'!$B2)</f>
        <v>27.186500000000002</v>
      </c>
      <c r="FA38" s="215" t="s">
        <v>174</v>
      </c>
      <c r="FB38" s="198">
        <f>'Revised labour.plant escalation'!E4*'Misc works estimation'!$EY38*(1+'Labour rates'!$B2)</f>
        <v>28.804032503354986</v>
      </c>
      <c r="FC38" s="198">
        <f>'Revised labour.plant escalation'!F4*'Misc works estimation'!$EY38*(1+'Labour rates'!$B2)</f>
        <v>29.661393596746588</v>
      </c>
      <c r="FD38" s="198">
        <f>'Revised labour.plant escalation'!G4*'Misc works estimation'!$EY38*(1+'Labour rates'!$B2)</f>
        <v>30.663684165784574</v>
      </c>
      <c r="FE38" s="198">
        <f>'Revised labour.plant escalation'!H4*'Misc works estimation'!$EY38*(1+'Labour rates'!$B2)</f>
        <v>31.719939484013857</v>
      </c>
      <c r="FF38" s="204">
        <f>'Revised labour.plant escalation'!I4*'Misc works estimation'!$EY38*(1+'Labour rates'!$B2)</f>
        <v>32.798306742265574</v>
      </c>
      <c r="FG38" s="203">
        <v>0.25</v>
      </c>
      <c r="FH38" s="198">
        <f>'Revised labour.plant escalation'!C4*'Misc works estimation'!$FG38*(1+'Labour rates'!$B2)</f>
        <v>27.186500000000002</v>
      </c>
      <c r="FI38" s="215" t="s">
        <v>174</v>
      </c>
      <c r="FJ38" s="198">
        <f>'Revised labour.plant escalation'!E4*'Misc works estimation'!$FG38*(1+'Labour rates'!$B2)</f>
        <v>28.804032503354986</v>
      </c>
      <c r="FK38" s="198">
        <f>'Revised labour.plant escalation'!F4*'Misc works estimation'!$FG38*(1+'Labour rates'!$B2)</f>
        <v>29.661393596746588</v>
      </c>
      <c r="FL38" s="198">
        <f>'Revised labour.plant escalation'!G4*'Misc works estimation'!$FG38*(1+'Labour rates'!$B2)</f>
        <v>30.663684165784574</v>
      </c>
      <c r="FM38" s="198">
        <f>'Revised labour.plant escalation'!H4*'Misc works estimation'!$FG38*(1+'Labour rates'!$B2)</f>
        <v>31.719939484013857</v>
      </c>
      <c r="FN38" s="204">
        <f>'Revised labour.plant escalation'!I4*'Misc works estimation'!$FG38*(1+'Labour rates'!$B2)</f>
        <v>32.798306742265574</v>
      </c>
      <c r="FO38" s="203">
        <v>0.25</v>
      </c>
      <c r="FP38" s="198">
        <f>'Revised labour.plant escalation'!C4*'Misc works estimation'!$FO38*(1+'Labour rates'!$B2)</f>
        <v>27.186500000000002</v>
      </c>
      <c r="FQ38" s="215" t="s">
        <v>174</v>
      </c>
      <c r="FR38" s="198">
        <f>'Revised labour.plant escalation'!E4*'Misc works estimation'!$FO38*(1+'Labour rates'!$B2)</f>
        <v>28.804032503354986</v>
      </c>
      <c r="FS38" s="198">
        <f>'Revised labour.plant escalation'!F4*'Misc works estimation'!$FO38*(1+'Labour rates'!$B2)</f>
        <v>29.661393596746588</v>
      </c>
      <c r="FT38" s="198">
        <f>'Revised labour.plant escalation'!G4*'Misc works estimation'!$FO38*(1+'Labour rates'!$B2)</f>
        <v>30.663684165784574</v>
      </c>
      <c r="FU38" s="198">
        <f>'Revised labour.plant escalation'!H4*'Misc works estimation'!$FO38*(1+'Labour rates'!$B2)</f>
        <v>31.719939484013857</v>
      </c>
      <c r="FV38" s="204">
        <f>'Revised labour.plant escalation'!I4*'Misc works estimation'!$FO38*(1+'Labour rates'!$B2)</f>
        <v>32.798306742265574</v>
      </c>
      <c r="FW38" s="203">
        <v>0.25</v>
      </c>
      <c r="FX38" s="198">
        <f>'Revised labour.plant escalation'!C4*'Misc works estimation'!$FW38*(1+'Labour rates'!$B2)</f>
        <v>27.186500000000002</v>
      </c>
      <c r="FY38" s="215" t="s">
        <v>174</v>
      </c>
      <c r="FZ38" s="198">
        <f>'Revised labour.plant escalation'!E4*'Misc works estimation'!$FW38*(1+'Labour rates'!$B2)</f>
        <v>28.804032503354986</v>
      </c>
      <c r="GA38" s="198">
        <f>'Revised labour.plant escalation'!F4*'Misc works estimation'!$FW38*(1+'Labour rates'!$B2)</f>
        <v>29.661393596746588</v>
      </c>
      <c r="GB38" s="198">
        <f>'Revised labour.plant escalation'!G4*'Misc works estimation'!$FW38*(1+'Labour rates'!$B2)</f>
        <v>30.663684165784574</v>
      </c>
      <c r="GC38" s="198">
        <f>'Revised labour.plant escalation'!H4*'Misc works estimation'!$FW38*(1+'Labour rates'!$B2)</f>
        <v>31.719939484013857</v>
      </c>
      <c r="GD38" s="204">
        <f>'Revised labour.plant escalation'!I4*'Misc works estimation'!$FW38*(1+'Labour rates'!$B2)</f>
        <v>32.798306742265574</v>
      </c>
      <c r="GE38" s="203">
        <v>0</v>
      </c>
      <c r="GF38" s="198">
        <f>'Revised labour.plant escalation'!C4*'Misc works estimation'!$GE38*(1+'Labour rates'!$B$2)</f>
        <v>0</v>
      </c>
      <c r="GG38" s="215" t="s">
        <v>174</v>
      </c>
      <c r="GH38" s="198">
        <v>0</v>
      </c>
      <c r="GI38" s="198">
        <v>0</v>
      </c>
      <c r="GJ38" s="198">
        <v>0</v>
      </c>
      <c r="GK38" s="198">
        <v>0</v>
      </c>
      <c r="GL38" s="204">
        <v>0</v>
      </c>
      <c r="GM38" s="203">
        <v>0</v>
      </c>
      <c r="GN38" s="198">
        <f>'Revised labour.plant escalation'!C4*'Misc works estimation'!$GM38*(1+'Labour rates'!$B$2)</f>
        <v>0</v>
      </c>
      <c r="GO38" s="215" t="s">
        <v>174</v>
      </c>
      <c r="GP38" s="198">
        <v>0</v>
      </c>
      <c r="GQ38" s="198">
        <v>0</v>
      </c>
      <c r="GR38" s="198">
        <v>0</v>
      </c>
      <c r="GS38" s="198">
        <v>0</v>
      </c>
      <c r="GT38" s="204">
        <v>0</v>
      </c>
      <c r="GU38" s="203">
        <v>0</v>
      </c>
      <c r="GV38" s="198">
        <f>'Revised labour.plant escalation'!C4*'Misc works estimation'!$GU38*(1+'Labour rates'!$B$2)</f>
        <v>0</v>
      </c>
      <c r="GW38" s="215" t="s">
        <v>174</v>
      </c>
      <c r="GX38" s="198">
        <v>0</v>
      </c>
      <c r="GY38" s="198">
        <v>0</v>
      </c>
      <c r="GZ38" s="198">
        <v>0</v>
      </c>
      <c r="HA38" s="198">
        <v>0</v>
      </c>
      <c r="HB38" s="204">
        <v>0</v>
      </c>
      <c r="HC38" s="203">
        <v>0</v>
      </c>
      <c r="HD38" s="198">
        <f>'Revised labour.plant escalation'!C4*'Misc works estimation'!$HC38*(1+'Labour rates'!$B$2)</f>
        <v>0</v>
      </c>
      <c r="HE38" s="215" t="s">
        <v>174</v>
      </c>
      <c r="HF38" s="198">
        <v>0</v>
      </c>
      <c r="HG38" s="198">
        <v>0</v>
      </c>
      <c r="HH38" s="198">
        <v>0</v>
      </c>
      <c r="HI38" s="198">
        <v>0</v>
      </c>
      <c r="HJ38" s="204">
        <v>0</v>
      </c>
      <c r="HK38" s="203">
        <v>0</v>
      </c>
      <c r="HL38" s="198">
        <f>'Revised labour.plant escalation'!C4*'Misc works estimation'!$HK38*(1+'Labour rates'!$B$2)</f>
        <v>0</v>
      </c>
      <c r="HM38" s="215" t="s">
        <v>174</v>
      </c>
      <c r="HN38" s="198">
        <v>0</v>
      </c>
      <c r="HO38" s="198">
        <v>0</v>
      </c>
      <c r="HP38" s="198">
        <v>0</v>
      </c>
      <c r="HQ38" s="198">
        <v>0</v>
      </c>
      <c r="HR38" s="204">
        <v>0</v>
      </c>
      <c r="HS38" s="203">
        <v>0</v>
      </c>
      <c r="HT38" s="198">
        <f>'Revised labour.plant escalation'!C4*'Misc works estimation'!$HS38*(1+'Labour rates'!$B$2)</f>
        <v>0</v>
      </c>
      <c r="HU38" s="215" t="s">
        <v>174</v>
      </c>
      <c r="HV38" s="198">
        <v>0</v>
      </c>
      <c r="HW38" s="198">
        <v>0</v>
      </c>
      <c r="HX38" s="198">
        <v>0</v>
      </c>
      <c r="HY38" s="198">
        <v>0</v>
      </c>
      <c r="HZ38" s="204">
        <v>0</v>
      </c>
      <c r="IA38" s="203">
        <v>0</v>
      </c>
      <c r="IB38" s="198">
        <f>'Revised labour.plant escalation'!C4*'Misc works estimation'!$IA38*(1+'Labour rates'!$B$2)</f>
        <v>0</v>
      </c>
      <c r="IC38" s="215" t="s">
        <v>174</v>
      </c>
      <c r="ID38" s="198">
        <v>0</v>
      </c>
      <c r="IE38" s="198">
        <v>0</v>
      </c>
      <c r="IF38" s="198">
        <v>0</v>
      </c>
      <c r="IG38" s="198">
        <v>0</v>
      </c>
      <c r="IH38" s="204">
        <v>0</v>
      </c>
      <c r="II38" s="203">
        <v>0</v>
      </c>
      <c r="IJ38" s="198">
        <f>'Revised labour.plant escalation'!C4*'Misc works estimation'!$II38*(1+'Labour rates'!$B$2)</f>
        <v>0</v>
      </c>
      <c r="IK38" s="215" t="s">
        <v>174</v>
      </c>
      <c r="IL38" s="198">
        <v>0</v>
      </c>
      <c r="IM38" s="198">
        <v>0</v>
      </c>
      <c r="IN38" s="198">
        <v>0</v>
      </c>
      <c r="IO38" s="198">
        <v>0</v>
      </c>
      <c r="IP38" s="204">
        <v>0</v>
      </c>
      <c r="IQ38" s="203">
        <v>0</v>
      </c>
      <c r="IR38" s="198">
        <f>'Revised labour.plant escalation'!C4*'Misc works estimation'!$IQ38*(1+'Labour rates'!$B$2)</f>
        <v>0</v>
      </c>
      <c r="IS38" s="215" t="s">
        <v>174</v>
      </c>
      <c r="IT38" s="198">
        <v>0</v>
      </c>
      <c r="IU38" s="198">
        <v>0</v>
      </c>
      <c r="IV38" s="198">
        <v>0</v>
      </c>
      <c r="IW38" s="198">
        <v>0</v>
      </c>
      <c r="IX38" s="204">
        <v>0</v>
      </c>
      <c r="IY38" s="203">
        <v>0</v>
      </c>
      <c r="IZ38" s="198">
        <f>'Revised labour.plant escalation'!C4*'Misc works estimation'!$IY38*(1+'Labour rates'!$B$2)</f>
        <v>0</v>
      </c>
      <c r="JA38" s="215" t="s">
        <v>174</v>
      </c>
      <c r="JB38" s="198">
        <v>0</v>
      </c>
      <c r="JC38" s="198">
        <v>0</v>
      </c>
      <c r="JD38" s="198">
        <v>0</v>
      </c>
      <c r="JE38" s="198">
        <v>0</v>
      </c>
      <c r="JF38" s="204">
        <v>0</v>
      </c>
    </row>
    <row r="39" spans="1:266" x14ac:dyDescent="0.35">
      <c r="A39" s="3" t="s">
        <v>3</v>
      </c>
      <c r="B39" s="191"/>
      <c r="C39" s="205"/>
      <c r="D39" s="199"/>
      <c r="E39" s="198"/>
      <c r="F39" s="199"/>
      <c r="G39" s="199"/>
      <c r="H39" s="199"/>
      <c r="I39" s="199"/>
      <c r="J39" s="206"/>
      <c r="K39" s="205"/>
      <c r="L39" s="199"/>
      <c r="M39" s="198"/>
      <c r="N39" s="199"/>
      <c r="O39" s="199"/>
      <c r="P39" s="199"/>
      <c r="Q39" s="199"/>
      <c r="R39" s="206"/>
      <c r="S39" s="205"/>
      <c r="T39" s="199"/>
      <c r="U39" s="198"/>
      <c r="V39" s="199"/>
      <c r="W39" s="199"/>
      <c r="X39" s="199"/>
      <c r="Y39" s="199"/>
      <c r="Z39" s="206"/>
      <c r="AA39" s="205"/>
      <c r="AB39" s="199"/>
      <c r="AC39" s="198"/>
      <c r="AD39" s="199"/>
      <c r="AE39" s="199"/>
      <c r="AF39" s="199"/>
      <c r="AG39" s="199"/>
      <c r="AH39" s="206"/>
      <c r="AI39" s="205"/>
      <c r="AJ39" s="199"/>
      <c r="AK39" s="198"/>
      <c r="AL39" s="199"/>
      <c r="AM39" s="199"/>
      <c r="AN39" s="199"/>
      <c r="AO39" s="199"/>
      <c r="AP39" s="206"/>
      <c r="AQ39" s="205"/>
      <c r="AR39" s="199"/>
      <c r="AS39" s="198"/>
      <c r="AT39" s="199"/>
      <c r="AU39" s="199"/>
      <c r="AV39" s="199"/>
      <c r="AW39" s="199"/>
      <c r="AX39" s="206"/>
      <c r="AY39" s="205"/>
      <c r="AZ39" s="199"/>
      <c r="BA39" s="198"/>
      <c r="BB39" s="199"/>
      <c r="BC39" s="199"/>
      <c r="BD39" s="199"/>
      <c r="BE39" s="199"/>
      <c r="BF39" s="206"/>
      <c r="BG39" s="205"/>
      <c r="BH39" s="199"/>
      <c r="BI39" s="198"/>
      <c r="BJ39" s="199"/>
      <c r="BK39" s="199"/>
      <c r="BL39" s="199"/>
      <c r="BM39" s="199"/>
      <c r="BN39" s="206"/>
      <c r="BO39" s="205"/>
      <c r="BP39" s="199"/>
      <c r="BQ39" s="198"/>
      <c r="BR39" s="199"/>
      <c r="BS39" s="199"/>
      <c r="BT39" s="199"/>
      <c r="BU39" s="199"/>
      <c r="BV39" s="206"/>
      <c r="BW39" s="205"/>
      <c r="BX39" s="199"/>
      <c r="BY39" s="198"/>
      <c r="BZ39" s="199"/>
      <c r="CA39" s="199"/>
      <c r="CB39" s="199"/>
      <c r="CC39" s="199"/>
      <c r="CD39" s="206"/>
      <c r="CE39" s="205"/>
      <c r="CF39" s="199"/>
      <c r="CG39" s="198"/>
      <c r="CH39" s="199"/>
      <c r="CI39" s="199"/>
      <c r="CJ39" s="199"/>
      <c r="CK39" s="199"/>
      <c r="CL39" s="206"/>
      <c r="CM39" s="205"/>
      <c r="CN39" s="199"/>
      <c r="CO39" s="198"/>
      <c r="CP39" s="199"/>
      <c r="CQ39" s="199"/>
      <c r="CR39" s="199"/>
      <c r="CS39" s="199"/>
      <c r="CT39" s="206"/>
      <c r="CU39" s="205"/>
      <c r="CV39" s="199"/>
      <c r="CW39" s="198"/>
      <c r="CX39" s="199"/>
      <c r="CY39" s="199"/>
      <c r="CZ39" s="199"/>
      <c r="DA39" s="199"/>
      <c r="DB39" s="206"/>
      <c r="DC39" s="205"/>
      <c r="DD39" s="199"/>
      <c r="DE39" s="198"/>
      <c r="DF39" s="199"/>
      <c r="DG39" s="199"/>
      <c r="DH39" s="199"/>
      <c r="DI39" s="199"/>
      <c r="DJ39" s="206"/>
      <c r="DK39" s="205"/>
      <c r="DL39" s="199"/>
      <c r="DM39" s="198"/>
      <c r="DN39" s="199"/>
      <c r="DO39" s="199"/>
      <c r="DP39" s="199"/>
      <c r="DQ39" s="199"/>
      <c r="DR39" s="206"/>
      <c r="DS39" s="205"/>
      <c r="DT39" s="199"/>
      <c r="DU39" s="198"/>
      <c r="DV39" s="199"/>
      <c r="DW39" s="199"/>
      <c r="DX39" s="199"/>
      <c r="DY39" s="199"/>
      <c r="DZ39" s="206"/>
      <c r="EA39" s="205"/>
      <c r="EB39" s="199"/>
      <c r="EC39" s="198"/>
      <c r="ED39" s="199"/>
      <c r="EE39" s="199"/>
      <c r="EF39" s="199"/>
      <c r="EG39" s="199"/>
      <c r="EH39" s="206"/>
      <c r="EI39" s="205"/>
      <c r="EJ39" s="199"/>
      <c r="EK39" s="198"/>
      <c r="EL39" s="199"/>
      <c r="EM39" s="199"/>
      <c r="EN39" s="199"/>
      <c r="EO39" s="199"/>
      <c r="EP39" s="206"/>
      <c r="EQ39" s="205"/>
      <c r="ER39" s="199"/>
      <c r="ES39" s="198"/>
      <c r="ET39" s="199"/>
      <c r="EU39" s="199"/>
      <c r="EV39" s="199"/>
      <c r="EW39" s="199"/>
      <c r="EX39" s="206"/>
      <c r="EY39" s="205"/>
      <c r="EZ39" s="199"/>
      <c r="FA39" s="198"/>
      <c r="FB39" s="199"/>
      <c r="FC39" s="199"/>
      <c r="FD39" s="199"/>
      <c r="FE39" s="199"/>
      <c r="FF39" s="206"/>
      <c r="FG39" s="205"/>
      <c r="FH39" s="199"/>
      <c r="FI39" s="198"/>
      <c r="FJ39" s="199"/>
      <c r="FK39" s="199"/>
      <c r="FL39" s="199"/>
      <c r="FM39" s="199"/>
      <c r="FN39" s="206"/>
      <c r="FO39" s="205"/>
      <c r="FP39" s="199"/>
      <c r="FQ39" s="198"/>
      <c r="FR39" s="199"/>
      <c r="FS39" s="199"/>
      <c r="FT39" s="199"/>
      <c r="FU39" s="199"/>
      <c r="FV39" s="206"/>
      <c r="FW39" s="205"/>
      <c r="FX39" s="199"/>
      <c r="FY39" s="198"/>
      <c r="FZ39" s="199"/>
      <c r="GA39" s="199"/>
      <c r="GB39" s="199"/>
      <c r="GC39" s="199"/>
      <c r="GD39" s="206"/>
      <c r="GE39" s="205"/>
      <c r="GF39" s="199"/>
      <c r="GG39" s="198"/>
      <c r="GH39" s="199"/>
      <c r="GI39" s="199"/>
      <c r="GJ39" s="199"/>
      <c r="GK39" s="199"/>
      <c r="GL39" s="206"/>
      <c r="GM39" s="205"/>
      <c r="GN39" s="199"/>
      <c r="GO39" s="198"/>
      <c r="GP39" s="199"/>
      <c r="GQ39" s="199"/>
      <c r="GR39" s="199"/>
      <c r="GS39" s="199"/>
      <c r="GT39" s="206"/>
      <c r="GU39" s="205"/>
      <c r="GV39" s="199"/>
      <c r="GW39" s="198"/>
      <c r="GX39" s="199"/>
      <c r="GY39" s="199"/>
      <c r="GZ39" s="199"/>
      <c r="HA39" s="199"/>
      <c r="HB39" s="206"/>
      <c r="HC39" s="205"/>
      <c r="HD39" s="199"/>
      <c r="HE39" s="198"/>
      <c r="HF39" s="199"/>
      <c r="HG39" s="199"/>
      <c r="HH39" s="199"/>
      <c r="HI39" s="199"/>
      <c r="HJ39" s="206"/>
      <c r="HK39" s="205"/>
      <c r="HL39" s="199"/>
      <c r="HM39" s="198"/>
      <c r="HN39" s="199"/>
      <c r="HO39" s="199"/>
      <c r="HP39" s="199"/>
      <c r="HQ39" s="199"/>
      <c r="HR39" s="206"/>
      <c r="HS39" s="205"/>
      <c r="HT39" s="199"/>
      <c r="HU39" s="198"/>
      <c r="HV39" s="199"/>
      <c r="HW39" s="199"/>
      <c r="HX39" s="199"/>
      <c r="HY39" s="199"/>
      <c r="HZ39" s="206"/>
      <c r="IA39" s="205"/>
      <c r="IB39" s="199"/>
      <c r="IC39" s="198"/>
      <c r="ID39" s="199"/>
      <c r="IE39" s="199"/>
      <c r="IF39" s="199"/>
      <c r="IG39" s="199"/>
      <c r="IH39" s="206"/>
      <c r="II39" s="205"/>
      <c r="IJ39" s="199"/>
      <c r="IK39" s="198"/>
      <c r="IL39" s="199"/>
      <c r="IM39" s="199"/>
      <c r="IN39" s="199"/>
      <c r="IO39" s="199"/>
      <c r="IP39" s="206"/>
      <c r="IQ39" s="205"/>
      <c r="IR39" s="199"/>
      <c r="IS39" s="198"/>
      <c r="IT39" s="199"/>
      <c r="IU39" s="199"/>
      <c r="IV39" s="199"/>
      <c r="IW39" s="199"/>
      <c r="IX39" s="206"/>
      <c r="IY39" s="205"/>
      <c r="IZ39" s="199"/>
      <c r="JA39" s="198"/>
      <c r="JB39" s="199"/>
      <c r="JC39" s="199"/>
      <c r="JD39" s="199"/>
      <c r="JE39" s="199"/>
      <c r="JF39" s="206"/>
    </row>
    <row r="40" spans="1:266" x14ac:dyDescent="0.35">
      <c r="A40" s="1" t="s">
        <v>57</v>
      </c>
      <c r="B40" s="191"/>
      <c r="C40" s="203">
        <v>1</v>
      </c>
      <c r="D40" s="198">
        <f>C40*'Labour rates'!C13</f>
        <v>195.79</v>
      </c>
      <c r="E40" s="215" t="s">
        <v>174</v>
      </c>
      <c r="F40" s="198">
        <f>'Revised labour.plant escalation'!M5*$C40*((1+'Labour rates'!$C$2)*(1+'Labour rates'!$D$2))</f>
        <v>231.55149984839193</v>
      </c>
      <c r="G40" s="198">
        <f>'Revised labour.plant escalation'!N5*$C40*((1+'Labour rates'!$C$2)*(1+'Labour rates'!$D$2))</f>
        <v>238.44370312108853</v>
      </c>
      <c r="H40" s="198">
        <f>'Revised labour.plant escalation'!O5*$C40*((1+'Labour rates'!$C$2)*(1+'Labour rates'!$D$2))</f>
        <v>246.50097373129253</v>
      </c>
      <c r="I40" s="198">
        <f>'Revised labour.plant escalation'!P5*$C40*((1+'Labour rates'!$C$2)*(1+'Labour rates'!$D$2))</f>
        <v>254.99205924615387</v>
      </c>
      <c r="J40" s="204">
        <f>'Revised labour.plant escalation'!Q5*$C40*((1+'Labour rates'!$C$2)*(1+'Labour rates'!$D$2))</f>
        <v>263.66089948602303</v>
      </c>
      <c r="K40" s="203">
        <v>1</v>
      </c>
      <c r="L40" s="198">
        <f>K40*'Labour rates'!C13</f>
        <v>195.79</v>
      </c>
      <c r="M40" s="215" t="s">
        <v>174</v>
      </c>
      <c r="N40" s="198">
        <f>'Revised labour.plant escalation'!M5*$K40*((1+'Labour rates'!$C$2)*(1+'Labour rates'!$D$2))</f>
        <v>231.55149984839193</v>
      </c>
      <c r="O40" s="198">
        <f>'Revised labour.plant escalation'!N5*$K40*((1+'Labour rates'!$C$2)*(1+'Labour rates'!$D$2))</f>
        <v>238.44370312108853</v>
      </c>
      <c r="P40" s="198">
        <f>'Revised labour.plant escalation'!O5*$K40*((1+'Labour rates'!$C$2)*(1+'Labour rates'!$D$2))</f>
        <v>246.50097373129253</v>
      </c>
      <c r="Q40" s="198">
        <f>'Revised labour.plant escalation'!P5*$K40*((1+'Labour rates'!$C$2)*(1+'Labour rates'!$D$2))</f>
        <v>254.99205924615387</v>
      </c>
      <c r="R40" s="204">
        <f>'Revised labour.plant escalation'!Q5*$K40*((1+'Labour rates'!$C$2)*(1+'Labour rates'!$D$2))</f>
        <v>263.66089948602303</v>
      </c>
      <c r="S40" s="203">
        <v>1</v>
      </c>
      <c r="T40" s="198">
        <f>S40*'Labour rates'!C13</f>
        <v>195.79</v>
      </c>
      <c r="U40" s="215" t="s">
        <v>174</v>
      </c>
      <c r="V40" s="198">
        <f>'Revised labour.plant escalation'!M5*$S40*((1+'Labour rates'!$C$2)*(1+'Labour rates'!$D$2))</f>
        <v>231.55149984839193</v>
      </c>
      <c r="W40" s="198">
        <f>'Revised labour.plant escalation'!N5*$S40*((1+'Labour rates'!$C$2)*(1+'Labour rates'!$D$2))</f>
        <v>238.44370312108853</v>
      </c>
      <c r="X40" s="198">
        <f>'Revised labour.plant escalation'!O5*$S40*((1+'Labour rates'!$C$2)*(1+'Labour rates'!$D$2))</f>
        <v>246.50097373129253</v>
      </c>
      <c r="Y40" s="198">
        <f>'Revised labour.plant escalation'!P5*$S40*((1+'Labour rates'!$C$2)*(1+'Labour rates'!$D$2))</f>
        <v>254.99205924615387</v>
      </c>
      <c r="Z40" s="204">
        <f>'Revised labour.plant escalation'!Q5*$S40*((1+'Labour rates'!$C$2)*(1+'Labour rates'!$D$2))</f>
        <v>263.66089948602303</v>
      </c>
      <c r="AA40" s="203">
        <v>1</v>
      </c>
      <c r="AB40" s="198">
        <f>AA40*'Labour rates'!C13</f>
        <v>195.79</v>
      </c>
      <c r="AC40" s="215" t="s">
        <v>174</v>
      </c>
      <c r="AD40" s="198">
        <f>'Revised labour.plant escalation'!M5*$AA40*((1+'Labour rates'!$C$2)*(1+'Labour rates'!$D$2))</f>
        <v>231.55149984839193</v>
      </c>
      <c r="AE40" s="198">
        <f>'Revised labour.plant escalation'!N5*$AA40*((1+'Labour rates'!$C$2)*(1+'Labour rates'!$D$2))</f>
        <v>238.44370312108853</v>
      </c>
      <c r="AF40" s="198">
        <f>'Revised labour.plant escalation'!O5*$AA40*((1+'Labour rates'!$C$2)*(1+'Labour rates'!$D$2))</f>
        <v>246.50097373129253</v>
      </c>
      <c r="AG40" s="198">
        <f>'Revised labour.plant escalation'!P5*$AA40*((1+'Labour rates'!$C$2)*(1+'Labour rates'!$D$2))</f>
        <v>254.99205924615387</v>
      </c>
      <c r="AH40" s="204">
        <f>'Revised labour.plant escalation'!Q5*$AA40*((1+'Labour rates'!$C$2)*(1+'Labour rates'!$D$2))</f>
        <v>263.66089948602303</v>
      </c>
      <c r="AI40" s="203">
        <v>1</v>
      </c>
      <c r="AJ40" s="198">
        <f>AI40*'Labour rates'!C13</f>
        <v>195.79</v>
      </c>
      <c r="AK40" s="215" t="s">
        <v>174</v>
      </c>
      <c r="AL40" s="198">
        <f>'Revised labour.plant escalation'!M5*$AI40*((1+'Labour rates'!$C$2)*(1+'Labour rates'!$D$2))</f>
        <v>231.55149984839193</v>
      </c>
      <c r="AM40" s="198">
        <f>'Revised labour.plant escalation'!N5*$AI40*((1+'Labour rates'!$C$2)*(1+'Labour rates'!$D$2))</f>
        <v>238.44370312108853</v>
      </c>
      <c r="AN40" s="198">
        <f>'Revised labour.plant escalation'!O5*$AI40*((1+'Labour rates'!$C$2)*(1+'Labour rates'!$D$2))</f>
        <v>246.50097373129253</v>
      </c>
      <c r="AO40" s="198">
        <f>'Revised labour.plant escalation'!P5*$AI40*((1+'Labour rates'!$C$2)*(1+'Labour rates'!$D$2))</f>
        <v>254.99205924615387</v>
      </c>
      <c r="AP40" s="204">
        <f>'Revised labour.plant escalation'!Q5*$AI40*((1+'Labour rates'!$C$2)*(1+'Labour rates'!$D$2))</f>
        <v>263.66089948602303</v>
      </c>
      <c r="AQ40" s="203">
        <v>1</v>
      </c>
      <c r="AR40" s="198">
        <f>AQ40*'Labour rates'!C13</f>
        <v>195.79</v>
      </c>
      <c r="AS40" s="215" t="s">
        <v>174</v>
      </c>
      <c r="AT40" s="198">
        <f>'Revised labour.plant escalation'!M5*$AQ40*((1+'Labour rates'!$C$2)*(1+'Labour rates'!$D$2))</f>
        <v>231.55149984839193</v>
      </c>
      <c r="AU40" s="198">
        <f>'Revised labour.plant escalation'!N5*$AQ40*((1+'Labour rates'!$C$2)*(1+'Labour rates'!$D$2))</f>
        <v>238.44370312108853</v>
      </c>
      <c r="AV40" s="198">
        <f>'Revised labour.plant escalation'!O5*$AQ40*((1+'Labour rates'!$C$2)*(1+'Labour rates'!$D$2))</f>
        <v>246.50097373129253</v>
      </c>
      <c r="AW40" s="198">
        <f>'Revised labour.plant escalation'!P5*$AQ40*((1+'Labour rates'!$C$2)*(1+'Labour rates'!$D$2))</f>
        <v>254.99205924615387</v>
      </c>
      <c r="AX40" s="204">
        <f>'Revised labour.plant escalation'!Q5*$AQ40*((1+'Labour rates'!$C$2)*(1+'Labour rates'!$D$2))</f>
        <v>263.66089948602303</v>
      </c>
      <c r="AY40" s="203">
        <v>1</v>
      </c>
      <c r="AZ40" s="198">
        <f>AY40*'Labour rates'!C14</f>
        <v>195.79</v>
      </c>
      <c r="BA40" s="215" t="s">
        <v>174</v>
      </c>
      <c r="BB40" s="198">
        <f>'Revised labour.plant escalation'!M5*$AY40*((1+'Labour rates'!$C$2)*(1+'Labour rates'!$D$2))</f>
        <v>231.55149984839193</v>
      </c>
      <c r="BC40" s="198">
        <f>'Revised labour.plant escalation'!N5*$AY40*((1+'Labour rates'!$C$2)*(1+'Labour rates'!$D$2))</f>
        <v>238.44370312108853</v>
      </c>
      <c r="BD40" s="198">
        <f>'Revised labour.plant escalation'!O5*$AY40*((1+'Labour rates'!$C$2)*(1+'Labour rates'!$D$2))</f>
        <v>246.50097373129253</v>
      </c>
      <c r="BE40" s="198">
        <f>'Revised labour.plant escalation'!P5*$AY40*((1+'Labour rates'!$C$2)*(1+'Labour rates'!$D$2))</f>
        <v>254.99205924615387</v>
      </c>
      <c r="BF40" s="204">
        <f>'Revised labour.plant escalation'!Q5*$AY40*((1+'Labour rates'!$C$2)*(1+'Labour rates'!$D$2))</f>
        <v>263.66089948602303</v>
      </c>
      <c r="BG40" s="203">
        <v>2</v>
      </c>
      <c r="BH40" s="198">
        <f>BG40*'Labour rates'!C13</f>
        <v>391.58</v>
      </c>
      <c r="BI40" s="215" t="s">
        <v>174</v>
      </c>
      <c r="BJ40" s="198">
        <f>'Revised labour.plant escalation'!M5*$BG40*((1+'Labour rates'!$C$2)*(1+'Labour rates'!$D$2))</f>
        <v>463.10299969678385</v>
      </c>
      <c r="BK40" s="198">
        <f>'Revised labour.plant escalation'!N5*$BG40*((1+'Labour rates'!$C$2)*(1+'Labour rates'!$D$2))</f>
        <v>476.88740624217706</v>
      </c>
      <c r="BL40" s="198">
        <f>'Revised labour.plant escalation'!O5*$BG40*((1+'Labour rates'!$C$2)*(1+'Labour rates'!$D$2))</f>
        <v>493.00194746258506</v>
      </c>
      <c r="BM40" s="198">
        <f>'Revised labour.plant escalation'!P5*$BG40*((1+'Labour rates'!$C$2)*(1+'Labour rates'!$D$2))</f>
        <v>509.98411849230774</v>
      </c>
      <c r="BN40" s="204">
        <f>'Revised labour.plant escalation'!Q5*$BG40*((1+'Labour rates'!$C$2)*(1+'Labour rates'!$D$2))</f>
        <v>527.32179897204605</v>
      </c>
      <c r="BO40" s="203">
        <v>2</v>
      </c>
      <c r="BP40" s="198">
        <f>BO40*'Labour rates'!C13</f>
        <v>391.58</v>
      </c>
      <c r="BQ40" s="215" t="s">
        <v>174</v>
      </c>
      <c r="BR40" s="198">
        <f>'Revised labour.plant escalation'!M5*$BO40*((1+'Labour rates'!$C$2)*(1+'Labour rates'!$D$2))</f>
        <v>463.10299969678385</v>
      </c>
      <c r="BS40" s="198">
        <f>'Revised labour.plant escalation'!N5*$BO40*((1+'Labour rates'!$C$2)*(1+'Labour rates'!$D$2))</f>
        <v>476.88740624217706</v>
      </c>
      <c r="BT40" s="198">
        <f>'Revised labour.plant escalation'!O5*$BO40*((1+'Labour rates'!$C$2)*(1+'Labour rates'!$D$2))</f>
        <v>493.00194746258506</v>
      </c>
      <c r="BU40" s="198">
        <f>'Revised labour.plant escalation'!P5*$BO40*((1+'Labour rates'!$C$2)*(1+'Labour rates'!$D$2))</f>
        <v>509.98411849230774</v>
      </c>
      <c r="BV40" s="204">
        <f>'Revised labour.plant escalation'!Q5*$BO40*((1+'Labour rates'!$C$2)*(1+'Labour rates'!$D$2))</f>
        <v>527.32179897204605</v>
      </c>
      <c r="BW40" s="203">
        <v>0</v>
      </c>
      <c r="BX40" s="198">
        <f>BW40*'Labour rates'!C13</f>
        <v>0</v>
      </c>
      <c r="BY40" s="215" t="s">
        <v>174</v>
      </c>
      <c r="BZ40" s="198">
        <v>0</v>
      </c>
      <c r="CA40" s="198">
        <v>0</v>
      </c>
      <c r="CB40" s="198">
        <v>0</v>
      </c>
      <c r="CC40" s="198">
        <v>0</v>
      </c>
      <c r="CD40" s="204">
        <v>0</v>
      </c>
      <c r="CE40" s="203">
        <v>0</v>
      </c>
      <c r="CF40" s="198">
        <f>CE40*'Labour rates'!C13</f>
        <v>0</v>
      </c>
      <c r="CG40" s="215" t="s">
        <v>174</v>
      </c>
      <c r="CH40" s="198">
        <v>0</v>
      </c>
      <c r="CI40" s="198">
        <v>0</v>
      </c>
      <c r="CJ40" s="198">
        <v>0</v>
      </c>
      <c r="CK40" s="198">
        <v>0</v>
      </c>
      <c r="CL40" s="204">
        <v>0</v>
      </c>
      <c r="CM40" s="203">
        <v>3</v>
      </c>
      <c r="CN40" s="198">
        <f>CM40*'Labour rates'!C13</f>
        <v>587.37</v>
      </c>
      <c r="CO40" s="215" t="s">
        <v>174</v>
      </c>
      <c r="CP40" s="198">
        <f>'Revised labour.plant escalation'!M5*$CM40*((1+'Labour rates'!$C$2)*(1+'Labour rates'!$D$2))</f>
        <v>694.65449954517578</v>
      </c>
      <c r="CQ40" s="198">
        <f>'Revised labour.plant escalation'!N5*$CM40*((1+'Labour rates'!$C$2)*(1+'Labour rates'!$D$2))</f>
        <v>715.33110936326568</v>
      </c>
      <c r="CR40" s="198">
        <f>'Revised labour.plant escalation'!O5*$CM40*((1+'Labour rates'!$C$2)*(1+'Labour rates'!$D$2))</f>
        <v>739.50292119387757</v>
      </c>
      <c r="CS40" s="198">
        <f>'Revised labour.plant escalation'!P5*$CM40*((1+'Labour rates'!$C$2)*(1+'Labour rates'!$D$2))</f>
        <v>764.97617773846162</v>
      </c>
      <c r="CT40" s="204">
        <f>'Revised labour.plant escalation'!Q5*$CM40*((1+'Labour rates'!$C$2)*(1+'Labour rates'!$D$2))</f>
        <v>790.98269845806908</v>
      </c>
      <c r="CU40" s="203">
        <v>3</v>
      </c>
      <c r="CV40" s="198">
        <f>CU40*'Labour rates'!C13</f>
        <v>587.37</v>
      </c>
      <c r="CW40" s="215" t="s">
        <v>174</v>
      </c>
      <c r="CX40" s="198">
        <f>'Revised labour.plant escalation'!M5*$CU40*((1+'Labour rates'!$C$2)*(1+'Labour rates'!$D$2))</f>
        <v>694.65449954517578</v>
      </c>
      <c r="CY40" s="198">
        <f>'Revised labour.plant escalation'!N5*$CU40*((1+'Labour rates'!$C$2)*(1+'Labour rates'!$D$2))</f>
        <v>715.33110936326568</v>
      </c>
      <c r="CZ40" s="198">
        <f>'Revised labour.plant escalation'!O5*$CU40*((1+'Labour rates'!$C$2)*(1+'Labour rates'!$D$2))</f>
        <v>739.50292119387757</v>
      </c>
      <c r="DA40" s="198">
        <f>'Revised labour.plant escalation'!P5*$CU40*((1+'Labour rates'!$C$2)*(1+'Labour rates'!$D$2))</f>
        <v>764.97617773846162</v>
      </c>
      <c r="DB40" s="204">
        <f>'Revised labour.plant escalation'!Q5*$CU40*((1+'Labour rates'!$C$2)*(1+'Labour rates'!$D$2))</f>
        <v>790.98269845806908</v>
      </c>
      <c r="DC40" s="203">
        <v>0</v>
      </c>
      <c r="DD40" s="198">
        <f>DC40*'Labour rates'!C13</f>
        <v>0</v>
      </c>
      <c r="DE40" s="215" t="s">
        <v>174</v>
      </c>
      <c r="DF40" s="198">
        <v>0</v>
      </c>
      <c r="DG40" s="198">
        <v>0</v>
      </c>
      <c r="DH40" s="198">
        <v>0</v>
      </c>
      <c r="DI40" s="198">
        <v>0</v>
      </c>
      <c r="DJ40" s="204">
        <v>0</v>
      </c>
      <c r="DK40" s="203">
        <v>2</v>
      </c>
      <c r="DL40" s="198">
        <f>DK40*'Labour rates'!C13</f>
        <v>391.58</v>
      </c>
      <c r="DM40" s="215" t="s">
        <v>174</v>
      </c>
      <c r="DN40" s="198">
        <f>'Revised labour.plant escalation'!M5*$DK40*((1+'Labour rates'!$C$2)*(1+'Labour rates'!$D$2))</f>
        <v>463.10299969678385</v>
      </c>
      <c r="DO40" s="198">
        <f>'Revised labour.plant escalation'!N5*$DK40*((1+'Labour rates'!$C$2)*(1+'Labour rates'!$D$2))</f>
        <v>476.88740624217706</v>
      </c>
      <c r="DP40" s="198">
        <f>'Revised labour.plant escalation'!O5*$DK40*((1+'Labour rates'!$C$2)*(1+'Labour rates'!$D$2))</f>
        <v>493.00194746258506</v>
      </c>
      <c r="DQ40" s="198">
        <f>'Revised labour.plant escalation'!P5*$DK40*((1+'Labour rates'!$C$2)*(1+'Labour rates'!$D$2))</f>
        <v>509.98411849230774</v>
      </c>
      <c r="DR40" s="204">
        <f>'Revised labour.plant escalation'!Q5*$DK40*((1+'Labour rates'!$C$2)*(1+'Labour rates'!$D$2))</f>
        <v>527.32179897204605</v>
      </c>
      <c r="DS40" s="203">
        <v>2</v>
      </c>
      <c r="DT40" s="198">
        <f>DS40*'Labour rates'!C13</f>
        <v>391.58</v>
      </c>
      <c r="DU40" s="215" t="s">
        <v>174</v>
      </c>
      <c r="DV40" s="198">
        <f>'Revised labour.plant escalation'!M5*$DS40*((1+'Labour rates'!$C$2)*(1+'Labour rates'!$D$2))</f>
        <v>463.10299969678385</v>
      </c>
      <c r="DW40" s="198">
        <f>'Revised labour.plant escalation'!N5*$DS40*((1+'Labour rates'!$C$2)*(1+'Labour rates'!$D$2))</f>
        <v>476.88740624217706</v>
      </c>
      <c r="DX40" s="198">
        <f>'Revised labour.plant escalation'!O5*$DS40*((1+'Labour rates'!$C$2)*(1+'Labour rates'!$D$2))</f>
        <v>493.00194746258506</v>
      </c>
      <c r="DY40" s="198">
        <f>'Revised labour.plant escalation'!P5*$DS40*((1+'Labour rates'!$C$2)*(1+'Labour rates'!$D$2))</f>
        <v>509.98411849230774</v>
      </c>
      <c r="DZ40" s="204">
        <f>'Revised labour.plant escalation'!Q5*$DS40*((1+'Labour rates'!$C$2)*(1+'Labour rates'!$D$2))</f>
        <v>527.32179897204605</v>
      </c>
      <c r="EA40" s="203">
        <v>2</v>
      </c>
      <c r="EB40" s="198">
        <f>EA40*'Labour rates'!C13</f>
        <v>391.58</v>
      </c>
      <c r="EC40" s="215" t="s">
        <v>174</v>
      </c>
      <c r="ED40" s="198">
        <f>'Revised labour.plant escalation'!M5*$EA12*((1+'Labour rates'!$C$2)*(1+'Labour rates'!$D$2))</f>
        <v>463.10299969678385</v>
      </c>
      <c r="EE40" s="198">
        <f>'Revised labour.plant escalation'!N5*$EA12*((1+'Labour rates'!$C$2)*(1+'Labour rates'!$D$2))</f>
        <v>476.88740624217706</v>
      </c>
      <c r="EF40" s="198">
        <f>'Revised labour.plant escalation'!O5*$EA12*((1+'Labour rates'!$C$2)*(1+'Labour rates'!$D$2))</f>
        <v>493.00194746258506</v>
      </c>
      <c r="EG40" s="198">
        <f>'Revised labour.plant escalation'!P5*$EA12*((1+'Labour rates'!$C$2)*(1+'Labour rates'!$D$2))</f>
        <v>509.98411849230774</v>
      </c>
      <c r="EH40" s="204">
        <f>'Revised labour.plant escalation'!Q5*$EA12*((1+'Labour rates'!$C$2)*(1+'Labour rates'!$D$2))</f>
        <v>527.32179897204605</v>
      </c>
      <c r="EI40" s="203">
        <v>2</v>
      </c>
      <c r="EJ40" s="198">
        <f>EI12*'Labour rates'!C13</f>
        <v>391.58</v>
      </c>
      <c r="EK40" s="215" t="s">
        <v>174</v>
      </c>
      <c r="EL40" s="198">
        <f>'Revised labour.plant escalation'!M5*$EI40*((1+'Labour rates'!$C$2)*(1+'Labour rates'!$D$2))</f>
        <v>463.10299969678385</v>
      </c>
      <c r="EM40" s="198">
        <f>'Revised labour.plant escalation'!N5*$EI40*((1+'Labour rates'!$C$2)*(1+'Labour rates'!$D$2))</f>
        <v>476.88740624217706</v>
      </c>
      <c r="EN40" s="198">
        <f>'Revised labour.plant escalation'!O5*$EI40*((1+'Labour rates'!$C$2)*(1+'Labour rates'!$D$2))</f>
        <v>493.00194746258506</v>
      </c>
      <c r="EO40" s="198">
        <f>'Revised labour.plant escalation'!P5*$EI40*((1+'Labour rates'!$C$2)*(1+'Labour rates'!$D$2))</f>
        <v>509.98411849230774</v>
      </c>
      <c r="EP40" s="204">
        <f>'Revised labour.plant escalation'!Q5*$EI40*((1+'Labour rates'!$C$2)*(1+'Labour rates'!$D$2))</f>
        <v>527.32179897204605</v>
      </c>
      <c r="EQ40" s="203">
        <v>2</v>
      </c>
      <c r="ER40" s="198">
        <f>EQ40*'Labour rates'!C13</f>
        <v>391.58</v>
      </c>
      <c r="ES40" s="215" t="s">
        <v>174</v>
      </c>
      <c r="ET40" s="198">
        <f>'Revised labour.plant escalation'!M5*$EQ40*((1+'Labour rates'!$C$2)*(1+'Labour rates'!$D$2))</f>
        <v>463.10299969678385</v>
      </c>
      <c r="EU40" s="198">
        <f>'Revised labour.plant escalation'!N5*$EQ40*((1+'Labour rates'!$C$2)*(1+'Labour rates'!$D$2))</f>
        <v>476.88740624217706</v>
      </c>
      <c r="EV40" s="198">
        <f>'Revised labour.plant escalation'!O5*$EQ40*((1+'Labour rates'!$C$2)*(1+'Labour rates'!$D$2))</f>
        <v>493.00194746258506</v>
      </c>
      <c r="EW40" s="198">
        <f>'Revised labour.plant escalation'!P5*$EQ40*((1+'Labour rates'!$C$2)*(1+'Labour rates'!$D$2))</f>
        <v>509.98411849230774</v>
      </c>
      <c r="EX40" s="204">
        <f>'Revised labour.plant escalation'!Q5*$EQ40*((1+'Labour rates'!$C$2)*(1+'Labour rates'!$D$2))</f>
        <v>527.32179897204605</v>
      </c>
      <c r="EY40" s="203">
        <v>2</v>
      </c>
      <c r="EZ40" s="198">
        <f>EY40*'Labour rates'!C13</f>
        <v>391.58</v>
      </c>
      <c r="FA40" s="215" t="s">
        <v>174</v>
      </c>
      <c r="FB40" s="198">
        <f>'Revised labour.plant escalation'!M5*$EY40*((1+'Labour rates'!$C$2)*(1+'Labour rates'!$D$2))</f>
        <v>463.10299969678385</v>
      </c>
      <c r="FC40" s="198">
        <f>'Revised labour.plant escalation'!N5*$EY40*((1+'Labour rates'!$C$2)*(1+'Labour rates'!$D$2))</f>
        <v>476.88740624217706</v>
      </c>
      <c r="FD40" s="198">
        <f>'Revised labour.plant escalation'!O5*$EY40*((1+'Labour rates'!$C$2)*(1+'Labour rates'!$D$2))</f>
        <v>493.00194746258506</v>
      </c>
      <c r="FE40" s="198">
        <f>'Revised labour.plant escalation'!P5*$EY40*((1+'Labour rates'!$C$2)*(1+'Labour rates'!$D$2))</f>
        <v>509.98411849230774</v>
      </c>
      <c r="FF40" s="204">
        <f>'Revised labour.plant escalation'!Q5*$EY40*((1+'Labour rates'!$C$2)*(1+'Labour rates'!$D$2))</f>
        <v>527.32179897204605</v>
      </c>
      <c r="FG40" s="203">
        <v>2</v>
      </c>
      <c r="FH40" s="198">
        <f>FG40*'Labour rates'!C13</f>
        <v>391.58</v>
      </c>
      <c r="FI40" s="215" t="s">
        <v>174</v>
      </c>
      <c r="FJ40" s="198">
        <f>'Revised labour.plant escalation'!M5*$FG40*((1+'Labour rates'!$C$2)*(1+'Labour rates'!$D$2))</f>
        <v>463.10299969678385</v>
      </c>
      <c r="FK40" s="198">
        <f>'Revised labour.plant escalation'!N5*$FG40*((1+'Labour rates'!$C$2)*(1+'Labour rates'!$D$2))</f>
        <v>476.88740624217706</v>
      </c>
      <c r="FL40" s="198">
        <f>'Revised labour.plant escalation'!O5*$FG40*((1+'Labour rates'!$C$2)*(1+'Labour rates'!$D$2))</f>
        <v>493.00194746258506</v>
      </c>
      <c r="FM40" s="198">
        <f>'Revised labour.plant escalation'!P5*$FG40*((1+'Labour rates'!$C$2)*(1+'Labour rates'!$D$2))</f>
        <v>509.98411849230774</v>
      </c>
      <c r="FN40" s="204">
        <f>'Revised labour.plant escalation'!Q5*$FG40*((1+'Labour rates'!$C$2)*(1+'Labour rates'!$D$2))</f>
        <v>527.32179897204605</v>
      </c>
      <c r="FO40" s="203">
        <v>3</v>
      </c>
      <c r="FP40" s="198">
        <f>FO40*'Labour rates'!C13</f>
        <v>587.37</v>
      </c>
      <c r="FQ40" s="215" t="s">
        <v>174</v>
      </c>
      <c r="FR40" s="198">
        <f>'Revised labour.plant escalation'!M5*$FO40*((1+'Labour rates'!$C$2)*(1+'Labour rates'!$D$2))</f>
        <v>694.65449954517578</v>
      </c>
      <c r="FS40" s="198">
        <f>'Revised labour.plant escalation'!N5*$FO40*((1+'Labour rates'!$C$2)*(1+'Labour rates'!$D$2))</f>
        <v>715.33110936326568</v>
      </c>
      <c r="FT40" s="198">
        <f>'Revised labour.plant escalation'!O5*$FO40*((1+'Labour rates'!$C$2)*(1+'Labour rates'!$D$2))</f>
        <v>739.50292119387757</v>
      </c>
      <c r="FU40" s="198">
        <f>'Revised labour.plant escalation'!P5*$FO40*((1+'Labour rates'!$C$2)*(1+'Labour rates'!$D$2))</f>
        <v>764.97617773846162</v>
      </c>
      <c r="FV40" s="204">
        <f>'Revised labour.plant escalation'!Q5*$FO40*((1+'Labour rates'!$C$2)*(1+'Labour rates'!$D$2))</f>
        <v>790.98269845806908</v>
      </c>
      <c r="FW40" s="203">
        <v>3</v>
      </c>
      <c r="FX40" s="198">
        <f>FW40*'Labour rates'!C13</f>
        <v>587.37</v>
      </c>
      <c r="FY40" s="215" t="s">
        <v>174</v>
      </c>
      <c r="FZ40" s="198">
        <f>'Revised labour.plant escalation'!M5*$FW40*((1+'Labour rates'!$C$2)*(1+'Labour rates'!$D$2))</f>
        <v>694.65449954517578</v>
      </c>
      <c r="GA40" s="198">
        <f>'Revised labour.plant escalation'!N5*$FW40*((1+'Labour rates'!$C$2)*(1+'Labour rates'!$D$2))</f>
        <v>715.33110936326568</v>
      </c>
      <c r="GB40" s="198">
        <f>'Revised labour.plant escalation'!O5*$FW40*((1+'Labour rates'!$C$2)*(1+'Labour rates'!$D$2))</f>
        <v>739.50292119387757</v>
      </c>
      <c r="GC40" s="198">
        <f>'Revised labour.plant escalation'!P5*$FW40*((1+'Labour rates'!$C$2)*(1+'Labour rates'!$D$2))</f>
        <v>764.97617773846162</v>
      </c>
      <c r="GD40" s="204">
        <f>'Revised labour.plant escalation'!Q5*$FW40*((1+'Labour rates'!$C$2)*(1+'Labour rates'!$D$2))</f>
        <v>790.98269845806908</v>
      </c>
      <c r="GE40" s="203">
        <v>0</v>
      </c>
      <c r="GF40" s="198">
        <f>GE40*'Labour rates'!C13</f>
        <v>0</v>
      </c>
      <c r="GG40" s="215" t="s">
        <v>174</v>
      </c>
      <c r="GH40" s="198">
        <v>0</v>
      </c>
      <c r="GI40" s="198">
        <v>0</v>
      </c>
      <c r="GJ40" s="198">
        <v>0</v>
      </c>
      <c r="GK40" s="198">
        <v>0</v>
      </c>
      <c r="GL40" s="204">
        <v>0</v>
      </c>
      <c r="GM40" s="203">
        <v>0</v>
      </c>
      <c r="GN40" s="198">
        <f>GM40*'Labour rates'!C13</f>
        <v>0</v>
      </c>
      <c r="GO40" s="215" t="s">
        <v>174</v>
      </c>
      <c r="GP40" s="198">
        <v>0</v>
      </c>
      <c r="GQ40" s="198">
        <v>0</v>
      </c>
      <c r="GR40" s="198">
        <v>0</v>
      </c>
      <c r="GS40" s="198">
        <v>0</v>
      </c>
      <c r="GT40" s="204">
        <v>0</v>
      </c>
      <c r="GU40" s="203">
        <v>0</v>
      </c>
      <c r="GV40" s="198">
        <f>GU40*'Labour rates'!C13</f>
        <v>0</v>
      </c>
      <c r="GW40" s="215" t="s">
        <v>174</v>
      </c>
      <c r="GX40" s="198">
        <v>0</v>
      </c>
      <c r="GY40" s="198">
        <v>0</v>
      </c>
      <c r="GZ40" s="198">
        <v>0</v>
      </c>
      <c r="HA40" s="198">
        <v>0</v>
      </c>
      <c r="HB40" s="204">
        <v>0</v>
      </c>
      <c r="HC40" s="203">
        <v>0</v>
      </c>
      <c r="HD40" s="198">
        <f>HC40*'Labour rates'!C13</f>
        <v>0</v>
      </c>
      <c r="HE40" s="215" t="s">
        <v>174</v>
      </c>
      <c r="HF40" s="198">
        <v>0</v>
      </c>
      <c r="HG40" s="198">
        <v>0</v>
      </c>
      <c r="HH40" s="198">
        <v>0</v>
      </c>
      <c r="HI40" s="198">
        <v>0</v>
      </c>
      <c r="HJ40" s="204">
        <v>0</v>
      </c>
      <c r="HK40" s="203">
        <v>0</v>
      </c>
      <c r="HL40" s="198">
        <f>HK40*'Labour rates'!C13</f>
        <v>0</v>
      </c>
      <c r="HM40" s="215" t="s">
        <v>174</v>
      </c>
      <c r="HN40" s="198">
        <f>'Revised labour.plant escalation'!M5*$HK40*((1+'Labour rates'!$C$2)*(1+'Labour rates'!$D$2))</f>
        <v>0</v>
      </c>
      <c r="HO40" s="198">
        <v>0</v>
      </c>
      <c r="HP40" s="198">
        <v>0</v>
      </c>
      <c r="HQ40" s="198">
        <v>0</v>
      </c>
      <c r="HR40" s="204">
        <v>0</v>
      </c>
      <c r="HS40" s="203">
        <v>0</v>
      </c>
      <c r="HT40" s="198">
        <f>HS40*'Labour rates'!C13</f>
        <v>0</v>
      </c>
      <c r="HU40" s="215" t="s">
        <v>174</v>
      </c>
      <c r="HV40" s="198">
        <f>'Revised labour.plant escalation'!M5*$HS40*((1+'Labour rates'!$C$2)*(1+'Labour rates'!$D$2))</f>
        <v>0</v>
      </c>
      <c r="HW40" s="198">
        <f>'Revised labour.plant escalation'!N5*$HS40*((1+'Labour rates'!$C$2)*(1+'Labour rates'!$D$2))</f>
        <v>0</v>
      </c>
      <c r="HX40" s="198">
        <f>'Revised labour.plant escalation'!O5*$HS40*((1+'Labour rates'!$C$2)*(1+'Labour rates'!$D$2))</f>
        <v>0</v>
      </c>
      <c r="HY40" s="198">
        <f>'Revised labour.plant escalation'!P5*$HS40*((1+'Labour rates'!$C$2)*(1+'Labour rates'!$D$2))</f>
        <v>0</v>
      </c>
      <c r="HZ40" s="204">
        <f>'Revised labour.plant escalation'!Q5*$HS40*((1+'Labour rates'!$C$2)*(1+'Labour rates'!$D$2))</f>
        <v>0</v>
      </c>
      <c r="IA40" s="203">
        <v>0</v>
      </c>
      <c r="IB40" s="198">
        <f>IA40*'Labour rates'!C13</f>
        <v>0</v>
      </c>
      <c r="IC40" s="215" t="s">
        <v>174</v>
      </c>
      <c r="ID40" s="198">
        <v>0</v>
      </c>
      <c r="IE40" s="198">
        <v>0</v>
      </c>
      <c r="IF40" s="198">
        <v>0</v>
      </c>
      <c r="IG40" s="198">
        <v>0</v>
      </c>
      <c r="IH40" s="204">
        <v>0</v>
      </c>
      <c r="II40" s="203">
        <v>0</v>
      </c>
      <c r="IJ40" s="198">
        <f>II40*'Labour rates'!C13</f>
        <v>0</v>
      </c>
      <c r="IK40" s="215" t="s">
        <v>174</v>
      </c>
      <c r="IL40" s="198">
        <f>'Revised labour.plant escalation'!M5*$II40*((1+'Labour rates'!$C$2)*(1+'Labour rates'!$D$2))</f>
        <v>0</v>
      </c>
      <c r="IM40" s="198">
        <f>'Revised labour.plant escalation'!N5*$II40*((1+'Labour rates'!$C$2)*(1+'Labour rates'!$D$2))</f>
        <v>0</v>
      </c>
      <c r="IN40" s="198">
        <f>'Revised labour.plant escalation'!O5*$II40*((1+'Labour rates'!$C$2)*(1+'Labour rates'!$D$2))</f>
        <v>0</v>
      </c>
      <c r="IO40" s="198">
        <f>'Revised labour.plant escalation'!P5*$II40*((1+'Labour rates'!$C$2)*(1+'Labour rates'!$D$2))</f>
        <v>0</v>
      </c>
      <c r="IP40" s="204">
        <f>'Revised labour.plant escalation'!Q5*$II40*((1+'Labour rates'!$C$2)*(1+'Labour rates'!$D$2))</f>
        <v>0</v>
      </c>
      <c r="IQ40" s="203">
        <v>0</v>
      </c>
      <c r="IR40" s="198">
        <f>IQ40*'Labour rates'!C13</f>
        <v>0</v>
      </c>
      <c r="IS40" s="215" t="s">
        <v>174</v>
      </c>
      <c r="IT40" s="198">
        <v>0</v>
      </c>
      <c r="IU40" s="198">
        <v>0</v>
      </c>
      <c r="IV40" s="198">
        <v>0</v>
      </c>
      <c r="IW40" s="198">
        <v>0</v>
      </c>
      <c r="IX40" s="204">
        <v>0</v>
      </c>
      <c r="IY40" s="203">
        <v>0</v>
      </c>
      <c r="IZ40" s="198">
        <f>IY40*'Labour rates'!C13</f>
        <v>0</v>
      </c>
      <c r="JA40" s="215" t="s">
        <v>174</v>
      </c>
      <c r="JB40" s="198">
        <v>0</v>
      </c>
      <c r="JC40" s="198">
        <v>0</v>
      </c>
      <c r="JD40" s="198">
        <v>0</v>
      </c>
      <c r="JE40" s="198">
        <v>0</v>
      </c>
      <c r="JF40" s="204">
        <v>0</v>
      </c>
    </row>
    <row r="41" spans="1:266" x14ac:dyDescent="0.35">
      <c r="A41" s="1" t="s">
        <v>59</v>
      </c>
      <c r="B41" s="191"/>
      <c r="C41" s="203">
        <v>3</v>
      </c>
      <c r="D41" s="198">
        <f>C41*'Labour rates'!C14</f>
        <v>587.37</v>
      </c>
      <c r="E41" s="215" t="s">
        <v>174</v>
      </c>
      <c r="F41" s="198">
        <f>'Revised labour.plant escalation'!M6*$C41*((1+'Labour rates'!$C$2)*(1+'Labour rates'!$D$2))</f>
        <v>694.65449954517578</v>
      </c>
      <c r="G41" s="198">
        <f>'Revised labour.plant escalation'!N6*$C41*((1+'Labour rates'!$C$2)*(1+'Labour rates'!$D$2))</f>
        <v>715.33110936326568</v>
      </c>
      <c r="H41" s="198">
        <f>'Revised labour.plant escalation'!O6*$C41*((1+'Labour rates'!$C$2)*(1+'Labour rates'!$D$2))</f>
        <v>739.50292119387757</v>
      </c>
      <c r="I41" s="198">
        <f>'Revised labour.plant escalation'!P6*$C41*((1+'Labour rates'!$C$2)*(1+'Labour rates'!$D$2))</f>
        <v>764.97617773846162</v>
      </c>
      <c r="J41" s="204">
        <f>'Revised labour.plant escalation'!Q6*$C41*((1+'Labour rates'!$C$2)*(1+'Labour rates'!$D$2))</f>
        <v>790.98269845806908</v>
      </c>
      <c r="K41" s="203">
        <v>4</v>
      </c>
      <c r="L41" s="198">
        <f>K41*'Labour rates'!C14</f>
        <v>783.16</v>
      </c>
      <c r="M41" s="215" t="s">
        <v>174</v>
      </c>
      <c r="N41" s="198">
        <f>'Revised labour.plant escalation'!M6*$K41*((1+'Labour rates'!$C$2)*(1+'Labour rates'!$D$2))</f>
        <v>926.20599939356771</v>
      </c>
      <c r="O41" s="198">
        <f>'Revised labour.plant escalation'!N6*$K41*((1+'Labour rates'!$C$2)*(1+'Labour rates'!$D$2))</f>
        <v>953.77481248435413</v>
      </c>
      <c r="P41" s="198">
        <f>'Revised labour.plant escalation'!O6*$K41*((1+'Labour rates'!$C$2)*(1+'Labour rates'!$D$2))</f>
        <v>986.00389492517013</v>
      </c>
      <c r="Q41" s="198">
        <f>'Revised labour.plant escalation'!P6*$K41*((1+'Labour rates'!$C$2)*(1+'Labour rates'!$D$2))</f>
        <v>1019.9682369846155</v>
      </c>
      <c r="R41" s="204">
        <f>'Revised labour.plant escalation'!Q6*$K41*((1+'Labour rates'!$C$2)*(1+'Labour rates'!$D$2))</f>
        <v>1054.6435979440921</v>
      </c>
      <c r="S41" s="203">
        <v>4</v>
      </c>
      <c r="T41" s="198">
        <f>S41*'Labour rates'!C14</f>
        <v>783.16</v>
      </c>
      <c r="U41" s="215" t="s">
        <v>174</v>
      </c>
      <c r="V41" s="198">
        <f>'Revised labour.plant escalation'!M6*$S41*((1+'Labour rates'!$C$2)*(1+'Labour rates'!$D$2))</f>
        <v>926.20599939356771</v>
      </c>
      <c r="W41" s="198">
        <f>'Revised labour.plant escalation'!N6*$S41*((1+'Labour rates'!$C$2)*(1+'Labour rates'!$D$2))</f>
        <v>953.77481248435413</v>
      </c>
      <c r="X41" s="198">
        <f>'Revised labour.plant escalation'!O6*$S41*((1+'Labour rates'!$C$2)*(1+'Labour rates'!$D$2))</f>
        <v>986.00389492517013</v>
      </c>
      <c r="Y41" s="198">
        <f>'Revised labour.plant escalation'!P6*$S41*((1+'Labour rates'!$C$2)*(1+'Labour rates'!$D$2))</f>
        <v>1019.9682369846155</v>
      </c>
      <c r="Z41" s="204">
        <f>'Revised labour.plant escalation'!Q6*$S41*((1+'Labour rates'!$C$2)*(1+'Labour rates'!$D$2))</f>
        <v>1054.6435979440921</v>
      </c>
      <c r="AA41" s="203">
        <v>4</v>
      </c>
      <c r="AB41" s="198">
        <f>AA41*'Labour rates'!C14</f>
        <v>783.16</v>
      </c>
      <c r="AC41" s="215" t="s">
        <v>174</v>
      </c>
      <c r="AD41" s="198">
        <f>'Revised labour.plant escalation'!M6*$AA41*((1+'Labour rates'!$C$2)*(1+'Labour rates'!$D$2))</f>
        <v>926.20599939356771</v>
      </c>
      <c r="AE41" s="198">
        <f>'Revised labour.plant escalation'!N6*$AA41*((1+'Labour rates'!$C$2)*(1+'Labour rates'!$D$2))</f>
        <v>953.77481248435413</v>
      </c>
      <c r="AF41" s="198">
        <f>'Revised labour.plant escalation'!O6*$AA41*((1+'Labour rates'!$C$2)*(1+'Labour rates'!$D$2))</f>
        <v>986.00389492517013</v>
      </c>
      <c r="AG41" s="198">
        <f>'Revised labour.plant escalation'!P6*$AA41*((1+'Labour rates'!$C$2)*(1+'Labour rates'!$D$2))</f>
        <v>1019.9682369846155</v>
      </c>
      <c r="AH41" s="204">
        <f>'Revised labour.plant escalation'!Q6*$AA41*((1+'Labour rates'!$C$2)*(1+'Labour rates'!$D$2))</f>
        <v>1054.6435979440921</v>
      </c>
      <c r="AI41" s="203">
        <v>6</v>
      </c>
      <c r="AJ41" s="198">
        <f>AI41*'Labour rates'!C14</f>
        <v>1174.74</v>
      </c>
      <c r="AK41" s="215" t="s">
        <v>174</v>
      </c>
      <c r="AL41" s="198">
        <f>'Revised labour.plant escalation'!M6*$AI41*((1+'Labour rates'!$C$2)*(1+'Labour rates'!$D$2))</f>
        <v>1389.3089990903516</v>
      </c>
      <c r="AM41" s="198">
        <f>'Revised labour.plant escalation'!N6*$AI41*((1+'Labour rates'!$C$2)*(1+'Labour rates'!$D$2))</f>
        <v>1430.6622187265314</v>
      </c>
      <c r="AN41" s="198">
        <f>'Revised labour.plant escalation'!O6*$AI41*((1+'Labour rates'!$C$2)*(1+'Labour rates'!$D$2))</f>
        <v>1479.0058423877551</v>
      </c>
      <c r="AO41" s="198">
        <f>'Revised labour.plant escalation'!P6*$AI41*((1+'Labour rates'!$C$2)*(1+'Labour rates'!$D$2))</f>
        <v>1529.9523554769232</v>
      </c>
      <c r="AP41" s="204">
        <f>'Revised labour.plant escalation'!Q6*$AI41*((1+'Labour rates'!$C$2)*(1+'Labour rates'!$D$2))</f>
        <v>1581.9653969161382</v>
      </c>
      <c r="AQ41" s="203">
        <v>8</v>
      </c>
      <c r="AR41" s="198">
        <f>AQ41*'Labour rates'!C14</f>
        <v>1566.32</v>
      </c>
      <c r="AS41" s="215" t="s">
        <v>174</v>
      </c>
      <c r="AT41" s="198">
        <f>'Revised labour.plant escalation'!M6*$AQ41*((1+'Labour rates'!$C$2)*(1+'Labour rates'!$D$2))</f>
        <v>1852.4119987871354</v>
      </c>
      <c r="AU41" s="198">
        <f>'Revised labour.plant escalation'!N6*$AQ41*((1+'Labour rates'!$C$2)*(1+'Labour rates'!$D$2))</f>
        <v>1907.5496249687083</v>
      </c>
      <c r="AV41" s="198">
        <f>'Revised labour.plant escalation'!O6*$AQ41*((1+'Labour rates'!$C$2)*(1+'Labour rates'!$D$2))</f>
        <v>1972.0077898503403</v>
      </c>
      <c r="AW41" s="198">
        <f>'Revised labour.plant escalation'!P6*$AQ41*((1+'Labour rates'!$C$2)*(1+'Labour rates'!$D$2))</f>
        <v>2039.936473969231</v>
      </c>
      <c r="AX41" s="204">
        <f>'Revised labour.plant escalation'!Q6*$AQ41*((1+'Labour rates'!$C$2)*(1+'Labour rates'!$D$2))</f>
        <v>2109.2871958881842</v>
      </c>
      <c r="AY41" s="203">
        <v>9</v>
      </c>
      <c r="AZ41" s="198">
        <f>AY41*'Labour rates'!C15</f>
        <v>1762.11</v>
      </c>
      <c r="BA41" s="215" t="s">
        <v>174</v>
      </c>
      <c r="BB41" s="198">
        <f>'Revised labour.plant escalation'!M6*$AY41*((1+'Labour rates'!$C$2)*(1+'Labour rates'!$D$2))</f>
        <v>2083.9634986355272</v>
      </c>
      <c r="BC41" s="198">
        <f>'Revised labour.plant escalation'!N6*$AY41*((1+'Labour rates'!$C$2)*(1+'Labour rates'!$D$2))</f>
        <v>2145.9933280897967</v>
      </c>
      <c r="BD41" s="198">
        <f>'Revised labour.plant escalation'!O6*$AY41*((1+'Labour rates'!$C$2)*(1+'Labour rates'!$D$2))</f>
        <v>2218.5087635816326</v>
      </c>
      <c r="BE41" s="198">
        <f>'Revised labour.plant escalation'!P6*$AY41*((1+'Labour rates'!$C$2)*(1+'Labour rates'!$D$2))</f>
        <v>2294.928533215385</v>
      </c>
      <c r="BF41" s="204">
        <f>'Revised labour.plant escalation'!Q6*$AY41*((1+'Labour rates'!$C$2)*(1+'Labour rates'!$D$2))</f>
        <v>2372.9480953742072</v>
      </c>
      <c r="BG41" s="203">
        <v>4</v>
      </c>
      <c r="BH41" s="198">
        <f>BG41*'Labour rates'!C14</f>
        <v>783.16</v>
      </c>
      <c r="BI41" s="215" t="s">
        <v>174</v>
      </c>
      <c r="BJ41" s="198">
        <f>'Revised labour.plant escalation'!M6*$BG41*((1+'Labour rates'!$C$2)*(1+'Labour rates'!$D$2))</f>
        <v>926.20599939356771</v>
      </c>
      <c r="BK41" s="198">
        <f>'Revised labour.plant escalation'!N6*$BG41*((1+'Labour rates'!$C$2)*(1+'Labour rates'!$D$2))</f>
        <v>953.77481248435413</v>
      </c>
      <c r="BL41" s="198">
        <f>'Revised labour.plant escalation'!O6*$BG41*((1+'Labour rates'!$C$2)*(1+'Labour rates'!$D$2))</f>
        <v>986.00389492517013</v>
      </c>
      <c r="BM41" s="198">
        <f>'Revised labour.plant escalation'!P6*$BG41*((1+'Labour rates'!$C$2)*(1+'Labour rates'!$D$2))</f>
        <v>1019.9682369846155</v>
      </c>
      <c r="BN41" s="204">
        <f>'Revised labour.plant escalation'!Q6*$BG41*((1+'Labour rates'!$C$2)*(1+'Labour rates'!$D$2))</f>
        <v>1054.6435979440921</v>
      </c>
      <c r="BO41" s="203">
        <v>4</v>
      </c>
      <c r="BP41" s="198">
        <f>BO41*'Labour rates'!C14</f>
        <v>783.16</v>
      </c>
      <c r="BQ41" s="215" t="s">
        <v>174</v>
      </c>
      <c r="BR41" s="198">
        <f>'Revised labour.plant escalation'!M6*$BO41*((1+'Labour rates'!$C$2)*(1+'Labour rates'!$D$2))</f>
        <v>926.20599939356771</v>
      </c>
      <c r="BS41" s="198">
        <f>'Revised labour.plant escalation'!N6*$BO41*((1+'Labour rates'!$C$2)*(1+'Labour rates'!$D$2))</f>
        <v>953.77481248435413</v>
      </c>
      <c r="BT41" s="198">
        <f>'Revised labour.plant escalation'!O6*$BO41*((1+'Labour rates'!$C$2)*(1+'Labour rates'!$D$2))</f>
        <v>986.00389492517013</v>
      </c>
      <c r="BU41" s="198">
        <f>'Revised labour.plant escalation'!P6*$BO41*((1+'Labour rates'!$C$2)*(1+'Labour rates'!$D$2))</f>
        <v>1019.9682369846155</v>
      </c>
      <c r="BV41" s="204">
        <f>'Revised labour.plant escalation'!Q6*$BO41*((1+'Labour rates'!$C$2)*(1+'Labour rates'!$D$2))</f>
        <v>1054.6435979440921</v>
      </c>
      <c r="BW41" s="203">
        <v>5</v>
      </c>
      <c r="BX41" s="198">
        <f>BW41*'Labour rates'!C14</f>
        <v>978.94999999999993</v>
      </c>
      <c r="BY41" s="215" t="s">
        <v>174</v>
      </c>
      <c r="BZ41" s="198">
        <f>'Revised labour.plant escalation'!M6*$BW41*((1+'Labour rates'!$C$2)*(1+'Labour rates'!$D$2))</f>
        <v>1157.7574992419597</v>
      </c>
      <c r="CA41" s="198">
        <f>'Revised labour.plant escalation'!N6*$BW41*((1+'Labour rates'!$C$2)*(1+'Labour rates'!$D$2))</f>
        <v>1192.2185156054427</v>
      </c>
      <c r="CB41" s="198">
        <f>'Revised labour.plant escalation'!O6*$BW41*((1+'Labour rates'!$C$2)*(1+'Labour rates'!$D$2))</f>
        <v>1232.5048686564628</v>
      </c>
      <c r="CC41" s="198">
        <f>'Revised labour.plant escalation'!P6*$BW41*((1+'Labour rates'!$C$2)*(1+'Labour rates'!$D$2))</f>
        <v>1274.9602962307692</v>
      </c>
      <c r="CD41" s="204">
        <f>'Revised labour.plant escalation'!Q6*$BW41*((1+'Labour rates'!$C$2)*(1+'Labour rates'!$D$2))</f>
        <v>1318.3044974301151</v>
      </c>
      <c r="CE41" s="203">
        <v>9</v>
      </c>
      <c r="CF41" s="198">
        <f>CE41*'Labour rates'!C14</f>
        <v>1762.11</v>
      </c>
      <c r="CG41" s="215" t="s">
        <v>174</v>
      </c>
      <c r="CH41" s="198">
        <f>'Revised labour.plant escalation'!M6*$CE41*((1+'Labour rates'!$C$2)*(1+'Labour rates'!$D$2))</f>
        <v>2083.9634986355272</v>
      </c>
      <c r="CI41" s="198">
        <f>'Revised labour.plant escalation'!N6*$CE41*((1+'Labour rates'!$C$2)*(1+'Labour rates'!$D$2))</f>
        <v>2145.9933280897967</v>
      </c>
      <c r="CJ41" s="198">
        <f>'Revised labour.plant escalation'!O6*$CE41*((1+'Labour rates'!$C$2)*(1+'Labour rates'!$D$2))</f>
        <v>2218.5087635816326</v>
      </c>
      <c r="CK41" s="198">
        <f>'Revised labour.plant escalation'!P6*$CE41*((1+'Labour rates'!$C$2)*(1+'Labour rates'!$D$2))</f>
        <v>2294.928533215385</v>
      </c>
      <c r="CL41" s="204">
        <f>'Revised labour.plant escalation'!Q6*$CE41*((1+'Labour rates'!$C$2)*(1+'Labour rates'!$D$2))</f>
        <v>2372.9480953742072</v>
      </c>
      <c r="CM41" s="203">
        <v>0</v>
      </c>
      <c r="CN41" s="198">
        <f>CM41*'Labour rates'!C14</f>
        <v>0</v>
      </c>
      <c r="CO41" s="215" t="s">
        <v>174</v>
      </c>
      <c r="CP41" s="198">
        <v>0</v>
      </c>
      <c r="CQ41" s="198">
        <v>0</v>
      </c>
      <c r="CR41" s="198">
        <v>0</v>
      </c>
      <c r="CS41" s="198">
        <v>0</v>
      </c>
      <c r="CT41" s="204">
        <v>0</v>
      </c>
      <c r="CU41" s="203">
        <v>0</v>
      </c>
      <c r="CV41" s="198">
        <f>CU41*'Labour rates'!C14</f>
        <v>0</v>
      </c>
      <c r="CW41" s="215" t="s">
        <v>174</v>
      </c>
      <c r="CX41" s="198">
        <v>0</v>
      </c>
      <c r="CY41" s="198">
        <v>0</v>
      </c>
      <c r="CZ41" s="198">
        <v>0</v>
      </c>
      <c r="DA41" s="198">
        <v>0</v>
      </c>
      <c r="DB41" s="204">
        <v>0</v>
      </c>
      <c r="DC41" s="203">
        <v>0</v>
      </c>
      <c r="DD41" s="198">
        <f>DC41*'Labour rates'!C14</f>
        <v>0</v>
      </c>
      <c r="DE41" s="215" t="s">
        <v>174</v>
      </c>
      <c r="DF41" s="198">
        <v>0</v>
      </c>
      <c r="DG41" s="198">
        <v>0</v>
      </c>
      <c r="DH41" s="198">
        <v>0</v>
      </c>
      <c r="DI41" s="198">
        <v>0</v>
      </c>
      <c r="DJ41" s="204">
        <v>0</v>
      </c>
      <c r="DK41" s="203">
        <v>0</v>
      </c>
      <c r="DL41" s="198">
        <f>DK41*'Labour rates'!C14</f>
        <v>0</v>
      </c>
      <c r="DM41" s="215" t="s">
        <v>174</v>
      </c>
      <c r="DN41" s="198">
        <v>0</v>
      </c>
      <c r="DO41" s="198">
        <v>0</v>
      </c>
      <c r="DP41" s="198">
        <v>0</v>
      </c>
      <c r="DQ41" s="198">
        <v>0</v>
      </c>
      <c r="DR41" s="204">
        <v>0</v>
      </c>
      <c r="DS41" s="203">
        <v>3</v>
      </c>
      <c r="DT41" s="198">
        <f>DS41*'Labour rates'!C14</f>
        <v>587.37</v>
      </c>
      <c r="DU41" s="215" t="s">
        <v>174</v>
      </c>
      <c r="DV41" s="198">
        <f>'Revised labour.plant escalation'!M6*$DS41*((1+'Labour rates'!$C$2)*(1+'Labour rates'!$D$2))</f>
        <v>694.65449954517578</v>
      </c>
      <c r="DW41" s="198">
        <f>'Revised labour.plant escalation'!N6*$DS41*((1+'Labour rates'!$C$2)*(1+'Labour rates'!$D$2))</f>
        <v>715.33110936326568</v>
      </c>
      <c r="DX41" s="198">
        <f>'Revised labour.plant escalation'!O6*$DS41*((1+'Labour rates'!$C$2)*(1+'Labour rates'!$D$2))</f>
        <v>739.50292119387757</v>
      </c>
      <c r="DY41" s="198">
        <f>'Revised labour.plant escalation'!P6*$DS41*((1+'Labour rates'!$C$2)*(1+'Labour rates'!$D$2))</f>
        <v>764.97617773846162</v>
      </c>
      <c r="DZ41" s="204">
        <f>'Revised labour.plant escalation'!Q6*$DS41*((1+'Labour rates'!$C$2)*(1+'Labour rates'!$D$2))</f>
        <v>790.98269845806908</v>
      </c>
      <c r="EA41" s="203">
        <v>0</v>
      </c>
      <c r="EB41" s="198">
        <f>EA41*'Labour rates'!C14</f>
        <v>0</v>
      </c>
      <c r="EC41" s="215" t="s">
        <v>174</v>
      </c>
      <c r="ED41" s="198">
        <v>0</v>
      </c>
      <c r="EE41" s="198">
        <v>0</v>
      </c>
      <c r="EF41" s="198">
        <v>0</v>
      </c>
      <c r="EG41" s="198">
        <v>0</v>
      </c>
      <c r="EH41" s="204">
        <v>0</v>
      </c>
      <c r="EI41" s="203">
        <v>0</v>
      </c>
      <c r="EJ41" s="198">
        <f>EI13*'Labour rates'!C14</f>
        <v>0</v>
      </c>
      <c r="EK41" s="215" t="s">
        <v>174</v>
      </c>
      <c r="EL41" s="198">
        <v>0</v>
      </c>
      <c r="EM41" s="198">
        <v>0</v>
      </c>
      <c r="EN41" s="198">
        <v>0</v>
      </c>
      <c r="EO41" s="198">
        <v>0</v>
      </c>
      <c r="EP41" s="204">
        <v>0</v>
      </c>
      <c r="EQ41" s="203">
        <v>0</v>
      </c>
      <c r="ER41" s="198">
        <f>EQ41*'Labour rates'!C14</f>
        <v>0</v>
      </c>
      <c r="ES41" s="215" t="s">
        <v>174</v>
      </c>
      <c r="ET41" s="198">
        <f>'Revised labour.plant escalation'!M6*$EQ41*((1+'Labour rates'!$C$2)*(1+'Labour rates'!$D$2))</f>
        <v>0</v>
      </c>
      <c r="EU41" s="198">
        <v>0</v>
      </c>
      <c r="EV41" s="198">
        <v>0</v>
      </c>
      <c r="EW41" s="198">
        <v>0</v>
      </c>
      <c r="EX41" s="204">
        <v>0</v>
      </c>
      <c r="EY41" s="203">
        <v>0</v>
      </c>
      <c r="EZ41" s="198">
        <f>EY41*'Labour rates'!C14</f>
        <v>0</v>
      </c>
      <c r="FA41" s="215" t="s">
        <v>174</v>
      </c>
      <c r="FB41" s="198">
        <f>'Revised labour.plant escalation'!M6*$EY41*((1+'Labour rates'!$C$2)*(1+'Labour rates'!$D$2))</f>
        <v>0</v>
      </c>
      <c r="FC41" s="198">
        <f>'Revised labour.plant escalation'!N6*$EY41*((1+'Labour rates'!$C$2)*(1+'Labour rates'!$D$2))</f>
        <v>0</v>
      </c>
      <c r="FD41" s="198">
        <f>'Revised labour.plant escalation'!O6*$EY41*((1+'Labour rates'!$C$2)*(1+'Labour rates'!$D$2))</f>
        <v>0</v>
      </c>
      <c r="FE41" s="198">
        <f>'Revised labour.plant escalation'!P6*$EY41*((1+'Labour rates'!$C$2)*(1+'Labour rates'!$D$2))</f>
        <v>0</v>
      </c>
      <c r="FF41" s="204">
        <f>'Revised labour.plant escalation'!Q6*$EY41*((1+'Labour rates'!$C$2)*(1+'Labour rates'!$D$2))</f>
        <v>0</v>
      </c>
      <c r="FG41" s="203">
        <v>0</v>
      </c>
      <c r="FH41" s="198">
        <f>FG41*'Labour rates'!C14</f>
        <v>0</v>
      </c>
      <c r="FI41" s="215" t="s">
        <v>174</v>
      </c>
      <c r="FJ41" s="198">
        <f>'Revised labour.plant escalation'!M6*$FG41*((1+'Labour rates'!$C$2)*(1+'Labour rates'!$D$2))</f>
        <v>0</v>
      </c>
      <c r="FK41" s="198">
        <f>'Revised labour.plant escalation'!N6*$FG41*((1+'Labour rates'!$C$2)*(1+'Labour rates'!$D$2))</f>
        <v>0</v>
      </c>
      <c r="FL41" s="198">
        <f>'Revised labour.plant escalation'!O6*$FG41*((1+'Labour rates'!$C$2)*(1+'Labour rates'!$D$2))</f>
        <v>0</v>
      </c>
      <c r="FM41" s="198">
        <f>'Revised labour.plant escalation'!P6*$FG41*((1+'Labour rates'!$C$2)*(1+'Labour rates'!$D$2))</f>
        <v>0</v>
      </c>
      <c r="FN41" s="204">
        <f>'Revised labour.plant escalation'!Q6*$FG41*((1+'Labour rates'!$C$2)*(1+'Labour rates'!$D$2))</f>
        <v>0</v>
      </c>
      <c r="FO41" s="203">
        <v>0</v>
      </c>
      <c r="FP41" s="198">
        <f>FO41*'Labour rates'!C14</f>
        <v>0</v>
      </c>
      <c r="FQ41" s="215" t="s">
        <v>174</v>
      </c>
      <c r="FR41" s="198">
        <f>'Revised labour.plant escalation'!M6*$FO41*((1+'Labour rates'!$C$2)*(1+'Labour rates'!$D$2))</f>
        <v>0</v>
      </c>
      <c r="FS41" s="198">
        <f>'Revised labour.plant escalation'!N6*$FO41*((1+'Labour rates'!$C$2)*(1+'Labour rates'!$D$2))</f>
        <v>0</v>
      </c>
      <c r="FT41" s="198">
        <f>'Revised labour.plant escalation'!O6*$FO41*((1+'Labour rates'!$C$2)*(1+'Labour rates'!$D$2))</f>
        <v>0</v>
      </c>
      <c r="FU41" s="198">
        <f>'Revised labour.plant escalation'!P6*$FO41*((1+'Labour rates'!$C$2)*(1+'Labour rates'!$D$2))</f>
        <v>0</v>
      </c>
      <c r="FV41" s="204">
        <f>'Revised labour.plant escalation'!Q6*$FO41*((1+'Labour rates'!$C$2)*(1+'Labour rates'!$D$2))</f>
        <v>0</v>
      </c>
      <c r="FW41" s="203">
        <v>0</v>
      </c>
      <c r="FX41" s="198">
        <f>FW41*'Labour rates'!C14</f>
        <v>0</v>
      </c>
      <c r="FY41" s="215" t="s">
        <v>174</v>
      </c>
      <c r="FZ41" s="198">
        <f>'Revised labour.plant escalation'!M6*$FW41*((1+'Labour rates'!$C$2)*(1+'Labour rates'!$D$2))</f>
        <v>0</v>
      </c>
      <c r="GA41" s="198">
        <f>'Revised labour.plant escalation'!N6*$FW41*((1+'Labour rates'!$C$2)*(1+'Labour rates'!$D$2))</f>
        <v>0</v>
      </c>
      <c r="GB41" s="198">
        <f>'Revised labour.plant escalation'!O6*$FW41*((1+'Labour rates'!$C$2)*(1+'Labour rates'!$D$2))</f>
        <v>0</v>
      </c>
      <c r="GC41" s="198">
        <f>'Revised labour.plant escalation'!P6*$FW41*((1+'Labour rates'!$C$2)*(1+'Labour rates'!$D$2))</f>
        <v>0</v>
      </c>
      <c r="GD41" s="204">
        <f>'Revised labour.plant escalation'!Q6*$FW41*((1+'Labour rates'!$C$2)*(1+'Labour rates'!$D$2))</f>
        <v>0</v>
      </c>
      <c r="GE41" s="203">
        <v>0</v>
      </c>
      <c r="GF41" s="198">
        <f>GE41*'Labour rates'!C14</f>
        <v>0</v>
      </c>
      <c r="GG41" s="215" t="s">
        <v>174</v>
      </c>
      <c r="GH41" s="198">
        <v>0</v>
      </c>
      <c r="GI41" s="198">
        <v>0</v>
      </c>
      <c r="GJ41" s="198">
        <v>0</v>
      </c>
      <c r="GK41" s="198">
        <v>0</v>
      </c>
      <c r="GL41" s="204">
        <v>0</v>
      </c>
      <c r="GM41" s="203">
        <v>0</v>
      </c>
      <c r="GN41" s="198">
        <f>GM41*'Labour rates'!C14</f>
        <v>0</v>
      </c>
      <c r="GO41" s="215" t="s">
        <v>174</v>
      </c>
      <c r="GP41" s="198">
        <v>0</v>
      </c>
      <c r="GQ41" s="198">
        <v>0</v>
      </c>
      <c r="GR41" s="198">
        <v>0</v>
      </c>
      <c r="GS41" s="198">
        <v>0</v>
      </c>
      <c r="GT41" s="204">
        <v>0</v>
      </c>
      <c r="GU41" s="203">
        <v>0</v>
      </c>
      <c r="GV41" s="198">
        <f>GU41*'Labour rates'!C14</f>
        <v>0</v>
      </c>
      <c r="GW41" s="215" t="s">
        <v>174</v>
      </c>
      <c r="GX41" s="198">
        <v>0</v>
      </c>
      <c r="GY41" s="198">
        <v>0</v>
      </c>
      <c r="GZ41" s="198">
        <v>0</v>
      </c>
      <c r="HA41" s="198">
        <v>0</v>
      </c>
      <c r="HB41" s="204">
        <v>0</v>
      </c>
      <c r="HC41" s="203">
        <v>0</v>
      </c>
      <c r="HD41" s="198">
        <f>HC41*'Labour rates'!C14</f>
        <v>0</v>
      </c>
      <c r="HE41" s="215" t="s">
        <v>174</v>
      </c>
      <c r="HF41" s="198">
        <v>0</v>
      </c>
      <c r="HG41" s="198">
        <v>0</v>
      </c>
      <c r="HH41" s="198">
        <v>0</v>
      </c>
      <c r="HI41" s="198">
        <v>0</v>
      </c>
      <c r="HJ41" s="204">
        <v>0</v>
      </c>
      <c r="HK41" s="203">
        <v>1</v>
      </c>
      <c r="HL41" s="198">
        <f>HK41*'Labour rates'!C14</f>
        <v>195.79</v>
      </c>
      <c r="HM41" s="215" t="s">
        <v>174</v>
      </c>
      <c r="HN41" s="198">
        <f>'Revised labour.plant escalation'!M6*$HK41*((1+'Labour rates'!$C$2)*(1+'Labour rates'!$D$2))</f>
        <v>231.55149984839193</v>
      </c>
      <c r="HO41" s="198">
        <f>'Revised labour.plant escalation'!N6*$HK41*((1+'Labour rates'!$C$2)*(1+'Labour rates'!$D$2))</f>
        <v>238.44370312108853</v>
      </c>
      <c r="HP41" s="198">
        <f>'Revised labour.plant escalation'!O6*$HK41*((1+'Labour rates'!$C$2)*(1+'Labour rates'!$D$2))</f>
        <v>246.50097373129253</v>
      </c>
      <c r="HQ41" s="198">
        <f>'Revised labour.plant escalation'!P6*$HK41*((1+'Labour rates'!$C$2)*(1+'Labour rates'!$D$2))</f>
        <v>254.99205924615387</v>
      </c>
      <c r="HR41" s="204">
        <f>'Revised labour.plant escalation'!Q6*$HK41*((1+'Labour rates'!$C$2)*(1+'Labour rates'!$D$2))</f>
        <v>263.66089948602303</v>
      </c>
      <c r="HS41" s="203">
        <v>1</v>
      </c>
      <c r="HT41" s="198">
        <f>HS41*'Labour rates'!C14</f>
        <v>195.79</v>
      </c>
      <c r="HU41" s="215" t="s">
        <v>174</v>
      </c>
      <c r="HV41" s="198">
        <f>'Revised labour.plant escalation'!M6*$HS41*((1+'Labour rates'!$C$2)*(1+'Labour rates'!$D$2))</f>
        <v>231.55149984839193</v>
      </c>
      <c r="HW41" s="198">
        <f>'Revised labour.plant escalation'!N6*$HS41*((1+'Labour rates'!$C$2)*(1+'Labour rates'!$D$2))</f>
        <v>238.44370312108853</v>
      </c>
      <c r="HX41" s="198">
        <f>'Revised labour.plant escalation'!O6*$HS41*((1+'Labour rates'!$C$2)*(1+'Labour rates'!$D$2))</f>
        <v>246.50097373129253</v>
      </c>
      <c r="HY41" s="198">
        <f>'Revised labour.plant escalation'!P6*$HS41*((1+'Labour rates'!$C$2)*(1+'Labour rates'!$D$2))</f>
        <v>254.99205924615387</v>
      </c>
      <c r="HZ41" s="204">
        <f>'Revised labour.plant escalation'!Q6*$HS41*((1+'Labour rates'!$C$2)*(1+'Labour rates'!$D$2))</f>
        <v>263.66089948602303</v>
      </c>
      <c r="IA41" s="203">
        <v>1.5</v>
      </c>
      <c r="IB41" s="198">
        <f>IA41*'Labour rates'!C14</f>
        <v>293.685</v>
      </c>
      <c r="IC41" s="215" t="s">
        <v>174</v>
      </c>
      <c r="ID41" s="198">
        <f>'Revised labour.plant escalation'!M6*$IA41*((1+'Labour rates'!$C$2)*(1+'Labour rates'!$D$2))</f>
        <v>347.32724977258789</v>
      </c>
      <c r="IE41" s="198">
        <f>'Revised labour.plant escalation'!N6*$IA41*((1+'Labour rates'!$C$2)*(1+'Labour rates'!$D$2))</f>
        <v>357.66555468163284</v>
      </c>
      <c r="IF41" s="198">
        <f>'Revised labour.plant escalation'!O6*$IA41*((1+'Labour rates'!$C$2)*(1+'Labour rates'!$D$2))</f>
        <v>369.75146059693878</v>
      </c>
      <c r="IG41" s="198">
        <f>'Revised labour.plant escalation'!P6*$IA41*((1+'Labour rates'!$C$2)*(1+'Labour rates'!$D$2))</f>
        <v>382.48808886923081</v>
      </c>
      <c r="IH41" s="204">
        <f>'Revised labour.plant escalation'!Q6*$IA41*((1+'Labour rates'!$C$2)*(1+'Labour rates'!$D$2))</f>
        <v>395.49134922903454</v>
      </c>
      <c r="II41" s="203">
        <v>1</v>
      </c>
      <c r="IJ41" s="198">
        <f>II41*'Labour rates'!C14</f>
        <v>195.79</v>
      </c>
      <c r="IK41" s="215" t="s">
        <v>174</v>
      </c>
      <c r="IL41" s="198">
        <f>'Revised labour.plant escalation'!M6*$II41*((1+'Labour rates'!$C$2)*(1+'Labour rates'!$D$2))</f>
        <v>231.55149984839193</v>
      </c>
      <c r="IM41" s="198">
        <f>'Revised labour.plant escalation'!N6*$II41*((1+'Labour rates'!$C$2)*(1+'Labour rates'!$D$2))</f>
        <v>238.44370312108853</v>
      </c>
      <c r="IN41" s="198">
        <f>'Revised labour.plant escalation'!O6*$II41*((1+'Labour rates'!$C$2)*(1+'Labour rates'!$D$2))</f>
        <v>246.50097373129253</v>
      </c>
      <c r="IO41" s="198">
        <f>'Revised labour.plant escalation'!P6*$II41*((1+'Labour rates'!$C$2)*(1+'Labour rates'!$D$2))</f>
        <v>254.99205924615387</v>
      </c>
      <c r="IP41" s="204">
        <f>'Revised labour.plant escalation'!Q6*$II41*((1+'Labour rates'!$C$2)*(1+'Labour rates'!$D$2))</f>
        <v>263.66089948602303</v>
      </c>
      <c r="IQ41" s="203">
        <v>1</v>
      </c>
      <c r="IR41" s="198">
        <f>IQ41*'Labour rates'!C14</f>
        <v>195.79</v>
      </c>
      <c r="IS41" s="215" t="s">
        <v>174</v>
      </c>
      <c r="IT41" s="198">
        <f>'Revised labour.plant escalation'!M6*$IQ41*((1+'Labour rates'!$C$2)*(1+'Labour rates'!$D$2))</f>
        <v>231.55149984839193</v>
      </c>
      <c r="IU41" s="198">
        <f>'Revised labour.plant escalation'!N6*$IQ41*((1+'Labour rates'!$C$2)*(1+'Labour rates'!$D$2))</f>
        <v>238.44370312108853</v>
      </c>
      <c r="IV41" s="198">
        <f>'Revised labour.plant escalation'!O6*$IQ41*((1+'Labour rates'!$C$2)*(1+'Labour rates'!$D$2))</f>
        <v>246.50097373129253</v>
      </c>
      <c r="IW41" s="198">
        <f>'Revised labour.plant escalation'!P6*$IQ41*((1+'Labour rates'!$C$2)*(1+'Labour rates'!$D$2))</f>
        <v>254.99205924615387</v>
      </c>
      <c r="IX41" s="204">
        <f>'Revised labour.plant escalation'!Q6*$IQ41*((1+'Labour rates'!$C$2)*(1+'Labour rates'!$D$2))</f>
        <v>263.66089948602303</v>
      </c>
      <c r="IY41" s="203">
        <v>1</v>
      </c>
      <c r="IZ41" s="198">
        <f>IY41*'Labour rates'!C14</f>
        <v>195.79</v>
      </c>
      <c r="JA41" s="215" t="s">
        <v>174</v>
      </c>
      <c r="JB41" s="198">
        <f>'Revised labour.plant escalation'!M6*$IY41*((1+'Labour rates'!$C$2)*(1+'Labour rates'!$D$2))</f>
        <v>231.55149984839193</v>
      </c>
      <c r="JC41" s="198">
        <f>'Revised labour.plant escalation'!N6*$IY41*((1+'Labour rates'!$C$2)*(1+'Labour rates'!$D$2))</f>
        <v>238.44370312108853</v>
      </c>
      <c r="JD41" s="198">
        <f>'Revised labour.plant escalation'!O6*$IY41*((1+'Labour rates'!$C$2)*(1+'Labour rates'!$D$2))</f>
        <v>246.50097373129253</v>
      </c>
      <c r="JE41" s="198">
        <f>'Revised labour.plant escalation'!P6*$IY41*((1+'Labour rates'!$C$2)*(1+'Labour rates'!$D$2))</f>
        <v>254.99205924615387</v>
      </c>
      <c r="JF41" s="204">
        <f>'Revised labour.plant escalation'!Q6*$IY41*((1+'Labour rates'!$C$2)*(1+'Labour rates'!$D$2))</f>
        <v>263.66089948602303</v>
      </c>
    </row>
    <row r="42" spans="1:266" x14ac:dyDescent="0.35">
      <c r="A42" s="1" t="s">
        <v>60</v>
      </c>
      <c r="B42" s="191"/>
      <c r="C42" s="203">
        <v>0</v>
      </c>
      <c r="D42" s="198">
        <f>C42*'Labour rates'!C15</f>
        <v>0</v>
      </c>
      <c r="E42" s="215" t="s">
        <v>174</v>
      </c>
      <c r="F42" s="198">
        <v>0</v>
      </c>
      <c r="G42" s="198">
        <v>0</v>
      </c>
      <c r="H42" s="198">
        <v>0</v>
      </c>
      <c r="I42" s="198">
        <v>0</v>
      </c>
      <c r="J42" s="204">
        <v>0</v>
      </c>
      <c r="K42" s="203">
        <v>0</v>
      </c>
      <c r="L42" s="198">
        <f>K42*'Labour rates'!C15</f>
        <v>0</v>
      </c>
      <c r="M42" s="215" t="s">
        <v>174</v>
      </c>
      <c r="N42" s="198">
        <v>0</v>
      </c>
      <c r="O42" s="198">
        <v>0</v>
      </c>
      <c r="P42" s="198">
        <v>0</v>
      </c>
      <c r="Q42" s="198">
        <v>0</v>
      </c>
      <c r="R42" s="204">
        <v>0</v>
      </c>
      <c r="S42" s="203">
        <v>0</v>
      </c>
      <c r="T42" s="198">
        <f>S42*'Labour rates'!C15</f>
        <v>0</v>
      </c>
      <c r="U42" s="215" t="s">
        <v>174</v>
      </c>
      <c r="V42" s="198">
        <v>0</v>
      </c>
      <c r="W42" s="198">
        <v>0</v>
      </c>
      <c r="X42" s="198">
        <v>0</v>
      </c>
      <c r="Y42" s="198">
        <v>0</v>
      </c>
      <c r="Z42" s="204">
        <v>0</v>
      </c>
      <c r="AA42" s="203">
        <v>2</v>
      </c>
      <c r="AB42" s="198">
        <f>AA42*'Labour rates'!C15</f>
        <v>391.58</v>
      </c>
      <c r="AC42" s="215" t="s">
        <v>174</v>
      </c>
      <c r="AD42" s="198">
        <f>'Revised labour.plant escalation'!M7*$AA42*((1+'Labour rates'!$C$2)*(1+'Labour rates'!$D$2))</f>
        <v>463.10299969678385</v>
      </c>
      <c r="AE42" s="198">
        <f>'Revised labour.plant escalation'!N7*$AA42*((1+'Labour rates'!$C$2)*(1+'Labour rates'!$D$2))</f>
        <v>476.88740624217706</v>
      </c>
      <c r="AF42" s="198">
        <f>'Revised labour.plant escalation'!O7*$AA42*((1+'Labour rates'!$C$2)*(1+'Labour rates'!$D$2))</f>
        <v>493.00194746258506</v>
      </c>
      <c r="AG42" s="198">
        <f>'Revised labour.plant escalation'!P7*$AA42*((1+'Labour rates'!$C$2)*(1+'Labour rates'!$D$2))</f>
        <v>509.98411849230774</v>
      </c>
      <c r="AH42" s="204">
        <f>'Revised labour.plant escalation'!Q7*$AA42*((1+'Labour rates'!$C$2)*(1+'Labour rates'!$D$2))</f>
        <v>527.32179897204605</v>
      </c>
      <c r="AI42" s="203">
        <v>2</v>
      </c>
      <c r="AJ42" s="198">
        <f>AI42*'Labour rates'!C15</f>
        <v>391.58</v>
      </c>
      <c r="AK42" s="215" t="s">
        <v>174</v>
      </c>
      <c r="AL42" s="198">
        <f>'Revised labour.plant escalation'!M7*$AI42*((1+'Labour rates'!$C$2)*(1+'Labour rates'!$D$2))</f>
        <v>463.10299969678385</v>
      </c>
      <c r="AM42" s="198">
        <f>'Revised labour.plant escalation'!N7*$AI42*((1+'Labour rates'!$C$2)*(1+'Labour rates'!$D$2))</f>
        <v>476.88740624217706</v>
      </c>
      <c r="AN42" s="198">
        <f>'Revised labour.plant escalation'!O7*$AI42*((1+'Labour rates'!$C$2)*(1+'Labour rates'!$D$2))</f>
        <v>493.00194746258506</v>
      </c>
      <c r="AO42" s="198">
        <f>'Revised labour.plant escalation'!P7*$AI42*((1+'Labour rates'!$C$2)*(1+'Labour rates'!$D$2))</f>
        <v>509.98411849230774</v>
      </c>
      <c r="AP42" s="204">
        <f>'Revised labour.plant escalation'!Q7*$AI42*((1+'Labour rates'!$C$2)*(1+'Labour rates'!$D$2))</f>
        <v>527.32179897204605</v>
      </c>
      <c r="AQ42" s="203">
        <v>2</v>
      </c>
      <c r="AR42" s="198">
        <f>AQ42*'Labour rates'!C15</f>
        <v>391.58</v>
      </c>
      <c r="AS42" s="215" t="s">
        <v>174</v>
      </c>
      <c r="AT42" s="198">
        <f>'Revised labour.plant escalation'!M7*$AQ42*((1+'Labour rates'!$C$2)*(1+'Labour rates'!$D$2))</f>
        <v>463.10299969678385</v>
      </c>
      <c r="AU42" s="198">
        <f>'Revised labour.plant escalation'!N7*$AQ42*((1+'Labour rates'!$C$2)*(1+'Labour rates'!$D$2))</f>
        <v>476.88740624217706</v>
      </c>
      <c r="AV42" s="198">
        <f>'Revised labour.plant escalation'!O7*$AQ42*((1+'Labour rates'!$C$2)*(1+'Labour rates'!$D$2))</f>
        <v>493.00194746258506</v>
      </c>
      <c r="AW42" s="198">
        <f>'Revised labour.plant escalation'!P7*$AQ42*((1+'Labour rates'!$C$2)*(1+'Labour rates'!$D$2))</f>
        <v>509.98411849230774</v>
      </c>
      <c r="AX42" s="204">
        <f>'Revised labour.plant escalation'!Q7*$AQ42*((1+'Labour rates'!$C$2)*(1+'Labour rates'!$D$2))</f>
        <v>527.32179897204605</v>
      </c>
      <c r="AY42" s="203">
        <v>2</v>
      </c>
      <c r="AZ42" s="198">
        <f>AY42*'Labour rates'!C16</f>
        <v>391.58</v>
      </c>
      <c r="BA42" s="215" t="s">
        <v>174</v>
      </c>
      <c r="BB42" s="198">
        <f>'Revised labour.plant escalation'!M7*$AY42*((1+'Labour rates'!$C$2)*(1+'Labour rates'!$D$2))</f>
        <v>463.10299969678385</v>
      </c>
      <c r="BC42" s="198">
        <f>'Revised labour.plant escalation'!N7*$AY42*((1+'Labour rates'!$C$2)*(1+'Labour rates'!$D$2))</f>
        <v>476.88740624217706</v>
      </c>
      <c r="BD42" s="198">
        <f>'Revised labour.plant escalation'!O7*$AY42*((1+'Labour rates'!$C$2)*(1+'Labour rates'!$D$2))</f>
        <v>493.00194746258506</v>
      </c>
      <c r="BE42" s="198">
        <f>'Revised labour.plant escalation'!P7*$AY42*((1+'Labour rates'!$C$2)*(1+'Labour rates'!$D$2))</f>
        <v>509.98411849230774</v>
      </c>
      <c r="BF42" s="204">
        <f>'Revised labour.plant escalation'!Q7*$AY42*((1+'Labour rates'!$C$2)*(1+'Labour rates'!$D$2))</f>
        <v>527.32179897204605</v>
      </c>
      <c r="BG42" s="203">
        <v>2</v>
      </c>
      <c r="BH42" s="198">
        <f>BG42*'Labour rates'!C15</f>
        <v>391.58</v>
      </c>
      <c r="BI42" s="215" t="s">
        <v>174</v>
      </c>
      <c r="BJ42" s="198">
        <f>'Revised labour.plant escalation'!M7*$BG42*((1+'Labour rates'!$C$2)*(1+'Labour rates'!$D$2))</f>
        <v>463.10299969678385</v>
      </c>
      <c r="BK42" s="198">
        <f>'Revised labour.plant escalation'!N7*$BG42*((1+'Labour rates'!$C$2)*(1+'Labour rates'!$D$2))</f>
        <v>476.88740624217706</v>
      </c>
      <c r="BL42" s="198">
        <f>'Revised labour.plant escalation'!O7*$BG42*((1+'Labour rates'!$C$2)*(1+'Labour rates'!$D$2))</f>
        <v>493.00194746258506</v>
      </c>
      <c r="BM42" s="198">
        <f>'Revised labour.plant escalation'!P7*$BG42*((1+'Labour rates'!$C$2)*(1+'Labour rates'!$D$2))</f>
        <v>509.98411849230774</v>
      </c>
      <c r="BN42" s="204">
        <f>'Revised labour.plant escalation'!Q7*$BG42*((1+'Labour rates'!$C$2)*(1+'Labour rates'!$D$2))</f>
        <v>527.32179897204605</v>
      </c>
      <c r="BO42" s="203">
        <v>2</v>
      </c>
      <c r="BP42" s="198">
        <f>BO42*'Labour rates'!C15</f>
        <v>391.58</v>
      </c>
      <c r="BQ42" s="215" t="s">
        <v>174</v>
      </c>
      <c r="BR42" s="198">
        <f>'Revised labour.plant escalation'!M7*$BO42*((1+'Labour rates'!$C$2)*(1+'Labour rates'!$D$2))</f>
        <v>463.10299969678385</v>
      </c>
      <c r="BS42" s="198">
        <f>'Revised labour.plant escalation'!N7*$BO42*((1+'Labour rates'!$C$2)*(1+'Labour rates'!$D$2))</f>
        <v>476.88740624217706</v>
      </c>
      <c r="BT42" s="198">
        <f>'Revised labour.plant escalation'!O7*$BO42*((1+'Labour rates'!$C$2)*(1+'Labour rates'!$D$2))</f>
        <v>493.00194746258506</v>
      </c>
      <c r="BU42" s="198">
        <f>'Revised labour.plant escalation'!P7*$BO42*((1+'Labour rates'!$C$2)*(1+'Labour rates'!$D$2))</f>
        <v>509.98411849230774</v>
      </c>
      <c r="BV42" s="204">
        <f>'Revised labour.plant escalation'!Q7*$BO42*((1+'Labour rates'!$C$2)*(1+'Labour rates'!$D$2))</f>
        <v>527.32179897204605</v>
      </c>
      <c r="BW42" s="203">
        <v>0</v>
      </c>
      <c r="BX42" s="198">
        <f>BW42*'Labour rates'!C15</f>
        <v>0</v>
      </c>
      <c r="BY42" s="215" t="s">
        <v>174</v>
      </c>
      <c r="BZ42" s="198">
        <v>0</v>
      </c>
      <c r="CA42" s="198">
        <v>0</v>
      </c>
      <c r="CB42" s="198">
        <v>0</v>
      </c>
      <c r="CC42" s="198">
        <v>0</v>
      </c>
      <c r="CD42" s="204">
        <v>0</v>
      </c>
      <c r="CE42" s="203">
        <v>0</v>
      </c>
      <c r="CF42" s="198">
        <f>CE42*'Labour rates'!C15</f>
        <v>0</v>
      </c>
      <c r="CG42" s="215" t="s">
        <v>174</v>
      </c>
      <c r="CH42" s="198">
        <v>0</v>
      </c>
      <c r="CI42" s="198">
        <v>0</v>
      </c>
      <c r="CJ42" s="198">
        <v>0</v>
      </c>
      <c r="CK42" s="198">
        <v>0</v>
      </c>
      <c r="CL42" s="204">
        <v>0</v>
      </c>
      <c r="CM42" s="203">
        <v>3</v>
      </c>
      <c r="CN42" s="198">
        <f>CM42*'Labour rates'!C15</f>
        <v>587.37</v>
      </c>
      <c r="CO42" s="215" t="s">
        <v>174</v>
      </c>
      <c r="CP42" s="198">
        <f>'Revised labour.plant escalation'!M7*$CM42*((1+'Labour rates'!$C$2)*(1+'Labour rates'!$D$2))</f>
        <v>694.65449954517578</v>
      </c>
      <c r="CQ42" s="198">
        <f>'Revised labour.plant escalation'!N7*$CM42*((1+'Labour rates'!$C$2)*(1+'Labour rates'!$D$2))</f>
        <v>715.33110936326568</v>
      </c>
      <c r="CR42" s="198">
        <f>'Revised labour.plant escalation'!O7*$CM42*((1+'Labour rates'!$C$2)*(1+'Labour rates'!$D$2))</f>
        <v>739.50292119387757</v>
      </c>
      <c r="CS42" s="198">
        <f>'Revised labour.plant escalation'!P7*$CM42*((1+'Labour rates'!$C$2)*(1+'Labour rates'!$D$2))</f>
        <v>764.97617773846162</v>
      </c>
      <c r="CT42" s="204">
        <f>'Revised labour.plant escalation'!Q7*$CM42*((1+'Labour rates'!$C$2)*(1+'Labour rates'!$D$2))</f>
        <v>790.98269845806908</v>
      </c>
      <c r="CU42" s="203">
        <v>3</v>
      </c>
      <c r="CV42" s="198">
        <f>CU42*'Labour rates'!C15</f>
        <v>587.37</v>
      </c>
      <c r="CW42" s="215" t="s">
        <v>174</v>
      </c>
      <c r="CX42" s="198">
        <f>'Revised labour.plant escalation'!M7*$CU42*((1+'Labour rates'!$C$2)*(1+'Labour rates'!$D$2))</f>
        <v>694.65449954517578</v>
      </c>
      <c r="CY42" s="198">
        <f>'Revised labour.plant escalation'!N7*$CU42*((1+'Labour rates'!$C$2)*(1+'Labour rates'!$D$2))</f>
        <v>715.33110936326568</v>
      </c>
      <c r="CZ42" s="198">
        <f>'Revised labour.plant escalation'!O7*$CU42*((1+'Labour rates'!$C$2)*(1+'Labour rates'!$D$2))</f>
        <v>739.50292119387757</v>
      </c>
      <c r="DA42" s="198">
        <f>'Revised labour.plant escalation'!P7*$CU42*((1+'Labour rates'!$C$2)*(1+'Labour rates'!$D$2))</f>
        <v>764.97617773846162</v>
      </c>
      <c r="DB42" s="204">
        <f>'Revised labour.plant escalation'!Q7*$CU42*((1+'Labour rates'!$C$2)*(1+'Labour rates'!$D$2))</f>
        <v>790.98269845806908</v>
      </c>
      <c r="DC42" s="203">
        <v>2</v>
      </c>
      <c r="DD42" s="198">
        <f>DC42*'Labour rates'!C15</f>
        <v>391.58</v>
      </c>
      <c r="DE42" s="215" t="s">
        <v>174</v>
      </c>
      <c r="DF42" s="198">
        <f>'Revised labour.plant escalation'!M7*$DC42*((1+'Labour rates'!$C$2)*(1+'Labour rates'!$D$2))</f>
        <v>463.10299969678385</v>
      </c>
      <c r="DG42" s="198">
        <f>'Revised labour.plant escalation'!N7*$DC42*((1+'Labour rates'!$C$2)*(1+'Labour rates'!$D$2))</f>
        <v>476.88740624217706</v>
      </c>
      <c r="DH42" s="198">
        <f>'Revised labour.plant escalation'!O7*$DC42*((1+'Labour rates'!$C$2)*(1+'Labour rates'!$D$2))</f>
        <v>493.00194746258506</v>
      </c>
      <c r="DI42" s="198">
        <f>'Revised labour.plant escalation'!P7*$DC42*((1+'Labour rates'!$C$2)*(1+'Labour rates'!$D$2))</f>
        <v>509.98411849230774</v>
      </c>
      <c r="DJ42" s="204">
        <f>'Revised labour.plant escalation'!Q7*$DC42*((1+'Labour rates'!$C$2)*(1+'Labour rates'!$D$2))</f>
        <v>527.32179897204605</v>
      </c>
      <c r="DK42" s="203">
        <v>3</v>
      </c>
      <c r="DL42" s="198">
        <f>DK42*'Labour rates'!C15</f>
        <v>587.37</v>
      </c>
      <c r="DM42" s="215" t="s">
        <v>174</v>
      </c>
      <c r="DN42" s="198">
        <f>'Revised labour.plant escalation'!M7*$DK42*((1+'Labour rates'!$C$2)*(1+'Labour rates'!$D$2))</f>
        <v>694.65449954517578</v>
      </c>
      <c r="DO42" s="198">
        <f>'Revised labour.plant escalation'!N7*$DK42*((1+'Labour rates'!$C$2)*(1+'Labour rates'!$D$2))</f>
        <v>715.33110936326568</v>
      </c>
      <c r="DP42" s="198">
        <f>'Revised labour.plant escalation'!O7*$DK42*((1+'Labour rates'!$C$2)*(1+'Labour rates'!$D$2))</f>
        <v>739.50292119387757</v>
      </c>
      <c r="DQ42" s="198">
        <f>'Revised labour.plant escalation'!P7*$DK42*((1+'Labour rates'!$C$2)*(1+'Labour rates'!$D$2))</f>
        <v>764.97617773846162</v>
      </c>
      <c r="DR42" s="204">
        <f>'Revised labour.plant escalation'!Q7*$DK42*((1+'Labour rates'!$C$2)*(1+'Labour rates'!$D$2))</f>
        <v>790.98269845806908</v>
      </c>
      <c r="DS42" s="203">
        <v>3</v>
      </c>
      <c r="DT42" s="198">
        <f>DS42*'Labour rates'!C15</f>
        <v>587.37</v>
      </c>
      <c r="DU42" s="215" t="s">
        <v>174</v>
      </c>
      <c r="DV42" s="198">
        <f>'Revised labour.plant escalation'!M7*$DS42*((1+'Labour rates'!$C$2)*(1+'Labour rates'!$D$2))</f>
        <v>694.65449954517578</v>
      </c>
      <c r="DW42" s="198">
        <f>'Revised labour.plant escalation'!N7*$DS42*((1+'Labour rates'!$C$2)*(1+'Labour rates'!$D$2))</f>
        <v>715.33110936326568</v>
      </c>
      <c r="DX42" s="198">
        <f>'Revised labour.plant escalation'!O7*$DS42*((1+'Labour rates'!$C$2)*(1+'Labour rates'!$D$2))</f>
        <v>739.50292119387757</v>
      </c>
      <c r="DY42" s="198">
        <f>'Revised labour.plant escalation'!P7*$DS42*((1+'Labour rates'!$C$2)*(1+'Labour rates'!$D$2))</f>
        <v>764.97617773846162</v>
      </c>
      <c r="DZ42" s="204">
        <f>'Revised labour.plant escalation'!Q7*$DS42*((1+'Labour rates'!$C$2)*(1+'Labour rates'!$D$2))</f>
        <v>790.98269845806908</v>
      </c>
      <c r="EA42" s="203">
        <v>0</v>
      </c>
      <c r="EB42" s="198">
        <f>EA42*'Labour rates'!C15</f>
        <v>0</v>
      </c>
      <c r="EC42" s="215" t="s">
        <v>174</v>
      </c>
      <c r="ED42" s="198">
        <v>0</v>
      </c>
      <c r="EE42" s="198">
        <v>0</v>
      </c>
      <c r="EF42" s="198">
        <v>0</v>
      </c>
      <c r="EG42" s="198">
        <v>0</v>
      </c>
      <c r="EH42" s="204">
        <v>0</v>
      </c>
      <c r="EI42" s="203">
        <v>0</v>
      </c>
      <c r="EJ42" s="198">
        <f>EI14*'Labour rates'!C15</f>
        <v>0</v>
      </c>
      <c r="EK42" s="215" t="s">
        <v>174</v>
      </c>
      <c r="EL42" s="198">
        <v>0</v>
      </c>
      <c r="EM42" s="198">
        <v>0</v>
      </c>
      <c r="EN42" s="198">
        <v>0</v>
      </c>
      <c r="EO42" s="198">
        <v>0</v>
      </c>
      <c r="EP42" s="204">
        <v>0</v>
      </c>
      <c r="EQ42" s="203">
        <v>0</v>
      </c>
      <c r="ER42" s="198">
        <f>EQ42*'Labour rates'!C15</f>
        <v>0</v>
      </c>
      <c r="ES42" s="215" t="s">
        <v>174</v>
      </c>
      <c r="ET42" s="198">
        <f>'Revised labour.plant escalation'!M7*$EQ42*((1+'Labour rates'!$C$2)*(1+'Labour rates'!$D$2))</f>
        <v>0</v>
      </c>
      <c r="EU42" s="198">
        <v>0</v>
      </c>
      <c r="EV42" s="198">
        <v>0</v>
      </c>
      <c r="EW42" s="198">
        <v>0</v>
      </c>
      <c r="EX42" s="204">
        <v>0</v>
      </c>
      <c r="EY42" s="203">
        <v>0</v>
      </c>
      <c r="EZ42" s="198">
        <f>EY42*'Labour rates'!C15</f>
        <v>0</v>
      </c>
      <c r="FA42" s="215" t="s">
        <v>174</v>
      </c>
      <c r="FB42" s="198">
        <f>'Revised labour.plant escalation'!M7*$EY42*((1+'Labour rates'!$C$2)*(1+'Labour rates'!$D$2))</f>
        <v>0</v>
      </c>
      <c r="FC42" s="198">
        <f>'Revised labour.plant escalation'!N7*$EY42*((1+'Labour rates'!$C$2)*(1+'Labour rates'!$D$2))</f>
        <v>0</v>
      </c>
      <c r="FD42" s="198">
        <f>'Revised labour.plant escalation'!O7*$EY42*((1+'Labour rates'!$C$2)*(1+'Labour rates'!$D$2))</f>
        <v>0</v>
      </c>
      <c r="FE42" s="198">
        <f>'Revised labour.plant escalation'!P7*$EY42*((1+'Labour rates'!$C$2)*(1+'Labour rates'!$D$2))</f>
        <v>0</v>
      </c>
      <c r="FF42" s="204">
        <f>'Revised labour.plant escalation'!Q7*$EY42*((1+'Labour rates'!$C$2)*(1+'Labour rates'!$D$2))</f>
        <v>0</v>
      </c>
      <c r="FG42" s="203">
        <v>4</v>
      </c>
      <c r="FH42" s="198">
        <f>FG42*'Labour rates'!C15</f>
        <v>783.16</v>
      </c>
      <c r="FI42" s="215" t="s">
        <v>174</v>
      </c>
      <c r="FJ42" s="198">
        <f>'Revised labour.plant escalation'!M7*$FG42*((1+'Labour rates'!$C$2)*(1+'Labour rates'!$D$2))</f>
        <v>926.20599939356771</v>
      </c>
      <c r="FK42" s="198">
        <f>'Revised labour.plant escalation'!N7*$FG42*((1+'Labour rates'!$C$2)*(1+'Labour rates'!$D$2))</f>
        <v>953.77481248435413</v>
      </c>
      <c r="FL42" s="198">
        <f>'Revised labour.plant escalation'!O7*$FG42*((1+'Labour rates'!$C$2)*(1+'Labour rates'!$D$2))</f>
        <v>986.00389492517013</v>
      </c>
      <c r="FM42" s="198">
        <f>'Revised labour.plant escalation'!P7*$FG42*((1+'Labour rates'!$C$2)*(1+'Labour rates'!$D$2))</f>
        <v>1019.9682369846155</v>
      </c>
      <c r="FN42" s="204">
        <f>'Revised labour.plant escalation'!Q7*$FG42*((1+'Labour rates'!$C$2)*(1+'Labour rates'!$D$2))</f>
        <v>1054.6435979440921</v>
      </c>
      <c r="FO42" s="203">
        <v>4</v>
      </c>
      <c r="FP42" s="198">
        <f>FO42*'Labour rates'!C15</f>
        <v>783.16</v>
      </c>
      <c r="FQ42" s="215" t="s">
        <v>174</v>
      </c>
      <c r="FR42" s="198">
        <f>'Revised labour.plant escalation'!M7*$FO42*((1+'Labour rates'!$C$2)*(1+'Labour rates'!$D$2))</f>
        <v>926.20599939356771</v>
      </c>
      <c r="FS42" s="198">
        <f>'Revised labour.plant escalation'!N7*$FO42*((1+'Labour rates'!$C$2)*(1+'Labour rates'!$D$2))</f>
        <v>953.77481248435413</v>
      </c>
      <c r="FT42" s="198">
        <f>'Revised labour.plant escalation'!O7*$FO42*((1+'Labour rates'!$C$2)*(1+'Labour rates'!$D$2))</f>
        <v>986.00389492517013</v>
      </c>
      <c r="FU42" s="198">
        <f>'Revised labour.plant escalation'!P7*$FO42*((1+'Labour rates'!$C$2)*(1+'Labour rates'!$D$2))</f>
        <v>1019.9682369846155</v>
      </c>
      <c r="FV42" s="204">
        <f>'Revised labour.plant escalation'!Q7*$FO42*((1+'Labour rates'!$C$2)*(1+'Labour rates'!$D$2))</f>
        <v>1054.6435979440921</v>
      </c>
      <c r="FW42" s="203">
        <v>4</v>
      </c>
      <c r="FX42" s="198">
        <f>FW42*'Labour rates'!C15</f>
        <v>783.16</v>
      </c>
      <c r="FY42" s="215" t="s">
        <v>174</v>
      </c>
      <c r="FZ42" s="198">
        <f>'Revised labour.plant escalation'!M7*$FW42*((1+'Labour rates'!$C$2)*(1+'Labour rates'!$D$2))</f>
        <v>926.20599939356771</v>
      </c>
      <c r="GA42" s="198">
        <f>'Revised labour.plant escalation'!N7*$FW42*((1+'Labour rates'!$C$2)*(1+'Labour rates'!$D$2))</f>
        <v>953.77481248435413</v>
      </c>
      <c r="GB42" s="198">
        <f>'Revised labour.plant escalation'!O7*$FW42*((1+'Labour rates'!$C$2)*(1+'Labour rates'!$D$2))</f>
        <v>986.00389492517013</v>
      </c>
      <c r="GC42" s="198">
        <f>'Revised labour.plant escalation'!P7*$FW42*((1+'Labour rates'!$C$2)*(1+'Labour rates'!$D$2))</f>
        <v>1019.9682369846155</v>
      </c>
      <c r="GD42" s="204">
        <f>'Revised labour.plant escalation'!Q7*$FW42*((1+'Labour rates'!$C$2)*(1+'Labour rates'!$D$2))</f>
        <v>1054.6435979440921</v>
      </c>
      <c r="GE42" s="203">
        <v>0</v>
      </c>
      <c r="GF42" s="198">
        <f>GE42*'Labour rates'!C15</f>
        <v>0</v>
      </c>
      <c r="GG42" s="215" t="s">
        <v>174</v>
      </c>
      <c r="GH42" s="198">
        <v>0</v>
      </c>
      <c r="GI42" s="198">
        <v>0</v>
      </c>
      <c r="GJ42" s="198">
        <v>0</v>
      </c>
      <c r="GK42" s="198">
        <v>0</v>
      </c>
      <c r="GL42" s="204">
        <v>0</v>
      </c>
      <c r="GM42" s="203">
        <v>0</v>
      </c>
      <c r="GN42" s="198">
        <f>GM42*'Labour rates'!C15</f>
        <v>0</v>
      </c>
      <c r="GO42" s="215" t="s">
        <v>174</v>
      </c>
      <c r="GP42" s="198">
        <v>0</v>
      </c>
      <c r="GQ42" s="198">
        <v>0</v>
      </c>
      <c r="GR42" s="198">
        <v>0</v>
      </c>
      <c r="GS42" s="198">
        <v>0</v>
      </c>
      <c r="GT42" s="204">
        <v>0</v>
      </c>
      <c r="GU42" s="203">
        <v>0</v>
      </c>
      <c r="GV42" s="198">
        <f>GU42*'Labour rates'!C15</f>
        <v>0</v>
      </c>
      <c r="GW42" s="215" t="s">
        <v>174</v>
      </c>
      <c r="GX42" s="198">
        <v>0</v>
      </c>
      <c r="GY42" s="198">
        <v>0</v>
      </c>
      <c r="GZ42" s="198">
        <v>0</v>
      </c>
      <c r="HA42" s="198">
        <v>0</v>
      </c>
      <c r="HB42" s="204">
        <v>0</v>
      </c>
      <c r="HC42" s="203">
        <v>0</v>
      </c>
      <c r="HD42" s="198">
        <f>HC42*'Labour rates'!C15</f>
        <v>0</v>
      </c>
      <c r="HE42" s="215" t="s">
        <v>174</v>
      </c>
      <c r="HF42" s="198">
        <v>0</v>
      </c>
      <c r="HG42" s="198">
        <v>0</v>
      </c>
      <c r="HH42" s="198">
        <v>0</v>
      </c>
      <c r="HI42" s="198">
        <v>0</v>
      </c>
      <c r="HJ42" s="204">
        <v>0</v>
      </c>
      <c r="HK42" s="203">
        <v>0</v>
      </c>
      <c r="HL42" s="198">
        <f>HK42*'Labour rates'!C15</f>
        <v>0</v>
      </c>
      <c r="HM42" s="215" t="s">
        <v>174</v>
      </c>
      <c r="HN42" s="198">
        <f>'Revised labour.plant escalation'!M7*$HK42*((1+'Labour rates'!$C$2)*(1+'Labour rates'!$D$2))</f>
        <v>0</v>
      </c>
      <c r="HO42" s="198">
        <v>0</v>
      </c>
      <c r="HP42" s="198">
        <v>0</v>
      </c>
      <c r="HQ42" s="198">
        <v>0</v>
      </c>
      <c r="HR42" s="204">
        <v>0</v>
      </c>
      <c r="HS42" s="203">
        <v>0</v>
      </c>
      <c r="HT42" s="198">
        <f>HS42*'Labour rates'!C15</f>
        <v>0</v>
      </c>
      <c r="HU42" s="215" t="s">
        <v>174</v>
      </c>
      <c r="HV42" s="198">
        <f>'Revised labour.plant escalation'!M7*$HS42*((1+'Labour rates'!$C$2)*(1+'Labour rates'!$D$2))</f>
        <v>0</v>
      </c>
      <c r="HW42" s="198">
        <f>'Revised labour.plant escalation'!N7*$HS42*((1+'Labour rates'!$C$2)*(1+'Labour rates'!$D$2))</f>
        <v>0</v>
      </c>
      <c r="HX42" s="198">
        <f>'Revised labour.plant escalation'!O7*$HS42*((1+'Labour rates'!$C$2)*(1+'Labour rates'!$D$2))</f>
        <v>0</v>
      </c>
      <c r="HY42" s="198">
        <f>'Revised labour.plant escalation'!P7*$HS42*((1+'Labour rates'!$C$2)*(1+'Labour rates'!$D$2))</f>
        <v>0</v>
      </c>
      <c r="HZ42" s="204">
        <f>'Revised labour.plant escalation'!Q7*$HS42*((1+'Labour rates'!$C$2)*(1+'Labour rates'!$D$2))</f>
        <v>0</v>
      </c>
      <c r="IA42" s="203">
        <v>0</v>
      </c>
      <c r="IB42" s="198">
        <f>IA42*'Labour rates'!C15</f>
        <v>0</v>
      </c>
      <c r="IC42" s="215" t="s">
        <v>174</v>
      </c>
      <c r="ID42" s="198">
        <v>0</v>
      </c>
      <c r="IE42" s="198">
        <v>0</v>
      </c>
      <c r="IF42" s="198">
        <v>0</v>
      </c>
      <c r="IG42" s="198">
        <v>0</v>
      </c>
      <c r="IH42" s="204">
        <v>0</v>
      </c>
      <c r="II42" s="203">
        <v>0</v>
      </c>
      <c r="IJ42" s="198">
        <f>II42*'Labour rates'!C15</f>
        <v>0</v>
      </c>
      <c r="IK42" s="215" t="s">
        <v>174</v>
      </c>
      <c r="IL42" s="198">
        <f>'Revised labour.plant escalation'!M7*$II42*((1+'Labour rates'!$C$2)*(1+'Labour rates'!$D$2))</f>
        <v>0</v>
      </c>
      <c r="IM42" s="198">
        <f>'Revised labour.plant escalation'!N7*$II42*((1+'Labour rates'!$C$2)*(1+'Labour rates'!$D$2))</f>
        <v>0</v>
      </c>
      <c r="IN42" s="198">
        <f>'Revised labour.plant escalation'!O7*$II42*((1+'Labour rates'!$C$2)*(1+'Labour rates'!$D$2))</f>
        <v>0</v>
      </c>
      <c r="IO42" s="198">
        <f>'Revised labour.plant escalation'!P7*$II42*((1+'Labour rates'!$C$2)*(1+'Labour rates'!$D$2))</f>
        <v>0</v>
      </c>
      <c r="IP42" s="204">
        <f>'Revised labour.plant escalation'!Q7*$II42*((1+'Labour rates'!$C$2)*(1+'Labour rates'!$D$2))</f>
        <v>0</v>
      </c>
      <c r="IQ42" s="203">
        <v>0</v>
      </c>
      <c r="IR42" s="198">
        <f>IQ42*'Labour rates'!C15</f>
        <v>0</v>
      </c>
      <c r="IS42" s="215" t="s">
        <v>174</v>
      </c>
      <c r="IT42" s="198">
        <v>0</v>
      </c>
      <c r="IU42" s="198">
        <v>0</v>
      </c>
      <c r="IV42" s="198">
        <v>0</v>
      </c>
      <c r="IW42" s="198">
        <v>0</v>
      </c>
      <c r="IX42" s="204">
        <v>0</v>
      </c>
      <c r="IY42" s="203">
        <v>0</v>
      </c>
      <c r="IZ42" s="198">
        <f>IY42*'Labour rates'!C15</f>
        <v>0</v>
      </c>
      <c r="JA42" s="215" t="s">
        <v>174</v>
      </c>
      <c r="JB42" s="198">
        <v>0</v>
      </c>
      <c r="JC42" s="198">
        <v>0</v>
      </c>
      <c r="JD42" s="198">
        <v>0</v>
      </c>
      <c r="JE42" s="198">
        <v>0</v>
      </c>
      <c r="JF42" s="204">
        <v>0</v>
      </c>
    </row>
    <row r="43" spans="1:266" x14ac:dyDescent="0.35">
      <c r="A43" s="1" t="s">
        <v>61</v>
      </c>
      <c r="B43" s="191"/>
      <c r="C43" s="203">
        <v>0</v>
      </c>
      <c r="D43" s="198">
        <f>C43*'Labour rates'!C16</f>
        <v>0</v>
      </c>
      <c r="E43" s="215" t="s">
        <v>174</v>
      </c>
      <c r="F43" s="198">
        <v>0</v>
      </c>
      <c r="G43" s="198">
        <v>0</v>
      </c>
      <c r="H43" s="198">
        <v>0</v>
      </c>
      <c r="I43" s="198">
        <v>0</v>
      </c>
      <c r="J43" s="204">
        <v>0</v>
      </c>
      <c r="K43" s="203">
        <v>0</v>
      </c>
      <c r="L43" s="198">
        <f>K43*'Labour rates'!C16</f>
        <v>0</v>
      </c>
      <c r="M43" s="215" t="s">
        <v>174</v>
      </c>
      <c r="N43" s="198">
        <v>0</v>
      </c>
      <c r="O43" s="198">
        <v>0</v>
      </c>
      <c r="P43" s="198">
        <v>0</v>
      </c>
      <c r="Q43" s="198">
        <v>0</v>
      </c>
      <c r="R43" s="204">
        <v>0</v>
      </c>
      <c r="S43" s="203">
        <v>0</v>
      </c>
      <c r="T43" s="198">
        <f>S43*'Labour rates'!C16</f>
        <v>0</v>
      </c>
      <c r="U43" s="215" t="s">
        <v>174</v>
      </c>
      <c r="V43" s="198">
        <v>0</v>
      </c>
      <c r="W43" s="198">
        <v>0</v>
      </c>
      <c r="X43" s="198">
        <v>0</v>
      </c>
      <c r="Y43" s="198">
        <v>0</v>
      </c>
      <c r="Z43" s="204">
        <v>0</v>
      </c>
      <c r="AA43" s="203">
        <v>0</v>
      </c>
      <c r="AB43" s="198">
        <f>AA43*'Labour rates'!C16</f>
        <v>0</v>
      </c>
      <c r="AC43" s="215" t="s">
        <v>174</v>
      </c>
      <c r="AD43" s="198">
        <v>0</v>
      </c>
      <c r="AE43" s="198">
        <v>0</v>
      </c>
      <c r="AF43" s="198">
        <v>0</v>
      </c>
      <c r="AG43" s="198">
        <v>0</v>
      </c>
      <c r="AH43" s="204">
        <v>0</v>
      </c>
      <c r="AI43" s="203">
        <v>0</v>
      </c>
      <c r="AJ43" s="198">
        <f>AI43*'Labour rates'!C16</f>
        <v>0</v>
      </c>
      <c r="AK43" s="215" t="s">
        <v>174</v>
      </c>
      <c r="AL43" s="198">
        <v>0</v>
      </c>
      <c r="AM43" s="198">
        <v>0</v>
      </c>
      <c r="AN43" s="198">
        <v>0</v>
      </c>
      <c r="AO43" s="198">
        <v>0</v>
      </c>
      <c r="AP43" s="204">
        <v>0</v>
      </c>
      <c r="AQ43" s="203">
        <v>0</v>
      </c>
      <c r="AR43" s="198">
        <f>AQ43*'Labour rates'!C16</f>
        <v>0</v>
      </c>
      <c r="AS43" s="215" t="s">
        <v>174</v>
      </c>
      <c r="AT43" s="198">
        <v>0</v>
      </c>
      <c r="AU43" s="198">
        <v>0</v>
      </c>
      <c r="AV43" s="198">
        <v>0</v>
      </c>
      <c r="AW43" s="198">
        <v>0</v>
      </c>
      <c r="AX43" s="204">
        <v>0</v>
      </c>
      <c r="AY43" s="203">
        <v>0</v>
      </c>
      <c r="AZ43" s="198">
        <f>AY43*'Labour rates'!C17</f>
        <v>0</v>
      </c>
      <c r="BA43" s="215" t="s">
        <v>174</v>
      </c>
      <c r="BB43" s="198">
        <v>0</v>
      </c>
      <c r="BC43" s="198">
        <v>0</v>
      </c>
      <c r="BD43" s="198">
        <v>0</v>
      </c>
      <c r="BE43" s="198">
        <v>0</v>
      </c>
      <c r="BF43" s="204">
        <v>0</v>
      </c>
      <c r="BG43" s="203">
        <v>0</v>
      </c>
      <c r="BH43" s="198">
        <f>BG43*'Labour rates'!C16</f>
        <v>0</v>
      </c>
      <c r="BI43" s="215" t="s">
        <v>174</v>
      </c>
      <c r="BJ43" s="198">
        <v>0</v>
      </c>
      <c r="BK43" s="198">
        <v>0</v>
      </c>
      <c r="BL43" s="198">
        <v>0</v>
      </c>
      <c r="BM43" s="198">
        <v>0</v>
      </c>
      <c r="BN43" s="204">
        <v>0</v>
      </c>
      <c r="BO43" s="203">
        <v>0</v>
      </c>
      <c r="BP43" s="198">
        <f>BO43*'Labour rates'!C16</f>
        <v>0</v>
      </c>
      <c r="BQ43" s="215" t="s">
        <v>174</v>
      </c>
      <c r="BR43" s="198">
        <v>0</v>
      </c>
      <c r="BS43" s="198">
        <v>0</v>
      </c>
      <c r="BT43" s="198">
        <v>0</v>
      </c>
      <c r="BU43" s="198">
        <v>0</v>
      </c>
      <c r="BV43" s="204">
        <v>0</v>
      </c>
      <c r="BW43" s="203">
        <v>0</v>
      </c>
      <c r="BX43" s="198">
        <f>BW43*'Labour rates'!C16</f>
        <v>0</v>
      </c>
      <c r="BY43" s="215" t="s">
        <v>174</v>
      </c>
      <c r="BZ43" s="198">
        <v>0</v>
      </c>
      <c r="CA43" s="198">
        <v>0</v>
      </c>
      <c r="CB43" s="198">
        <v>0</v>
      </c>
      <c r="CC43" s="198">
        <v>0</v>
      </c>
      <c r="CD43" s="204">
        <v>0</v>
      </c>
      <c r="CE43" s="203">
        <v>0</v>
      </c>
      <c r="CF43" s="198">
        <f>CE43*'Labour rates'!C16</f>
        <v>0</v>
      </c>
      <c r="CG43" s="215" t="s">
        <v>174</v>
      </c>
      <c r="CH43" s="198">
        <v>0</v>
      </c>
      <c r="CI43" s="198">
        <v>0</v>
      </c>
      <c r="CJ43" s="198">
        <v>0</v>
      </c>
      <c r="CK43" s="198">
        <v>0</v>
      </c>
      <c r="CL43" s="204">
        <v>0</v>
      </c>
      <c r="CM43" s="203">
        <v>0</v>
      </c>
      <c r="CN43" s="198">
        <f>CM43*'Labour rates'!C16</f>
        <v>0</v>
      </c>
      <c r="CO43" s="215" t="s">
        <v>174</v>
      </c>
      <c r="CP43" s="198">
        <v>0</v>
      </c>
      <c r="CQ43" s="198">
        <v>0</v>
      </c>
      <c r="CR43" s="198">
        <v>0</v>
      </c>
      <c r="CS43" s="198">
        <v>0</v>
      </c>
      <c r="CT43" s="204">
        <v>0</v>
      </c>
      <c r="CU43" s="203">
        <v>4</v>
      </c>
      <c r="CV43" s="198">
        <f>CU43*'Labour rates'!C16</f>
        <v>783.16</v>
      </c>
      <c r="CW43" s="215" t="s">
        <v>174</v>
      </c>
      <c r="CX43" s="198">
        <f>'Revised labour.plant escalation'!M8*$CU43*((1+'Labour rates'!$C$2)*(1+'Labour rates'!$D$2))</f>
        <v>926.20599939356771</v>
      </c>
      <c r="CY43" s="198">
        <f>'Revised labour.plant escalation'!N8*$CU43*((1+'Labour rates'!$C$2)*(1+'Labour rates'!$D$2))</f>
        <v>953.77481248435413</v>
      </c>
      <c r="CZ43" s="198">
        <f>'Revised labour.plant escalation'!O8*$CU43*((1+'Labour rates'!$C$2)*(1+'Labour rates'!$D$2))</f>
        <v>986.00389492517013</v>
      </c>
      <c r="DA43" s="198">
        <f>'Revised labour.plant escalation'!P8*$CU43*((1+'Labour rates'!$C$2)*(1+'Labour rates'!$D$2))</f>
        <v>1019.9682369846155</v>
      </c>
      <c r="DB43" s="204">
        <f>'Revised labour.plant escalation'!Q8*$CU43*((1+'Labour rates'!$C$2)*(1+'Labour rates'!$D$2))</f>
        <v>1054.6435979440921</v>
      </c>
      <c r="DC43" s="203">
        <v>0</v>
      </c>
      <c r="DD43" s="198">
        <f>DC43*'Labour rates'!C16</f>
        <v>0</v>
      </c>
      <c r="DE43" s="215" t="s">
        <v>174</v>
      </c>
      <c r="DF43" s="198">
        <v>0</v>
      </c>
      <c r="DG43" s="198">
        <v>0</v>
      </c>
      <c r="DH43" s="198">
        <v>0</v>
      </c>
      <c r="DI43" s="198">
        <v>0</v>
      </c>
      <c r="DJ43" s="204">
        <v>0</v>
      </c>
      <c r="DK43" s="203">
        <v>0</v>
      </c>
      <c r="DL43" s="198">
        <f>DK43*'Labour rates'!C16</f>
        <v>0</v>
      </c>
      <c r="DM43" s="215" t="s">
        <v>174</v>
      </c>
      <c r="DN43" s="198">
        <v>0</v>
      </c>
      <c r="DO43" s="198">
        <v>0</v>
      </c>
      <c r="DP43" s="198">
        <v>0</v>
      </c>
      <c r="DQ43" s="198">
        <v>0</v>
      </c>
      <c r="DR43" s="204">
        <v>0</v>
      </c>
      <c r="DS43" s="203">
        <v>0</v>
      </c>
      <c r="DT43" s="198">
        <f>DS43*'Labour rates'!C16</f>
        <v>0</v>
      </c>
      <c r="DU43" s="215" t="s">
        <v>174</v>
      </c>
      <c r="DV43" s="198">
        <v>0</v>
      </c>
      <c r="DW43" s="198">
        <v>0</v>
      </c>
      <c r="DX43" s="198">
        <v>0</v>
      </c>
      <c r="DY43" s="198">
        <v>0</v>
      </c>
      <c r="DZ43" s="204">
        <v>0</v>
      </c>
      <c r="EA43" s="203">
        <v>9</v>
      </c>
      <c r="EB43" s="198">
        <f>EA43*'Labour rates'!C16</f>
        <v>1762.11</v>
      </c>
      <c r="EC43" s="215" t="s">
        <v>174</v>
      </c>
      <c r="ED43" s="198">
        <f>'Revised labour.plant escalation'!M8*$EA43*((1+'Labour rates'!$C$2)*(1+'Labour rates'!$D$2))</f>
        <v>2083.9634986355272</v>
      </c>
      <c r="EE43" s="198">
        <f>'Revised labour.plant escalation'!N8*$EA43*((1+'Labour rates'!$C$2)*(1+'Labour rates'!$D$2))</f>
        <v>2145.9933280897967</v>
      </c>
      <c r="EF43" s="198">
        <f>'Revised labour.plant escalation'!O8*$EA43*((1+'Labour rates'!$C$2)*(1+'Labour rates'!$D$2))</f>
        <v>2218.5087635816326</v>
      </c>
      <c r="EG43" s="198">
        <f>'Revised labour.plant escalation'!P8*$EA43*((1+'Labour rates'!$C$2)*(1+'Labour rates'!$D$2))</f>
        <v>2294.928533215385</v>
      </c>
      <c r="EH43" s="204">
        <f>'Revised labour.plant escalation'!Q8*$EA43*((1+'Labour rates'!$C$2)*(1+'Labour rates'!$D$2))</f>
        <v>2372.9480953742072</v>
      </c>
      <c r="EI43" s="203">
        <v>6</v>
      </c>
      <c r="EJ43" s="198">
        <f>EI15*'Labour rates'!C16</f>
        <v>1174.74</v>
      </c>
      <c r="EK43" s="215" t="s">
        <v>174</v>
      </c>
      <c r="EL43" s="198">
        <f>'Revised labour.plant escalation'!M8*$EI43*((1+'Labour rates'!$C$2)*(1+'Labour rates'!$D$2))</f>
        <v>1389.3089990903516</v>
      </c>
      <c r="EM43" s="198">
        <f>'Revised labour.plant escalation'!N8*$EI43*((1+'Labour rates'!$C$2)*(1+'Labour rates'!$D$2))</f>
        <v>1430.6622187265314</v>
      </c>
      <c r="EN43" s="198">
        <f>'Revised labour.plant escalation'!O8*$EI43*((1+'Labour rates'!$C$2)*(1+'Labour rates'!$D$2))</f>
        <v>1479.0058423877551</v>
      </c>
      <c r="EO43" s="198">
        <f>'Revised labour.plant escalation'!P8*$EI43*((1+'Labour rates'!$C$2)*(1+'Labour rates'!$D$2))</f>
        <v>1529.9523554769232</v>
      </c>
      <c r="EP43" s="204">
        <f>'Revised labour.plant escalation'!Q8*$EI43*((1+'Labour rates'!$C$2)*(1+'Labour rates'!$D$2))</f>
        <v>1581.9653969161382</v>
      </c>
      <c r="EQ43" s="203">
        <v>3</v>
      </c>
      <c r="ER43" s="198">
        <f>EQ43*'Labour rates'!C16</f>
        <v>587.37</v>
      </c>
      <c r="ES43" s="215" t="s">
        <v>174</v>
      </c>
      <c r="ET43" s="198">
        <f>'Revised labour.plant escalation'!M8*$EQ43*((1+'Labour rates'!$C$2)*(1+'Labour rates'!$D$2))</f>
        <v>694.65449954517578</v>
      </c>
      <c r="EU43" s="198">
        <f>'Revised labour.plant escalation'!N8*$EQ43*((1+'Labour rates'!$C$2)*(1+'Labour rates'!$D$2))</f>
        <v>715.33110936326568</v>
      </c>
      <c r="EV43" s="198">
        <f>'Revised labour.plant escalation'!O8*$EQ43*((1+'Labour rates'!$C$2)*(1+'Labour rates'!$D$2))</f>
        <v>739.50292119387757</v>
      </c>
      <c r="EW43" s="198">
        <f>'Revised labour.plant escalation'!P8*$EQ43*((1+'Labour rates'!$C$2)*(1+'Labour rates'!$D$2))</f>
        <v>764.97617773846162</v>
      </c>
      <c r="EX43" s="204">
        <f>'Revised labour.plant escalation'!Q8*$EQ43*((1+'Labour rates'!$C$2)*(1+'Labour rates'!$D$2))</f>
        <v>790.98269845806908</v>
      </c>
      <c r="EY43" s="203">
        <v>3</v>
      </c>
      <c r="EZ43" s="198">
        <f>EY43*'Labour rates'!C16</f>
        <v>587.37</v>
      </c>
      <c r="FA43" s="215" t="s">
        <v>174</v>
      </c>
      <c r="FB43" s="198">
        <f>'Revised labour.plant escalation'!M8*$EY43*((1+'Labour rates'!$C$2)*(1+'Labour rates'!$D$2))</f>
        <v>694.65449954517578</v>
      </c>
      <c r="FC43" s="198">
        <f>'Revised labour.plant escalation'!N8*$EY43*((1+'Labour rates'!$C$2)*(1+'Labour rates'!$D$2))</f>
        <v>715.33110936326568</v>
      </c>
      <c r="FD43" s="198">
        <f>'Revised labour.plant escalation'!O8*$EY43*((1+'Labour rates'!$C$2)*(1+'Labour rates'!$D$2))</f>
        <v>739.50292119387757</v>
      </c>
      <c r="FE43" s="198">
        <f>'Revised labour.plant escalation'!P8*$EY43*((1+'Labour rates'!$C$2)*(1+'Labour rates'!$D$2))</f>
        <v>764.97617773846162</v>
      </c>
      <c r="FF43" s="204">
        <f>'Revised labour.plant escalation'!Q8*$EY43*((1+'Labour rates'!$C$2)*(1+'Labour rates'!$D$2))</f>
        <v>790.98269845806908</v>
      </c>
      <c r="FG43" s="203">
        <v>6</v>
      </c>
      <c r="FH43" s="198">
        <f>FG43*'Labour rates'!C16</f>
        <v>1174.74</v>
      </c>
      <c r="FI43" s="215" t="s">
        <v>174</v>
      </c>
      <c r="FJ43" s="198">
        <f>'Revised labour.plant escalation'!M8*$FG43*((1+'Labour rates'!$C$2)*(1+'Labour rates'!$D$2))</f>
        <v>1389.3089990903516</v>
      </c>
      <c r="FK43" s="198">
        <f>'Revised labour.plant escalation'!N8*$FG43*((1+'Labour rates'!$C$2)*(1+'Labour rates'!$D$2))</f>
        <v>1430.6622187265314</v>
      </c>
      <c r="FL43" s="198">
        <f>'Revised labour.plant escalation'!O8*$FG43*((1+'Labour rates'!$C$2)*(1+'Labour rates'!$D$2))</f>
        <v>1479.0058423877551</v>
      </c>
      <c r="FM43" s="198">
        <f>'Revised labour.plant escalation'!P8*$FG43*((1+'Labour rates'!$C$2)*(1+'Labour rates'!$D$2))</f>
        <v>1529.9523554769232</v>
      </c>
      <c r="FN43" s="204">
        <f>'Revised labour.plant escalation'!Q8*$FG43*((1+'Labour rates'!$C$2)*(1+'Labour rates'!$D$2))</f>
        <v>1581.9653969161382</v>
      </c>
      <c r="FO43" s="203">
        <v>8</v>
      </c>
      <c r="FP43" s="198">
        <f>FO43*'Labour rates'!C16</f>
        <v>1566.32</v>
      </c>
      <c r="FQ43" s="215" t="s">
        <v>174</v>
      </c>
      <c r="FR43" s="198">
        <f>'Revised labour.plant escalation'!M8*$FO43*((1+'Labour rates'!$C$2)*(1+'Labour rates'!$D$2))</f>
        <v>1852.4119987871354</v>
      </c>
      <c r="FS43" s="198">
        <f>'Revised labour.plant escalation'!N8*$FO43*((1+'Labour rates'!$C$2)*(1+'Labour rates'!$D$2))</f>
        <v>1907.5496249687083</v>
      </c>
      <c r="FT43" s="198">
        <f>'Revised labour.plant escalation'!O8*$FO43*((1+'Labour rates'!$C$2)*(1+'Labour rates'!$D$2))</f>
        <v>1972.0077898503403</v>
      </c>
      <c r="FU43" s="198">
        <f>'Revised labour.plant escalation'!P8*$FO43*((1+'Labour rates'!$C$2)*(1+'Labour rates'!$D$2))</f>
        <v>2039.936473969231</v>
      </c>
      <c r="FV43" s="204">
        <f>'Revised labour.plant escalation'!Q8*$FO43*((1+'Labour rates'!$C$2)*(1+'Labour rates'!$D$2))</f>
        <v>2109.2871958881842</v>
      </c>
      <c r="FW43" s="203">
        <v>12</v>
      </c>
      <c r="FX43" s="198">
        <f>FW43*'Labour rates'!C16</f>
        <v>2349.48</v>
      </c>
      <c r="FY43" s="215" t="s">
        <v>174</v>
      </c>
      <c r="FZ43" s="198">
        <f>'Revised labour.plant escalation'!M8*$FW43*((1+'Labour rates'!$C$2)*(1+'Labour rates'!$D$2))</f>
        <v>2778.6179981807031</v>
      </c>
      <c r="GA43" s="198">
        <f>'Revised labour.plant escalation'!N8*$FW43*((1+'Labour rates'!$C$2)*(1+'Labour rates'!$D$2))</f>
        <v>2861.3244374530627</v>
      </c>
      <c r="GB43" s="198">
        <f>'Revised labour.plant escalation'!O8*$FW43*((1+'Labour rates'!$C$2)*(1+'Labour rates'!$D$2))</f>
        <v>2958.0116847755103</v>
      </c>
      <c r="GC43" s="198">
        <f>'Revised labour.plant escalation'!P8*$FW43*((1+'Labour rates'!$C$2)*(1+'Labour rates'!$D$2))</f>
        <v>3059.9047109538465</v>
      </c>
      <c r="GD43" s="204">
        <f>'Revised labour.plant escalation'!Q8*$FW43*((1+'Labour rates'!$C$2)*(1+'Labour rates'!$D$2))</f>
        <v>3163.9307938322763</v>
      </c>
      <c r="GE43" s="203">
        <v>0</v>
      </c>
      <c r="GF43" s="198">
        <f>GE43*'Labour rates'!C16</f>
        <v>0</v>
      </c>
      <c r="GG43" s="215" t="s">
        <v>174</v>
      </c>
      <c r="GH43" s="198">
        <v>0</v>
      </c>
      <c r="GI43" s="198">
        <v>0</v>
      </c>
      <c r="GJ43" s="198">
        <v>0</v>
      </c>
      <c r="GK43" s="198">
        <v>0</v>
      </c>
      <c r="GL43" s="204">
        <v>0</v>
      </c>
      <c r="GM43" s="203">
        <v>0</v>
      </c>
      <c r="GN43" s="198">
        <f>GM43*'Labour rates'!C16</f>
        <v>0</v>
      </c>
      <c r="GO43" s="215" t="s">
        <v>174</v>
      </c>
      <c r="GP43" s="198">
        <v>0</v>
      </c>
      <c r="GQ43" s="198">
        <v>0</v>
      </c>
      <c r="GR43" s="198">
        <v>0</v>
      </c>
      <c r="GS43" s="198">
        <v>0</v>
      </c>
      <c r="GT43" s="204">
        <v>0</v>
      </c>
      <c r="GU43" s="203">
        <v>0</v>
      </c>
      <c r="GV43" s="198">
        <f>GU43*'Labour rates'!C16</f>
        <v>0</v>
      </c>
      <c r="GW43" s="215" t="s">
        <v>174</v>
      </c>
      <c r="GX43" s="198">
        <v>0</v>
      </c>
      <c r="GY43" s="198">
        <v>0</v>
      </c>
      <c r="GZ43" s="198">
        <v>0</v>
      </c>
      <c r="HA43" s="198">
        <v>0</v>
      </c>
      <c r="HB43" s="204">
        <v>0</v>
      </c>
      <c r="HC43" s="203">
        <v>0</v>
      </c>
      <c r="HD43" s="198">
        <f>HC43*'Labour rates'!C16</f>
        <v>0</v>
      </c>
      <c r="HE43" s="215" t="s">
        <v>174</v>
      </c>
      <c r="HF43" s="198">
        <v>0</v>
      </c>
      <c r="HG43" s="198">
        <v>0</v>
      </c>
      <c r="HH43" s="198">
        <v>0</v>
      </c>
      <c r="HI43" s="198">
        <v>0</v>
      </c>
      <c r="HJ43" s="204">
        <v>0</v>
      </c>
      <c r="HK43" s="203">
        <v>0</v>
      </c>
      <c r="HL43" s="198">
        <f>HK43*'Labour rates'!C16</f>
        <v>0</v>
      </c>
      <c r="HM43" s="215" t="s">
        <v>174</v>
      </c>
      <c r="HN43" s="198">
        <f>'Revised labour.plant escalation'!M8*$HK43*((1+'Labour rates'!$C$2)*(1+'Labour rates'!$D$2))</f>
        <v>0</v>
      </c>
      <c r="HO43" s="198">
        <v>0</v>
      </c>
      <c r="HP43" s="198">
        <v>0</v>
      </c>
      <c r="HQ43" s="198">
        <v>0</v>
      </c>
      <c r="HR43" s="204">
        <v>0</v>
      </c>
      <c r="HS43" s="203">
        <v>0</v>
      </c>
      <c r="HT43" s="198">
        <f>HS43*'Labour rates'!C16</f>
        <v>0</v>
      </c>
      <c r="HU43" s="215" t="s">
        <v>174</v>
      </c>
      <c r="HV43" s="198">
        <f>'Revised labour.plant escalation'!M8*$HS43*((1+'Labour rates'!$C$2)*(1+'Labour rates'!$D$2))</f>
        <v>0</v>
      </c>
      <c r="HW43" s="198">
        <f>'Revised labour.plant escalation'!N8*$HS43*((1+'Labour rates'!$C$2)*(1+'Labour rates'!$D$2))</f>
        <v>0</v>
      </c>
      <c r="HX43" s="198">
        <f>'Revised labour.plant escalation'!O8*$HS43*((1+'Labour rates'!$C$2)*(1+'Labour rates'!$D$2))</f>
        <v>0</v>
      </c>
      <c r="HY43" s="198">
        <f>'Revised labour.plant escalation'!P8*$HS43*((1+'Labour rates'!$C$2)*(1+'Labour rates'!$D$2))</f>
        <v>0</v>
      </c>
      <c r="HZ43" s="204">
        <f>'Revised labour.plant escalation'!Q8*$HS43*((1+'Labour rates'!$C$2)*(1+'Labour rates'!$D$2))</f>
        <v>0</v>
      </c>
      <c r="IA43" s="203">
        <v>0</v>
      </c>
      <c r="IB43" s="198">
        <f>IA43*'Labour rates'!C16</f>
        <v>0</v>
      </c>
      <c r="IC43" s="215" t="s">
        <v>174</v>
      </c>
      <c r="ID43" s="198">
        <v>0</v>
      </c>
      <c r="IE43" s="198">
        <v>0</v>
      </c>
      <c r="IF43" s="198">
        <v>0</v>
      </c>
      <c r="IG43" s="198">
        <v>0</v>
      </c>
      <c r="IH43" s="204">
        <v>0</v>
      </c>
      <c r="II43" s="203">
        <v>0</v>
      </c>
      <c r="IJ43" s="198">
        <f>II43*'Labour rates'!C16</f>
        <v>0</v>
      </c>
      <c r="IK43" s="215" t="s">
        <v>174</v>
      </c>
      <c r="IL43" s="198">
        <f>'Revised labour.plant escalation'!M8*$II43*((1+'Labour rates'!$C$2)*(1+'Labour rates'!$D$2))</f>
        <v>0</v>
      </c>
      <c r="IM43" s="198">
        <f>'Revised labour.plant escalation'!N8*$II43*((1+'Labour rates'!$C$2)*(1+'Labour rates'!$D$2))</f>
        <v>0</v>
      </c>
      <c r="IN43" s="198">
        <f>'Revised labour.plant escalation'!O8*$II43*((1+'Labour rates'!$C$2)*(1+'Labour rates'!$D$2))</f>
        <v>0</v>
      </c>
      <c r="IO43" s="198">
        <f>'Revised labour.plant escalation'!P8*$II43*((1+'Labour rates'!$C$2)*(1+'Labour rates'!$D$2))</f>
        <v>0</v>
      </c>
      <c r="IP43" s="204">
        <f>'Revised labour.plant escalation'!Q8*$II43*((1+'Labour rates'!$C$2)*(1+'Labour rates'!$D$2))</f>
        <v>0</v>
      </c>
      <c r="IQ43" s="203">
        <v>0</v>
      </c>
      <c r="IR43" s="198">
        <f>IQ43*'Labour rates'!C16</f>
        <v>0</v>
      </c>
      <c r="IS43" s="215" t="s">
        <v>174</v>
      </c>
      <c r="IT43" s="198">
        <v>0</v>
      </c>
      <c r="IU43" s="198">
        <v>0</v>
      </c>
      <c r="IV43" s="198">
        <v>0</v>
      </c>
      <c r="IW43" s="198">
        <v>0</v>
      </c>
      <c r="IX43" s="204">
        <v>0</v>
      </c>
      <c r="IY43" s="203">
        <v>0</v>
      </c>
      <c r="IZ43" s="198">
        <f>IY43*'Labour rates'!C16</f>
        <v>0</v>
      </c>
      <c r="JA43" s="215" t="s">
        <v>174</v>
      </c>
      <c r="JB43" s="198">
        <v>0</v>
      </c>
      <c r="JC43" s="198">
        <v>0</v>
      </c>
      <c r="JD43" s="198">
        <v>0</v>
      </c>
      <c r="JE43" s="198">
        <v>0</v>
      </c>
      <c r="JF43" s="204">
        <v>0</v>
      </c>
    </row>
    <row r="44" spans="1:266" x14ac:dyDescent="0.35">
      <c r="A44" s="1" t="s">
        <v>62</v>
      </c>
      <c r="B44" s="191"/>
      <c r="C44" s="203">
        <v>0</v>
      </c>
      <c r="D44" s="198">
        <f>C44*'Labour rates'!C17</f>
        <v>0</v>
      </c>
      <c r="E44" s="215" t="s">
        <v>174</v>
      </c>
      <c r="F44" s="198">
        <v>0</v>
      </c>
      <c r="G44" s="198">
        <v>0</v>
      </c>
      <c r="H44" s="198">
        <v>0</v>
      </c>
      <c r="I44" s="198">
        <v>0</v>
      </c>
      <c r="J44" s="204">
        <v>0</v>
      </c>
      <c r="K44" s="203">
        <v>0</v>
      </c>
      <c r="L44" s="198">
        <f>K44*'Labour rates'!C17</f>
        <v>0</v>
      </c>
      <c r="M44" s="215" t="s">
        <v>174</v>
      </c>
      <c r="N44" s="198">
        <v>0</v>
      </c>
      <c r="O44" s="198">
        <v>0</v>
      </c>
      <c r="P44" s="198">
        <v>0</v>
      </c>
      <c r="Q44" s="198">
        <v>0</v>
      </c>
      <c r="R44" s="204">
        <v>0</v>
      </c>
      <c r="S44" s="203">
        <v>0</v>
      </c>
      <c r="T44" s="198">
        <f>S44*'Labour rates'!C17</f>
        <v>0</v>
      </c>
      <c r="U44" s="215" t="s">
        <v>174</v>
      </c>
      <c r="V44" s="198">
        <v>0</v>
      </c>
      <c r="W44" s="198">
        <v>0</v>
      </c>
      <c r="X44" s="198">
        <v>0</v>
      </c>
      <c r="Y44" s="198">
        <v>0</v>
      </c>
      <c r="Z44" s="204">
        <v>0</v>
      </c>
      <c r="AA44" s="203">
        <v>0</v>
      </c>
      <c r="AB44" s="198">
        <f>AA44*'Labour rates'!C17</f>
        <v>0</v>
      </c>
      <c r="AC44" s="215" t="s">
        <v>174</v>
      </c>
      <c r="AD44" s="198">
        <v>0</v>
      </c>
      <c r="AE44" s="198">
        <v>0</v>
      </c>
      <c r="AF44" s="198">
        <v>0</v>
      </c>
      <c r="AG44" s="198">
        <v>0</v>
      </c>
      <c r="AH44" s="204">
        <v>0</v>
      </c>
      <c r="AI44" s="203">
        <v>0</v>
      </c>
      <c r="AJ44" s="198">
        <f>AI44*'Labour rates'!C17</f>
        <v>0</v>
      </c>
      <c r="AK44" s="215" t="s">
        <v>174</v>
      </c>
      <c r="AL44" s="198">
        <v>0</v>
      </c>
      <c r="AM44" s="198">
        <v>0</v>
      </c>
      <c r="AN44" s="198">
        <v>0</v>
      </c>
      <c r="AO44" s="198">
        <v>0</v>
      </c>
      <c r="AP44" s="204">
        <v>0</v>
      </c>
      <c r="AQ44" s="203">
        <v>0</v>
      </c>
      <c r="AR44" s="198">
        <f>AQ44*'Labour rates'!C17</f>
        <v>0</v>
      </c>
      <c r="AS44" s="215" t="s">
        <v>174</v>
      </c>
      <c r="AT44" s="198">
        <v>0</v>
      </c>
      <c r="AU44" s="198">
        <v>0</v>
      </c>
      <c r="AV44" s="198">
        <v>0</v>
      </c>
      <c r="AW44" s="198">
        <v>0</v>
      </c>
      <c r="AX44" s="204">
        <v>0</v>
      </c>
      <c r="AY44" s="203">
        <v>0</v>
      </c>
      <c r="AZ44" s="198">
        <f>AY44*'Labour rates'!C18</f>
        <v>0</v>
      </c>
      <c r="BA44" s="215" t="s">
        <v>174</v>
      </c>
      <c r="BB44" s="198">
        <v>0</v>
      </c>
      <c r="BC44" s="198">
        <v>0</v>
      </c>
      <c r="BD44" s="198">
        <v>0</v>
      </c>
      <c r="BE44" s="198">
        <v>0</v>
      </c>
      <c r="BF44" s="204">
        <v>0</v>
      </c>
      <c r="BG44" s="203">
        <v>0</v>
      </c>
      <c r="BH44" s="198">
        <f>BG44*'Labour rates'!C17</f>
        <v>0</v>
      </c>
      <c r="BI44" s="215" t="s">
        <v>174</v>
      </c>
      <c r="BJ44" s="198">
        <v>0</v>
      </c>
      <c r="BK44" s="198">
        <v>0</v>
      </c>
      <c r="BL44" s="198">
        <v>0</v>
      </c>
      <c r="BM44" s="198">
        <v>0</v>
      </c>
      <c r="BN44" s="204">
        <v>0</v>
      </c>
      <c r="BO44" s="203">
        <v>0</v>
      </c>
      <c r="BP44" s="198">
        <f>BO44*'Labour rates'!C17</f>
        <v>0</v>
      </c>
      <c r="BQ44" s="215" t="s">
        <v>174</v>
      </c>
      <c r="BR44" s="198">
        <v>0</v>
      </c>
      <c r="BS44" s="198">
        <v>0</v>
      </c>
      <c r="BT44" s="198">
        <v>0</v>
      </c>
      <c r="BU44" s="198">
        <v>0</v>
      </c>
      <c r="BV44" s="204">
        <v>0</v>
      </c>
      <c r="BW44" s="203">
        <v>0</v>
      </c>
      <c r="BX44" s="198">
        <f>BW44*'Labour rates'!C17</f>
        <v>0</v>
      </c>
      <c r="BY44" s="215" t="s">
        <v>174</v>
      </c>
      <c r="BZ44" s="198">
        <v>0</v>
      </c>
      <c r="CA44" s="198">
        <v>0</v>
      </c>
      <c r="CB44" s="198">
        <v>0</v>
      </c>
      <c r="CC44" s="198">
        <v>0</v>
      </c>
      <c r="CD44" s="204">
        <v>0</v>
      </c>
      <c r="CE44" s="203">
        <v>0</v>
      </c>
      <c r="CF44" s="198">
        <f>CE44*'Labour rates'!C17</f>
        <v>0</v>
      </c>
      <c r="CG44" s="215" t="s">
        <v>174</v>
      </c>
      <c r="CH44" s="198">
        <v>0</v>
      </c>
      <c r="CI44" s="198">
        <v>0</v>
      </c>
      <c r="CJ44" s="198">
        <v>0</v>
      </c>
      <c r="CK44" s="198">
        <v>0</v>
      </c>
      <c r="CL44" s="204">
        <v>0</v>
      </c>
      <c r="CM44" s="203">
        <v>0</v>
      </c>
      <c r="CN44" s="198">
        <f>CM44*'Labour rates'!C17</f>
        <v>0</v>
      </c>
      <c r="CO44" s="215" t="s">
        <v>174</v>
      </c>
      <c r="CP44" s="198">
        <v>0</v>
      </c>
      <c r="CQ44" s="198">
        <v>0</v>
      </c>
      <c r="CR44" s="198">
        <v>0</v>
      </c>
      <c r="CS44" s="198">
        <v>0</v>
      </c>
      <c r="CT44" s="204">
        <v>0</v>
      </c>
      <c r="CU44" s="203">
        <v>0</v>
      </c>
      <c r="CV44" s="198">
        <f>CU44*'Labour rates'!C17</f>
        <v>0</v>
      </c>
      <c r="CW44" s="215" t="s">
        <v>174</v>
      </c>
      <c r="CX44" s="198">
        <v>0</v>
      </c>
      <c r="CY44" s="198">
        <v>0</v>
      </c>
      <c r="CZ44" s="198">
        <v>0</v>
      </c>
      <c r="DA44" s="198">
        <v>0</v>
      </c>
      <c r="DB44" s="204">
        <v>0</v>
      </c>
      <c r="DC44" s="203">
        <v>0</v>
      </c>
      <c r="DD44" s="198">
        <f>DC44*'Labour rates'!C17</f>
        <v>0</v>
      </c>
      <c r="DE44" s="215" t="s">
        <v>174</v>
      </c>
      <c r="DF44" s="198">
        <v>0</v>
      </c>
      <c r="DG44" s="198">
        <v>0</v>
      </c>
      <c r="DH44" s="198">
        <v>0</v>
      </c>
      <c r="DI44" s="198">
        <v>0</v>
      </c>
      <c r="DJ44" s="204">
        <v>0</v>
      </c>
      <c r="DK44" s="203">
        <v>0</v>
      </c>
      <c r="DL44" s="198">
        <f>DK44*'Labour rates'!C17</f>
        <v>0</v>
      </c>
      <c r="DM44" s="215" t="s">
        <v>174</v>
      </c>
      <c r="DN44" s="198">
        <v>0</v>
      </c>
      <c r="DO44" s="198">
        <v>0</v>
      </c>
      <c r="DP44" s="198">
        <v>0</v>
      </c>
      <c r="DQ44" s="198">
        <v>0</v>
      </c>
      <c r="DR44" s="204">
        <v>0</v>
      </c>
      <c r="DS44" s="203">
        <v>0</v>
      </c>
      <c r="DT44" s="198">
        <f>DS44*'Labour rates'!C17</f>
        <v>0</v>
      </c>
      <c r="DU44" s="215" t="s">
        <v>174</v>
      </c>
      <c r="DV44" s="198">
        <v>0</v>
      </c>
      <c r="DW44" s="198">
        <v>0</v>
      </c>
      <c r="DX44" s="198">
        <v>0</v>
      </c>
      <c r="DY44" s="198">
        <v>0</v>
      </c>
      <c r="DZ44" s="204">
        <v>0</v>
      </c>
      <c r="EA44" s="203">
        <v>0</v>
      </c>
      <c r="EB44" s="198">
        <f>EA44*'Labour rates'!C17</f>
        <v>0</v>
      </c>
      <c r="EC44" s="215" t="s">
        <v>174</v>
      </c>
      <c r="ED44" s="198">
        <v>0</v>
      </c>
      <c r="EE44" s="198">
        <v>0</v>
      </c>
      <c r="EF44" s="198">
        <v>0</v>
      </c>
      <c r="EG44" s="198">
        <v>0</v>
      </c>
      <c r="EH44" s="204">
        <v>0</v>
      </c>
      <c r="EI44" s="203">
        <v>0</v>
      </c>
      <c r="EJ44" s="198">
        <f>EI16*'Labour rates'!C17</f>
        <v>0</v>
      </c>
      <c r="EK44" s="215" t="s">
        <v>174</v>
      </c>
      <c r="EL44" s="198">
        <v>0</v>
      </c>
      <c r="EM44" s="198">
        <v>0</v>
      </c>
      <c r="EN44" s="198">
        <v>0</v>
      </c>
      <c r="EO44" s="198">
        <v>0</v>
      </c>
      <c r="EP44" s="204">
        <v>0</v>
      </c>
      <c r="EQ44" s="203">
        <v>6</v>
      </c>
      <c r="ER44" s="198">
        <f>EQ44*'Labour rates'!C17</f>
        <v>1174.74</v>
      </c>
      <c r="ES44" s="215" t="s">
        <v>174</v>
      </c>
      <c r="ET44" s="198">
        <f>'Revised labour.plant escalation'!M9*$EQ44*((1+'Labour rates'!$C$2)*(1+'Labour rates'!$D$2))</f>
        <v>1389.3089990903516</v>
      </c>
      <c r="EU44" s="198">
        <f>'Revised labour.plant escalation'!N9*$EQ44*((1+'Labour rates'!$C$2)*(1+'Labour rates'!$D$2))</f>
        <v>1430.6622187265314</v>
      </c>
      <c r="EV44" s="198">
        <f>'Revised labour.plant escalation'!O9*$EQ44*((1+'Labour rates'!$C$2)*(1+'Labour rates'!$D$2))</f>
        <v>1479.0058423877551</v>
      </c>
      <c r="EW44" s="198">
        <f>'Revised labour.plant escalation'!P9*$EQ44*((1+'Labour rates'!$C$2)*(1+'Labour rates'!$D$2))</f>
        <v>1529.9523554769232</v>
      </c>
      <c r="EX44" s="204">
        <f>'Revised labour.plant escalation'!Q9*$EQ44*((1+'Labour rates'!$C$2)*(1+'Labour rates'!$D$2))</f>
        <v>1581.9653969161382</v>
      </c>
      <c r="EY44" s="203">
        <v>7.5</v>
      </c>
      <c r="EZ44" s="198">
        <f>EY44*'Labour rates'!C17</f>
        <v>1468.425</v>
      </c>
      <c r="FA44" s="215" t="s">
        <v>174</v>
      </c>
      <c r="FB44" s="198">
        <f>'Revised labour.plant escalation'!M9*$EY44*((1+'Labour rates'!$C$2)*(1+'Labour rates'!$D$2))</f>
        <v>1736.6362488629395</v>
      </c>
      <c r="FC44" s="198">
        <f>'Revised labour.plant escalation'!N9*$EY44*((1+'Labour rates'!$C$2)*(1+'Labour rates'!$D$2))</f>
        <v>1788.3277734081641</v>
      </c>
      <c r="FD44" s="198">
        <f>'Revised labour.plant escalation'!O9*$EY44*((1+'Labour rates'!$C$2)*(1+'Labour rates'!$D$2))</f>
        <v>1848.7573029846942</v>
      </c>
      <c r="FE44" s="198">
        <f>'Revised labour.plant escalation'!P9*$EY44*((1+'Labour rates'!$C$2)*(1+'Labour rates'!$D$2))</f>
        <v>1912.440444346154</v>
      </c>
      <c r="FF44" s="204">
        <f>'Revised labour.plant escalation'!Q9*$EY44*((1+'Labour rates'!$C$2)*(1+'Labour rates'!$D$2))</f>
        <v>1977.4567461451729</v>
      </c>
      <c r="FG44" s="203">
        <v>28</v>
      </c>
      <c r="FH44" s="198">
        <f>FG44*'Labour rates'!C17</f>
        <v>5482.12</v>
      </c>
      <c r="FI44" s="215" t="s">
        <v>174</v>
      </c>
      <c r="FJ44" s="198">
        <f>'Revised labour.plant escalation'!M9*$FG44*((1+'Labour rates'!$C$2)*(1+'Labour rates'!$D$2))</f>
        <v>6483.4419957549735</v>
      </c>
      <c r="FK44" s="198">
        <f>'Revised labour.plant escalation'!N9*$FG44*((1+'Labour rates'!$C$2)*(1+'Labour rates'!$D$2))</f>
        <v>6676.4236873904792</v>
      </c>
      <c r="FL44" s="198">
        <f>'Revised labour.plant escalation'!O9*$FG44*((1+'Labour rates'!$C$2)*(1+'Labour rates'!$D$2))</f>
        <v>6902.0272644761908</v>
      </c>
      <c r="FM44" s="198">
        <f>'Revised labour.plant escalation'!P9*$FG44*((1+'Labour rates'!$C$2)*(1+'Labour rates'!$D$2))</f>
        <v>7139.777658892308</v>
      </c>
      <c r="FN44" s="204">
        <f>'Revised labour.plant escalation'!Q9*$FG44*((1+'Labour rates'!$C$2)*(1+'Labour rates'!$D$2))</f>
        <v>7382.5051856086457</v>
      </c>
      <c r="FO44" s="203">
        <v>42</v>
      </c>
      <c r="FP44" s="198">
        <f>FO44*'Labour rates'!C17</f>
        <v>8223.18</v>
      </c>
      <c r="FQ44" s="215" t="s">
        <v>174</v>
      </c>
      <c r="FR44" s="198">
        <f>'Revised labour.plant escalation'!M9*$FO44*((1+'Labour rates'!$C$2)*(1+'Labour rates'!$D$2))</f>
        <v>9725.1629936324607</v>
      </c>
      <c r="FS44" s="198">
        <f>'Revised labour.plant escalation'!N9*$FO44*((1+'Labour rates'!$C$2)*(1+'Labour rates'!$D$2))</f>
        <v>10014.635531085718</v>
      </c>
      <c r="FT44" s="198">
        <f>'Revised labour.plant escalation'!O9*$FO44*((1+'Labour rates'!$C$2)*(1+'Labour rates'!$D$2))</f>
        <v>10353.040896714287</v>
      </c>
      <c r="FU44" s="198">
        <f>'Revised labour.plant escalation'!P9*$FO44*((1+'Labour rates'!$C$2)*(1+'Labour rates'!$D$2))</f>
        <v>10709.666488338462</v>
      </c>
      <c r="FV44" s="204">
        <f>'Revised labour.plant escalation'!Q9*$FO44*((1+'Labour rates'!$C$2)*(1+'Labour rates'!$D$2))</f>
        <v>11073.757778412968</v>
      </c>
      <c r="FW44" s="203">
        <v>54</v>
      </c>
      <c r="FX44" s="198">
        <f>FW44*'Labour rates'!C17</f>
        <v>10572.66</v>
      </c>
      <c r="FY44" s="215" t="s">
        <v>174</v>
      </c>
      <c r="FZ44" s="198">
        <f>'Revised labour.plant escalation'!M9*$FW44*((1+'Labour rates'!$C$2)*(1+'Labour rates'!$D$2))</f>
        <v>12503.780991813164</v>
      </c>
      <c r="GA44" s="198">
        <f>'Revised labour.plant escalation'!N9*$FW44*((1+'Labour rates'!$C$2)*(1+'Labour rates'!$D$2))</f>
        <v>12875.959968538782</v>
      </c>
      <c r="GB44" s="198">
        <f>'Revised labour.plant escalation'!O9*$FW44*((1+'Labour rates'!$C$2)*(1+'Labour rates'!$D$2))</f>
        <v>13311.052581489797</v>
      </c>
      <c r="GC44" s="198">
        <f>'Revised labour.plant escalation'!P9*$FW44*((1+'Labour rates'!$C$2)*(1+'Labour rates'!$D$2))</f>
        <v>13769.571199292308</v>
      </c>
      <c r="GD44" s="204">
        <f>'Revised labour.plant escalation'!Q9*$FW44*((1+'Labour rates'!$C$2)*(1+'Labour rates'!$D$2))</f>
        <v>14237.688572245244</v>
      </c>
      <c r="GE44" s="203">
        <v>3</v>
      </c>
      <c r="GF44" s="198">
        <f>GE44*'Labour rates'!C17</f>
        <v>587.37</v>
      </c>
      <c r="GG44" s="215" t="s">
        <v>174</v>
      </c>
      <c r="GH44" s="198">
        <f>'Revised labour.plant escalation'!M9*$GE44*((1+'Labour rates'!$C$2)*(1+'Labour rates'!$D$2))</f>
        <v>694.65449954517578</v>
      </c>
      <c r="GI44" s="198">
        <f>'Revised labour.plant escalation'!N9*$GE44*((1+'Labour rates'!$C$2)*(1+'Labour rates'!$D$2))</f>
        <v>715.33110936326568</v>
      </c>
      <c r="GJ44" s="198">
        <f>'Revised labour.plant escalation'!O9*$GE44*((1+'Labour rates'!$C$2)*(1+'Labour rates'!$D$2))</f>
        <v>739.50292119387757</v>
      </c>
      <c r="GK44" s="198">
        <f>'Revised labour.plant escalation'!P9*$GE44*((1+'Labour rates'!$C$2)*(1+'Labour rates'!$D$2))</f>
        <v>764.97617773846162</v>
      </c>
      <c r="GL44" s="204">
        <f>'Revised labour.plant escalation'!Q9*$GE44*((1+'Labour rates'!$C$2)*(1+'Labour rates'!$D$2))</f>
        <v>790.98269845806908</v>
      </c>
      <c r="GM44" s="203">
        <v>3</v>
      </c>
      <c r="GN44" s="198">
        <f>GM44*'Labour rates'!C17</f>
        <v>587.37</v>
      </c>
      <c r="GO44" s="215" t="s">
        <v>174</v>
      </c>
      <c r="GP44" s="198">
        <f>'Revised labour.plant escalation'!M9*$GM44*((1+'Labour rates'!$C$2)*(1+'Labour rates'!$D$2))</f>
        <v>694.65449954517578</v>
      </c>
      <c r="GQ44" s="198">
        <f>'Revised labour.plant escalation'!N9*$GM44*((1+'Labour rates'!$C$2)*(1+'Labour rates'!$D$2))</f>
        <v>715.33110936326568</v>
      </c>
      <c r="GR44" s="198">
        <f>'Revised labour.plant escalation'!O9*$GM44*((1+'Labour rates'!$C$2)*(1+'Labour rates'!$D$2))</f>
        <v>739.50292119387757</v>
      </c>
      <c r="GS44" s="198">
        <f>'Revised labour.plant escalation'!P9*$GM44*((1+'Labour rates'!$C$2)*(1+'Labour rates'!$D$2))</f>
        <v>764.97617773846162</v>
      </c>
      <c r="GT44" s="204">
        <f>'Revised labour.plant escalation'!Q9*$GM44*((1+'Labour rates'!$C$2)*(1+'Labour rates'!$D$2))</f>
        <v>790.98269845806908</v>
      </c>
      <c r="GU44" s="203">
        <v>5.5</v>
      </c>
      <c r="GV44" s="198">
        <f>GU44*'Labour rates'!C17</f>
        <v>1076.845</v>
      </c>
      <c r="GW44" s="215" t="s">
        <v>174</v>
      </c>
      <c r="GX44" s="198">
        <f>'Revised labour.plant escalation'!M9*$GU44*((1+'Labour rates'!$C$2)*(1+'Labour rates'!$D$2))</f>
        <v>1273.5332491661557</v>
      </c>
      <c r="GY44" s="198">
        <f>'Revised labour.plant escalation'!N9*$GU44*((1+'Labour rates'!$C$2)*(1+'Labour rates'!$D$2))</f>
        <v>1311.4403671659868</v>
      </c>
      <c r="GZ44" s="198">
        <f>'Revised labour.plant escalation'!O9*$GU44*((1+'Labour rates'!$C$2)*(1+'Labour rates'!$D$2))</f>
        <v>1355.7553555221091</v>
      </c>
      <c r="HA44" s="198">
        <f>'Revised labour.plant escalation'!P9*$GU44*((1+'Labour rates'!$C$2)*(1+'Labour rates'!$D$2))</f>
        <v>1402.4563258538462</v>
      </c>
      <c r="HB44" s="204">
        <f>'Revised labour.plant escalation'!Q9*$GU44*((1+'Labour rates'!$C$2)*(1+'Labour rates'!$D$2))</f>
        <v>1450.1349471731269</v>
      </c>
      <c r="HC44" s="203">
        <v>6.5</v>
      </c>
      <c r="HD44" s="198">
        <f>HC44*'Labour rates'!C17</f>
        <v>1272.635</v>
      </c>
      <c r="HE44" s="215" t="s">
        <v>174</v>
      </c>
      <c r="HF44" s="198">
        <f>'Revised labour.plant escalation'!M9*$HC44*((1+'Labour rates'!$C$2)*(1+'Labour rates'!$D$2))</f>
        <v>1505.0847490145477</v>
      </c>
      <c r="HG44" s="198">
        <f>'Revised labour.plant escalation'!N9*$HC44*((1+'Labour rates'!$C$2)*(1+'Labour rates'!$D$2))</f>
        <v>1549.8840702870755</v>
      </c>
      <c r="HH44" s="198">
        <f>'Revised labour.plant escalation'!O9*$HC44*((1+'Labour rates'!$C$2)*(1+'Labour rates'!$D$2))</f>
        <v>1602.2563292534014</v>
      </c>
      <c r="HI44" s="198">
        <f>'Revised labour.plant escalation'!P9*$HC44*((1+'Labour rates'!$C$2)*(1+'Labour rates'!$D$2))</f>
        <v>1657.4483851000002</v>
      </c>
      <c r="HJ44" s="204">
        <f>'Revised labour.plant escalation'!Q9*$HC44*((1+'Labour rates'!$C$2)*(1+'Labour rates'!$D$2))</f>
        <v>1713.7958466591497</v>
      </c>
      <c r="HK44" s="203">
        <v>0</v>
      </c>
      <c r="HL44" s="198">
        <f>HK44*'Labour rates'!C17</f>
        <v>0</v>
      </c>
      <c r="HM44" s="215" t="s">
        <v>174</v>
      </c>
      <c r="HN44" s="198">
        <f>'Revised labour.plant escalation'!M9*$HK44*((1+'Labour rates'!$C$2)*(1+'Labour rates'!$D$2))</f>
        <v>0</v>
      </c>
      <c r="HO44" s="198">
        <v>0</v>
      </c>
      <c r="HP44" s="198">
        <v>0</v>
      </c>
      <c r="HQ44" s="198">
        <v>0</v>
      </c>
      <c r="HR44" s="204">
        <v>0</v>
      </c>
      <c r="HS44" s="203">
        <v>0</v>
      </c>
      <c r="HT44" s="198">
        <f>HS44*'Labour rates'!C17</f>
        <v>0</v>
      </c>
      <c r="HU44" s="215" t="s">
        <v>174</v>
      </c>
      <c r="HV44" s="198">
        <f>'Revised labour.plant escalation'!M9*$HS44*((1+'Labour rates'!$C$2)*(1+'Labour rates'!$D$2))</f>
        <v>0</v>
      </c>
      <c r="HW44" s="198">
        <f>'Revised labour.plant escalation'!N9*$HS44*((1+'Labour rates'!$C$2)*(1+'Labour rates'!$D$2))</f>
        <v>0</v>
      </c>
      <c r="HX44" s="198">
        <f>'Revised labour.plant escalation'!O9*$HS44*((1+'Labour rates'!$C$2)*(1+'Labour rates'!$D$2))</f>
        <v>0</v>
      </c>
      <c r="HY44" s="198">
        <f>'Revised labour.plant escalation'!P9*$HS44*((1+'Labour rates'!$C$2)*(1+'Labour rates'!$D$2))</f>
        <v>0</v>
      </c>
      <c r="HZ44" s="204">
        <f>'Revised labour.plant escalation'!Q9*$HS44*((1+'Labour rates'!$C$2)*(1+'Labour rates'!$D$2))</f>
        <v>0</v>
      </c>
      <c r="IA44" s="203">
        <v>0</v>
      </c>
      <c r="IB44" s="198">
        <f>IA44*'Labour rates'!C17</f>
        <v>0</v>
      </c>
      <c r="IC44" s="215" t="s">
        <v>174</v>
      </c>
      <c r="ID44" s="198">
        <v>0</v>
      </c>
      <c r="IE44" s="198">
        <v>0</v>
      </c>
      <c r="IF44" s="198">
        <v>0</v>
      </c>
      <c r="IG44" s="198">
        <v>0</v>
      </c>
      <c r="IH44" s="204">
        <v>0</v>
      </c>
      <c r="II44" s="203">
        <v>0</v>
      </c>
      <c r="IJ44" s="198">
        <f>II44*'Labour rates'!C17</f>
        <v>0</v>
      </c>
      <c r="IK44" s="215" t="s">
        <v>174</v>
      </c>
      <c r="IL44" s="198">
        <f>'Revised labour.plant escalation'!M9*$II44*((1+'Labour rates'!$C$2)*(1+'Labour rates'!$D$2))</f>
        <v>0</v>
      </c>
      <c r="IM44" s="198">
        <f>'Revised labour.plant escalation'!N9*$II44*((1+'Labour rates'!$C$2)*(1+'Labour rates'!$D$2))</f>
        <v>0</v>
      </c>
      <c r="IN44" s="198">
        <f>'Revised labour.plant escalation'!O9*$II44*((1+'Labour rates'!$C$2)*(1+'Labour rates'!$D$2))</f>
        <v>0</v>
      </c>
      <c r="IO44" s="198">
        <f>'Revised labour.plant escalation'!P9*$II44*((1+'Labour rates'!$C$2)*(1+'Labour rates'!$D$2))</f>
        <v>0</v>
      </c>
      <c r="IP44" s="204">
        <f>'Revised labour.plant escalation'!Q9*$II44*((1+'Labour rates'!$C$2)*(1+'Labour rates'!$D$2))</f>
        <v>0</v>
      </c>
      <c r="IQ44" s="203">
        <v>0</v>
      </c>
      <c r="IR44" s="198">
        <f>IQ44*'Labour rates'!C17</f>
        <v>0</v>
      </c>
      <c r="IS44" s="215" t="s">
        <v>174</v>
      </c>
      <c r="IT44" s="198">
        <v>0</v>
      </c>
      <c r="IU44" s="198">
        <v>0</v>
      </c>
      <c r="IV44" s="198">
        <v>0</v>
      </c>
      <c r="IW44" s="198">
        <v>0</v>
      </c>
      <c r="IX44" s="204">
        <v>0</v>
      </c>
      <c r="IY44" s="203">
        <v>0</v>
      </c>
      <c r="IZ44" s="198">
        <f>IY44*'Labour rates'!C17</f>
        <v>0</v>
      </c>
      <c r="JA44" s="215" t="s">
        <v>174</v>
      </c>
      <c r="JB44" s="198">
        <v>0</v>
      </c>
      <c r="JC44" s="198">
        <v>0</v>
      </c>
      <c r="JD44" s="198">
        <v>0</v>
      </c>
      <c r="JE44" s="198">
        <v>0</v>
      </c>
      <c r="JF44" s="204">
        <v>0</v>
      </c>
    </row>
    <row r="45" spans="1:266" x14ac:dyDescent="0.35">
      <c r="A45" s="1" t="s">
        <v>63</v>
      </c>
      <c r="B45" s="191"/>
      <c r="C45" s="203">
        <v>0</v>
      </c>
      <c r="D45" s="198">
        <f>C45*'Labour rates'!C18</f>
        <v>0</v>
      </c>
      <c r="E45" s="215" t="s">
        <v>174</v>
      </c>
      <c r="F45" s="198">
        <v>0</v>
      </c>
      <c r="G45" s="198">
        <v>0</v>
      </c>
      <c r="H45" s="198">
        <v>0</v>
      </c>
      <c r="I45" s="198">
        <v>0</v>
      </c>
      <c r="J45" s="204">
        <v>0</v>
      </c>
      <c r="K45" s="203">
        <v>0</v>
      </c>
      <c r="L45" s="198">
        <f>K45*'Labour rates'!C18</f>
        <v>0</v>
      </c>
      <c r="M45" s="215" t="s">
        <v>174</v>
      </c>
      <c r="N45" s="198">
        <v>0</v>
      </c>
      <c r="O45" s="198">
        <v>0</v>
      </c>
      <c r="P45" s="198">
        <v>0</v>
      </c>
      <c r="Q45" s="198">
        <v>0</v>
      </c>
      <c r="R45" s="204">
        <v>0</v>
      </c>
      <c r="S45" s="203">
        <v>0</v>
      </c>
      <c r="T45" s="198">
        <f>S45*'Labour rates'!C18</f>
        <v>0</v>
      </c>
      <c r="U45" s="215" t="s">
        <v>174</v>
      </c>
      <c r="V45" s="198">
        <v>0</v>
      </c>
      <c r="W45" s="198">
        <v>0</v>
      </c>
      <c r="X45" s="198">
        <v>0</v>
      </c>
      <c r="Y45" s="198">
        <v>0</v>
      </c>
      <c r="Z45" s="204">
        <v>0</v>
      </c>
      <c r="AA45" s="203">
        <v>0</v>
      </c>
      <c r="AB45" s="198">
        <f>AA45*'Labour rates'!C18</f>
        <v>0</v>
      </c>
      <c r="AC45" s="215" t="s">
        <v>174</v>
      </c>
      <c r="AD45" s="198">
        <v>0</v>
      </c>
      <c r="AE45" s="198">
        <v>0</v>
      </c>
      <c r="AF45" s="198">
        <v>0</v>
      </c>
      <c r="AG45" s="198">
        <v>0</v>
      </c>
      <c r="AH45" s="204">
        <v>0</v>
      </c>
      <c r="AI45" s="203">
        <v>0</v>
      </c>
      <c r="AJ45" s="198">
        <f>AI45*'Labour rates'!C18</f>
        <v>0</v>
      </c>
      <c r="AK45" s="215" t="s">
        <v>174</v>
      </c>
      <c r="AL45" s="198">
        <v>0</v>
      </c>
      <c r="AM45" s="198">
        <v>0</v>
      </c>
      <c r="AN45" s="198">
        <v>0</v>
      </c>
      <c r="AO45" s="198">
        <v>0</v>
      </c>
      <c r="AP45" s="204">
        <v>0</v>
      </c>
      <c r="AQ45" s="203">
        <v>0</v>
      </c>
      <c r="AR45" s="198">
        <f>AQ45*'Labour rates'!C18</f>
        <v>0</v>
      </c>
      <c r="AS45" s="215" t="s">
        <v>174</v>
      </c>
      <c r="AT45" s="198">
        <v>0</v>
      </c>
      <c r="AU45" s="198">
        <v>0</v>
      </c>
      <c r="AV45" s="198">
        <v>0</v>
      </c>
      <c r="AW45" s="198">
        <v>0</v>
      </c>
      <c r="AX45" s="204">
        <v>0</v>
      </c>
      <c r="AY45" s="203">
        <v>0</v>
      </c>
      <c r="AZ45" s="198">
        <f>AY45*'Labour rates'!C19</f>
        <v>0</v>
      </c>
      <c r="BA45" s="215" t="s">
        <v>174</v>
      </c>
      <c r="BB45" s="198">
        <v>0</v>
      </c>
      <c r="BC45" s="198">
        <v>0</v>
      </c>
      <c r="BD45" s="198">
        <v>0</v>
      </c>
      <c r="BE45" s="198">
        <v>0</v>
      </c>
      <c r="BF45" s="204">
        <v>0</v>
      </c>
      <c r="BG45" s="203">
        <v>0</v>
      </c>
      <c r="BH45" s="198">
        <f>BG45*'Labour rates'!C18</f>
        <v>0</v>
      </c>
      <c r="BI45" s="215" t="s">
        <v>174</v>
      </c>
      <c r="BJ45" s="198">
        <v>0</v>
      </c>
      <c r="BK45" s="198">
        <v>0</v>
      </c>
      <c r="BL45" s="198">
        <v>0</v>
      </c>
      <c r="BM45" s="198">
        <v>0</v>
      </c>
      <c r="BN45" s="204">
        <v>0</v>
      </c>
      <c r="BO45" s="203">
        <v>0</v>
      </c>
      <c r="BP45" s="198">
        <f>BO45*'Labour rates'!C18</f>
        <v>0</v>
      </c>
      <c r="BQ45" s="215" t="s">
        <v>174</v>
      </c>
      <c r="BR45" s="198">
        <v>0</v>
      </c>
      <c r="BS45" s="198">
        <v>0</v>
      </c>
      <c r="BT45" s="198">
        <v>0</v>
      </c>
      <c r="BU45" s="198">
        <v>0</v>
      </c>
      <c r="BV45" s="204">
        <v>0</v>
      </c>
      <c r="BW45" s="203">
        <v>0</v>
      </c>
      <c r="BX45" s="198">
        <f>BW45*'Labour rates'!C18</f>
        <v>0</v>
      </c>
      <c r="BY45" s="215" t="s">
        <v>174</v>
      </c>
      <c r="BZ45" s="198">
        <v>0</v>
      </c>
      <c r="CA45" s="198">
        <v>0</v>
      </c>
      <c r="CB45" s="198">
        <v>0</v>
      </c>
      <c r="CC45" s="198">
        <v>0</v>
      </c>
      <c r="CD45" s="204">
        <v>0</v>
      </c>
      <c r="CE45" s="203">
        <v>0</v>
      </c>
      <c r="CF45" s="198">
        <f>CE45*'Labour rates'!C18</f>
        <v>0</v>
      </c>
      <c r="CG45" s="215" t="s">
        <v>174</v>
      </c>
      <c r="CH45" s="198">
        <v>0</v>
      </c>
      <c r="CI45" s="198">
        <v>0</v>
      </c>
      <c r="CJ45" s="198">
        <v>0</v>
      </c>
      <c r="CK45" s="198">
        <v>0</v>
      </c>
      <c r="CL45" s="204">
        <v>0</v>
      </c>
      <c r="CM45" s="203">
        <v>0</v>
      </c>
      <c r="CN45" s="198">
        <f>CM45*'Labour rates'!C18</f>
        <v>0</v>
      </c>
      <c r="CO45" s="215" t="s">
        <v>174</v>
      </c>
      <c r="CP45" s="198">
        <v>0</v>
      </c>
      <c r="CQ45" s="198">
        <v>0</v>
      </c>
      <c r="CR45" s="198">
        <v>0</v>
      </c>
      <c r="CS45" s="198">
        <v>0</v>
      </c>
      <c r="CT45" s="204">
        <v>0</v>
      </c>
      <c r="CU45" s="203">
        <v>0</v>
      </c>
      <c r="CV45" s="198">
        <f>CU45*'Labour rates'!C18</f>
        <v>0</v>
      </c>
      <c r="CW45" s="215" t="s">
        <v>174</v>
      </c>
      <c r="CX45" s="198">
        <v>0</v>
      </c>
      <c r="CY45" s="198">
        <v>0</v>
      </c>
      <c r="CZ45" s="198">
        <v>0</v>
      </c>
      <c r="DA45" s="198">
        <v>0</v>
      </c>
      <c r="DB45" s="204">
        <v>0</v>
      </c>
      <c r="DC45" s="203">
        <v>0</v>
      </c>
      <c r="DD45" s="198">
        <f>DC45*'Labour rates'!C18</f>
        <v>0</v>
      </c>
      <c r="DE45" s="215" t="s">
        <v>174</v>
      </c>
      <c r="DF45" s="198">
        <v>0</v>
      </c>
      <c r="DG45" s="198">
        <v>0</v>
      </c>
      <c r="DH45" s="198">
        <v>0</v>
      </c>
      <c r="DI45" s="198">
        <v>0</v>
      </c>
      <c r="DJ45" s="204">
        <v>0</v>
      </c>
      <c r="DK45" s="203">
        <v>0</v>
      </c>
      <c r="DL45" s="198">
        <f>DK45*'Labour rates'!C18</f>
        <v>0</v>
      </c>
      <c r="DM45" s="215" t="s">
        <v>174</v>
      </c>
      <c r="DN45" s="198">
        <v>0</v>
      </c>
      <c r="DO45" s="198">
        <v>0</v>
      </c>
      <c r="DP45" s="198">
        <v>0</v>
      </c>
      <c r="DQ45" s="198">
        <v>0</v>
      </c>
      <c r="DR45" s="204">
        <v>0</v>
      </c>
      <c r="DS45" s="203">
        <v>0</v>
      </c>
      <c r="DT45" s="198">
        <f>DS45*'Labour rates'!C18</f>
        <v>0</v>
      </c>
      <c r="DU45" s="215" t="s">
        <v>174</v>
      </c>
      <c r="DV45" s="198">
        <v>0</v>
      </c>
      <c r="DW45" s="198">
        <v>0</v>
      </c>
      <c r="DX45" s="198">
        <v>0</v>
      </c>
      <c r="DY45" s="198">
        <v>0</v>
      </c>
      <c r="DZ45" s="204">
        <v>0</v>
      </c>
      <c r="EA45" s="203">
        <v>0</v>
      </c>
      <c r="EB45" s="198">
        <f>EA45*'Labour rates'!C18</f>
        <v>0</v>
      </c>
      <c r="EC45" s="215" t="s">
        <v>174</v>
      </c>
      <c r="ED45" s="198">
        <v>0</v>
      </c>
      <c r="EE45" s="198">
        <v>0</v>
      </c>
      <c r="EF45" s="198">
        <v>0</v>
      </c>
      <c r="EG45" s="198">
        <v>0</v>
      </c>
      <c r="EH45" s="204">
        <v>0</v>
      </c>
      <c r="EI45" s="203">
        <v>0</v>
      </c>
      <c r="EJ45" s="198">
        <f>EI17*'Labour rates'!C18</f>
        <v>0</v>
      </c>
      <c r="EK45" s="215" t="s">
        <v>174</v>
      </c>
      <c r="EL45" s="198">
        <v>0</v>
      </c>
      <c r="EM45" s="198">
        <v>0</v>
      </c>
      <c r="EN45" s="198">
        <v>0</v>
      </c>
      <c r="EO45" s="198">
        <v>0</v>
      </c>
      <c r="EP45" s="204">
        <v>0</v>
      </c>
      <c r="EQ45" s="203">
        <v>4</v>
      </c>
      <c r="ER45" s="198">
        <f>EQ45*'Labour rates'!C18</f>
        <v>607.55999999999995</v>
      </c>
      <c r="ES45" s="215" t="s">
        <v>174</v>
      </c>
      <c r="ET45" s="198">
        <f>'Revised labour.plant escalation'!M10*$EQ45*((1+'Labour rates'!$C$2)*(1+'Labour rates'!$D$2))</f>
        <v>804.12441501796025</v>
      </c>
      <c r="EU45" s="198">
        <f>'Revised labour.plant escalation'!N10*$EQ45*((1+'Labour rates'!$C$2)*(1+'Labour rates'!$D$2))</f>
        <v>828.05943132522134</v>
      </c>
      <c r="EV45" s="198">
        <f>'Revised labour.plant escalation'!O10*$EQ45*((1+'Labour rates'!$C$2)*(1+'Labour rates'!$D$2))</f>
        <v>856.04045507291403</v>
      </c>
      <c r="EW45" s="198">
        <f>'Revised labour.plant escalation'!P10*$EQ45*((1+'Labour rates'!$C$2)*(1+'Labour rates'!$D$2))</f>
        <v>885.5280169197423</v>
      </c>
      <c r="EX45" s="204">
        <f>'Revised labour.plant escalation'!Q10*$EQ45*((1+'Labour rates'!$C$2)*(1+'Labour rates'!$D$2))</f>
        <v>915.63287951546351</v>
      </c>
      <c r="EY45" s="203">
        <v>2</v>
      </c>
      <c r="EZ45" s="198">
        <f>EY45*'Labour rates'!C18</f>
        <v>303.77999999999997</v>
      </c>
      <c r="FA45" s="215" t="s">
        <v>174</v>
      </c>
      <c r="FB45" s="198">
        <f>'Revised labour.plant escalation'!M10*$EY45*((1+'Labour rates'!$C$2)*(1+'Labour rates'!$D$2))</f>
        <v>402.06220750898012</v>
      </c>
      <c r="FC45" s="198">
        <f>'Revised labour.plant escalation'!N10*$EY45*((1+'Labour rates'!$C$2)*(1+'Labour rates'!$D$2))</f>
        <v>414.02971566261067</v>
      </c>
      <c r="FD45" s="198">
        <f>'Revised labour.plant escalation'!O10*$EY45*((1+'Labour rates'!$C$2)*(1+'Labour rates'!$D$2))</f>
        <v>428.02022753645701</v>
      </c>
      <c r="FE45" s="198">
        <f>'Revised labour.plant escalation'!P10*$EY45*((1+'Labour rates'!$C$2)*(1+'Labour rates'!$D$2))</f>
        <v>442.76400845987115</v>
      </c>
      <c r="FF45" s="204">
        <f>'Revised labour.plant escalation'!Q10*$EY45*((1+'Labour rates'!$C$2)*(1+'Labour rates'!$D$2))</f>
        <v>457.81643975773176</v>
      </c>
      <c r="FG45" s="203">
        <v>0</v>
      </c>
      <c r="FH45" s="198">
        <f>FG45*'Labour rates'!C18</f>
        <v>0</v>
      </c>
      <c r="FI45" s="215" t="s">
        <v>174</v>
      </c>
      <c r="FJ45" s="198">
        <f>'Revised labour.plant escalation'!M10*$FG45*((1+'Labour rates'!$C$2)*(1+'Labour rates'!$D$2))</f>
        <v>0</v>
      </c>
      <c r="FK45" s="198">
        <f>'Revised labour.plant escalation'!N10*$FG45*((1+'Labour rates'!$C$2)*(1+'Labour rates'!$D$2))</f>
        <v>0</v>
      </c>
      <c r="FL45" s="198">
        <f>'Revised labour.plant escalation'!O10*$FG45*((1+'Labour rates'!$C$2)*(1+'Labour rates'!$D$2))</f>
        <v>0</v>
      </c>
      <c r="FM45" s="198">
        <f>'Revised labour.plant escalation'!P10*$FG45*((1+'Labour rates'!$C$2)*(1+'Labour rates'!$D$2))</f>
        <v>0</v>
      </c>
      <c r="FN45" s="204">
        <f>'Revised labour.plant escalation'!Q10*$FG45*((1+'Labour rates'!$C$2)*(1+'Labour rates'!$D$2))</f>
        <v>0</v>
      </c>
      <c r="FO45" s="203">
        <v>0</v>
      </c>
      <c r="FP45" s="198">
        <f>FO45*'Labour rates'!C18</f>
        <v>0</v>
      </c>
      <c r="FQ45" s="215" t="s">
        <v>174</v>
      </c>
      <c r="FR45" s="198">
        <f>'Revised labour.plant escalation'!M10*$FO45*((1+'Labour rates'!$C$2)*(1+'Labour rates'!$D$2))</f>
        <v>0</v>
      </c>
      <c r="FS45" s="198">
        <f>'Revised labour.plant escalation'!N10*$FO45*((1+'Labour rates'!$C$2)*(1+'Labour rates'!$D$2))</f>
        <v>0</v>
      </c>
      <c r="FT45" s="198">
        <f>'Revised labour.plant escalation'!O10*$FO45*((1+'Labour rates'!$C$2)*(1+'Labour rates'!$D$2))</f>
        <v>0</v>
      </c>
      <c r="FU45" s="198">
        <f>'Revised labour.plant escalation'!P10*$FO45*((1+'Labour rates'!$C$2)*(1+'Labour rates'!$D$2))</f>
        <v>0</v>
      </c>
      <c r="FV45" s="204">
        <f>'Revised labour.plant escalation'!Q10*$FO45*((1+'Labour rates'!$C$2)*(1+'Labour rates'!$D$2))</f>
        <v>0</v>
      </c>
      <c r="FW45" s="203">
        <v>0</v>
      </c>
      <c r="FX45" s="198">
        <f>FW45*'Labour rates'!C18</f>
        <v>0</v>
      </c>
      <c r="FY45" s="215" t="s">
        <v>174</v>
      </c>
      <c r="FZ45" s="198">
        <f>'Revised labour.plant escalation'!M10*$FW45*((1+'Labour rates'!$C$2)*(1+'Labour rates'!$D$2))</f>
        <v>0</v>
      </c>
      <c r="GA45" s="198">
        <f>'Revised labour.plant escalation'!N10*$FW45*((1+'Labour rates'!$C$2)*(1+'Labour rates'!$D$2))</f>
        <v>0</v>
      </c>
      <c r="GB45" s="198">
        <f>'Revised labour.plant escalation'!O10*$FW45*((1+'Labour rates'!$C$2)*(1+'Labour rates'!$D$2))</f>
        <v>0</v>
      </c>
      <c r="GC45" s="198">
        <f>'Revised labour.plant escalation'!P10*$FW45*((1+'Labour rates'!$C$2)*(1+'Labour rates'!$D$2))</f>
        <v>0</v>
      </c>
      <c r="GD45" s="204">
        <f>'Revised labour.plant escalation'!Q10*$FW45*((1+'Labour rates'!$C$2)*(1+'Labour rates'!$D$2))</f>
        <v>0</v>
      </c>
      <c r="GE45" s="203">
        <v>0</v>
      </c>
      <c r="GF45" s="198">
        <f>GE45*'Labour rates'!C18</f>
        <v>0</v>
      </c>
      <c r="GG45" s="215" t="s">
        <v>174</v>
      </c>
      <c r="GH45" s="198">
        <v>0</v>
      </c>
      <c r="GI45" s="198">
        <v>0</v>
      </c>
      <c r="GJ45" s="198">
        <v>0</v>
      </c>
      <c r="GK45" s="198">
        <v>0</v>
      </c>
      <c r="GL45" s="204">
        <v>0</v>
      </c>
      <c r="GM45" s="203">
        <v>0</v>
      </c>
      <c r="GN45" s="198">
        <f>GM45*'Labour rates'!C18</f>
        <v>0</v>
      </c>
      <c r="GO45" s="215" t="s">
        <v>174</v>
      </c>
      <c r="GP45" s="198">
        <v>0</v>
      </c>
      <c r="GQ45" s="198">
        <v>0</v>
      </c>
      <c r="GR45" s="198">
        <v>0</v>
      </c>
      <c r="GS45" s="198">
        <v>0</v>
      </c>
      <c r="GT45" s="204">
        <v>0</v>
      </c>
      <c r="GU45" s="203">
        <v>0</v>
      </c>
      <c r="GV45" s="198">
        <f>GU45*'Labour rates'!C18</f>
        <v>0</v>
      </c>
      <c r="GW45" s="215" t="s">
        <v>174</v>
      </c>
      <c r="GX45" s="198">
        <v>0</v>
      </c>
      <c r="GY45" s="198">
        <v>0</v>
      </c>
      <c r="GZ45" s="198">
        <v>0</v>
      </c>
      <c r="HA45" s="198">
        <v>0</v>
      </c>
      <c r="HB45" s="204">
        <v>0</v>
      </c>
      <c r="HC45" s="203">
        <v>0</v>
      </c>
      <c r="HD45" s="198">
        <f>HC45*'Labour rates'!C18</f>
        <v>0</v>
      </c>
      <c r="HE45" s="215" t="s">
        <v>174</v>
      </c>
      <c r="HF45" s="198">
        <v>0</v>
      </c>
      <c r="HG45" s="198">
        <v>0</v>
      </c>
      <c r="HH45" s="198">
        <v>0</v>
      </c>
      <c r="HI45" s="198">
        <v>0</v>
      </c>
      <c r="HJ45" s="204">
        <v>0</v>
      </c>
      <c r="HK45" s="203">
        <v>0</v>
      </c>
      <c r="HL45" s="198">
        <f>HK45*'Labour rates'!C18</f>
        <v>0</v>
      </c>
      <c r="HM45" s="215" t="s">
        <v>174</v>
      </c>
      <c r="HN45" s="198">
        <f>'Revised labour.plant escalation'!M10*$HK45*((1+'Labour rates'!$C$2)*(1+'Labour rates'!$D$2))</f>
        <v>0</v>
      </c>
      <c r="HO45" s="198">
        <v>0</v>
      </c>
      <c r="HP45" s="198">
        <v>0</v>
      </c>
      <c r="HQ45" s="198">
        <v>0</v>
      </c>
      <c r="HR45" s="204">
        <v>0</v>
      </c>
      <c r="HS45" s="203">
        <v>0</v>
      </c>
      <c r="HT45" s="198">
        <f>HS45*'Labour rates'!C18</f>
        <v>0</v>
      </c>
      <c r="HU45" s="215" t="s">
        <v>174</v>
      </c>
      <c r="HV45" s="198">
        <f>'Revised labour.plant escalation'!M10*$HS45*((1+'Labour rates'!$C$2)*(1+'Labour rates'!$D$2))</f>
        <v>0</v>
      </c>
      <c r="HW45" s="198">
        <f>'Revised labour.plant escalation'!N10*$HS45*((1+'Labour rates'!$C$2)*(1+'Labour rates'!$D$2))</f>
        <v>0</v>
      </c>
      <c r="HX45" s="198">
        <f>'Revised labour.plant escalation'!O10*$HS45*((1+'Labour rates'!$C$2)*(1+'Labour rates'!$D$2))</f>
        <v>0</v>
      </c>
      <c r="HY45" s="198">
        <f>'Revised labour.plant escalation'!P10*$HS45*((1+'Labour rates'!$C$2)*(1+'Labour rates'!$D$2))</f>
        <v>0</v>
      </c>
      <c r="HZ45" s="204">
        <f>'Revised labour.plant escalation'!Q10*$HS45*((1+'Labour rates'!$C$2)*(1+'Labour rates'!$D$2))</f>
        <v>0</v>
      </c>
      <c r="IA45" s="203">
        <v>0</v>
      </c>
      <c r="IB45" s="198">
        <f>IA45*'Labour rates'!C18</f>
        <v>0</v>
      </c>
      <c r="IC45" s="215" t="s">
        <v>174</v>
      </c>
      <c r="ID45" s="198">
        <v>0</v>
      </c>
      <c r="IE45" s="198">
        <v>0</v>
      </c>
      <c r="IF45" s="198">
        <v>0</v>
      </c>
      <c r="IG45" s="198">
        <v>0</v>
      </c>
      <c r="IH45" s="204">
        <v>0</v>
      </c>
      <c r="II45" s="203">
        <v>0</v>
      </c>
      <c r="IJ45" s="198">
        <f>II45*'Labour rates'!C18</f>
        <v>0</v>
      </c>
      <c r="IK45" s="215" t="s">
        <v>174</v>
      </c>
      <c r="IL45" s="198">
        <f>'Revised labour.plant escalation'!M10*$II45*((1+'Labour rates'!$C$2)*(1+'Labour rates'!$D$2))</f>
        <v>0</v>
      </c>
      <c r="IM45" s="198">
        <f>'Revised labour.plant escalation'!N10*$II45*((1+'Labour rates'!$C$2)*(1+'Labour rates'!$D$2))</f>
        <v>0</v>
      </c>
      <c r="IN45" s="198">
        <f>'Revised labour.plant escalation'!O10*$II45*((1+'Labour rates'!$C$2)*(1+'Labour rates'!$D$2))</f>
        <v>0</v>
      </c>
      <c r="IO45" s="198">
        <f>'Revised labour.plant escalation'!P10*$II45*((1+'Labour rates'!$C$2)*(1+'Labour rates'!$D$2))</f>
        <v>0</v>
      </c>
      <c r="IP45" s="204">
        <f>'Revised labour.plant escalation'!Q10*$II45*((1+'Labour rates'!$C$2)*(1+'Labour rates'!$D$2))</f>
        <v>0</v>
      </c>
      <c r="IQ45" s="203">
        <v>0</v>
      </c>
      <c r="IR45" s="198">
        <f>IQ45*'Labour rates'!C18</f>
        <v>0</v>
      </c>
      <c r="IS45" s="215" t="s">
        <v>174</v>
      </c>
      <c r="IT45" s="198">
        <v>0</v>
      </c>
      <c r="IU45" s="198">
        <v>0</v>
      </c>
      <c r="IV45" s="198">
        <v>0</v>
      </c>
      <c r="IW45" s="198">
        <v>0</v>
      </c>
      <c r="IX45" s="204">
        <v>0</v>
      </c>
      <c r="IY45" s="203">
        <v>0</v>
      </c>
      <c r="IZ45" s="198">
        <f>IY45*'Labour rates'!C18</f>
        <v>0</v>
      </c>
      <c r="JA45" s="215" t="s">
        <v>174</v>
      </c>
      <c r="JB45" s="198">
        <v>0</v>
      </c>
      <c r="JC45" s="198">
        <v>0</v>
      </c>
      <c r="JD45" s="198">
        <v>0</v>
      </c>
      <c r="JE45" s="198">
        <v>0</v>
      </c>
      <c r="JF45" s="204">
        <v>0</v>
      </c>
    </row>
    <row r="46" spans="1:266" x14ac:dyDescent="0.35">
      <c r="A46" s="3" t="s">
        <v>4</v>
      </c>
      <c r="B46" s="191"/>
      <c r="C46" s="205"/>
      <c r="D46" s="199"/>
      <c r="E46" s="199"/>
      <c r="F46" s="199"/>
      <c r="G46" s="199"/>
      <c r="H46" s="199"/>
      <c r="I46" s="199"/>
      <c r="J46" s="206"/>
      <c r="K46" s="205"/>
      <c r="L46" s="199"/>
      <c r="M46" s="199"/>
      <c r="N46" s="199"/>
      <c r="O46" s="199"/>
      <c r="P46" s="199"/>
      <c r="Q46" s="199"/>
      <c r="R46" s="206"/>
      <c r="S46" s="205"/>
      <c r="T46" s="199"/>
      <c r="U46" s="199"/>
      <c r="V46" s="199"/>
      <c r="W46" s="199"/>
      <c r="X46" s="199"/>
      <c r="Y46" s="199"/>
      <c r="Z46" s="206"/>
      <c r="AA46" s="205"/>
      <c r="AB46" s="199"/>
      <c r="AC46" s="199"/>
      <c r="AD46" s="199"/>
      <c r="AE46" s="199"/>
      <c r="AF46" s="199"/>
      <c r="AG46" s="199"/>
      <c r="AH46" s="206"/>
      <c r="AI46" s="205"/>
      <c r="AJ46" s="199"/>
      <c r="AK46" s="199"/>
      <c r="AL46" s="199"/>
      <c r="AM46" s="199"/>
      <c r="AN46" s="199"/>
      <c r="AO46" s="199"/>
      <c r="AP46" s="206"/>
      <c r="AQ46" s="205"/>
      <c r="AR46" s="199"/>
      <c r="AS46" s="199"/>
      <c r="AT46" s="199"/>
      <c r="AU46" s="199"/>
      <c r="AV46" s="199"/>
      <c r="AW46" s="199"/>
      <c r="AX46" s="206"/>
      <c r="AY46" s="205"/>
      <c r="AZ46" s="199"/>
      <c r="BA46" s="199"/>
      <c r="BB46" s="199"/>
      <c r="BC46" s="199"/>
      <c r="BD46" s="199"/>
      <c r="BE46" s="199"/>
      <c r="BF46" s="206"/>
      <c r="BG46" s="205"/>
      <c r="BH46" s="199"/>
      <c r="BI46" s="199"/>
      <c r="BJ46" s="199"/>
      <c r="BK46" s="199"/>
      <c r="BL46" s="199"/>
      <c r="BM46" s="199"/>
      <c r="BN46" s="206"/>
      <c r="BO46" s="205"/>
      <c r="BP46" s="199"/>
      <c r="BQ46" s="199"/>
      <c r="BR46" s="199"/>
      <c r="BS46" s="199"/>
      <c r="BT46" s="199"/>
      <c r="BU46" s="199"/>
      <c r="BV46" s="206"/>
      <c r="BW46" s="205"/>
      <c r="BX46" s="199"/>
      <c r="BY46" s="199"/>
      <c r="BZ46" s="199"/>
      <c r="CA46" s="199"/>
      <c r="CB46" s="199"/>
      <c r="CC46" s="199"/>
      <c r="CD46" s="206"/>
      <c r="CE46" s="205"/>
      <c r="CF46" s="199"/>
      <c r="CG46" s="199"/>
      <c r="CH46" s="199"/>
      <c r="CI46" s="199"/>
      <c r="CJ46" s="199"/>
      <c r="CK46" s="199"/>
      <c r="CL46" s="206"/>
      <c r="CM46" s="205"/>
      <c r="CN46" s="199"/>
      <c r="CO46" s="199"/>
      <c r="CP46" s="199"/>
      <c r="CQ46" s="199"/>
      <c r="CR46" s="199"/>
      <c r="CS46" s="199"/>
      <c r="CT46" s="206"/>
      <c r="CU46" s="205"/>
      <c r="CV46" s="199"/>
      <c r="CW46" s="199"/>
      <c r="CX46" s="199"/>
      <c r="CY46" s="199"/>
      <c r="CZ46" s="199"/>
      <c r="DA46" s="199"/>
      <c r="DB46" s="206"/>
      <c r="DC46" s="205"/>
      <c r="DD46" s="199"/>
      <c r="DE46" s="199"/>
      <c r="DF46" s="199"/>
      <c r="DG46" s="199"/>
      <c r="DH46" s="199"/>
      <c r="DI46" s="199"/>
      <c r="DJ46" s="206"/>
      <c r="DK46" s="205"/>
      <c r="DL46" s="199"/>
      <c r="DM46" s="199"/>
      <c r="DN46" s="199"/>
      <c r="DO46" s="199"/>
      <c r="DP46" s="199"/>
      <c r="DQ46" s="199"/>
      <c r="DR46" s="206"/>
      <c r="DS46" s="205"/>
      <c r="DT46" s="199"/>
      <c r="DU46" s="199"/>
      <c r="DV46" s="199"/>
      <c r="DW46" s="199"/>
      <c r="DX46" s="199"/>
      <c r="DY46" s="199"/>
      <c r="DZ46" s="206"/>
      <c r="EA46" s="205"/>
      <c r="EB46" s="199"/>
      <c r="EC46" s="199"/>
      <c r="ED46" s="199"/>
      <c r="EE46" s="199"/>
      <c r="EF46" s="199"/>
      <c r="EG46" s="199"/>
      <c r="EH46" s="206"/>
      <c r="EI46" s="205"/>
      <c r="EJ46" s="199"/>
      <c r="EK46" s="199"/>
      <c r="EL46" s="199"/>
      <c r="EM46" s="199"/>
      <c r="EN46" s="199"/>
      <c r="EO46" s="199"/>
      <c r="EP46" s="206"/>
      <c r="EQ46" s="205"/>
      <c r="ER46" s="199"/>
      <c r="ES46" s="199"/>
      <c r="ET46" s="199"/>
      <c r="EU46" s="199"/>
      <c r="EV46" s="199"/>
      <c r="EW46" s="199"/>
      <c r="EX46" s="206"/>
      <c r="EY46" s="205"/>
      <c r="EZ46" s="199"/>
      <c r="FA46" s="199"/>
      <c r="FB46" s="199"/>
      <c r="FC46" s="199"/>
      <c r="FD46" s="199"/>
      <c r="FE46" s="199"/>
      <c r="FF46" s="206"/>
      <c r="FG46" s="205"/>
      <c r="FH46" s="199"/>
      <c r="FI46" s="199"/>
      <c r="FJ46" s="199"/>
      <c r="FK46" s="199"/>
      <c r="FL46" s="199"/>
      <c r="FM46" s="199"/>
      <c r="FN46" s="206"/>
      <c r="FO46" s="205"/>
      <c r="FP46" s="199"/>
      <c r="FQ46" s="199"/>
      <c r="FR46" s="199"/>
      <c r="FS46" s="199"/>
      <c r="FT46" s="199"/>
      <c r="FU46" s="199"/>
      <c r="FV46" s="206"/>
      <c r="FW46" s="205"/>
      <c r="FX46" s="199"/>
      <c r="FY46" s="199"/>
      <c r="FZ46" s="199"/>
      <c r="GA46" s="199"/>
      <c r="GB46" s="199"/>
      <c r="GC46" s="199"/>
      <c r="GD46" s="206"/>
      <c r="GE46" s="205"/>
      <c r="GF46" s="199"/>
      <c r="GG46" s="199"/>
      <c r="GH46" s="199"/>
      <c r="GI46" s="199"/>
      <c r="GJ46" s="199"/>
      <c r="GK46" s="199"/>
      <c r="GL46" s="206"/>
      <c r="GM46" s="205"/>
      <c r="GN46" s="199"/>
      <c r="GO46" s="199"/>
      <c r="GP46" s="199"/>
      <c r="GQ46" s="199"/>
      <c r="GR46" s="199"/>
      <c r="GS46" s="199"/>
      <c r="GT46" s="206"/>
      <c r="GU46" s="205"/>
      <c r="GV46" s="199"/>
      <c r="GW46" s="199"/>
      <c r="GX46" s="199"/>
      <c r="GY46" s="199"/>
      <c r="GZ46" s="199"/>
      <c r="HA46" s="199"/>
      <c r="HB46" s="206"/>
      <c r="HC46" s="205"/>
      <c r="HD46" s="199"/>
      <c r="HE46" s="199"/>
      <c r="HF46" s="199"/>
      <c r="HG46" s="199"/>
      <c r="HH46" s="199"/>
      <c r="HI46" s="199"/>
      <c r="HJ46" s="206"/>
      <c r="HK46" s="205"/>
      <c r="HL46" s="199"/>
      <c r="HM46" s="199"/>
      <c r="HN46" s="199"/>
      <c r="HO46" s="199"/>
      <c r="HP46" s="199"/>
      <c r="HQ46" s="199"/>
      <c r="HR46" s="206"/>
      <c r="HS46" s="205"/>
      <c r="HT46" s="199"/>
      <c r="HU46" s="199"/>
      <c r="HV46" s="199"/>
      <c r="HW46" s="199"/>
      <c r="HX46" s="199"/>
      <c r="HY46" s="199"/>
      <c r="HZ46" s="206"/>
      <c r="IA46" s="205"/>
      <c r="IB46" s="199"/>
      <c r="IC46" s="199"/>
      <c r="ID46" s="199"/>
      <c r="IE46" s="199"/>
      <c r="IF46" s="199"/>
      <c r="IG46" s="199"/>
      <c r="IH46" s="206"/>
      <c r="II46" s="205"/>
      <c r="IJ46" s="199"/>
      <c r="IK46" s="199"/>
      <c r="IL46" s="199"/>
      <c r="IM46" s="199"/>
      <c r="IN46" s="199"/>
      <c r="IO46" s="199"/>
      <c r="IP46" s="206"/>
      <c r="IQ46" s="205"/>
      <c r="IR46" s="199"/>
      <c r="IS46" s="199"/>
      <c r="IT46" s="199"/>
      <c r="IU46" s="199"/>
      <c r="IV46" s="199"/>
      <c r="IW46" s="199"/>
      <c r="IX46" s="206"/>
      <c r="IY46" s="205"/>
      <c r="IZ46" s="199"/>
      <c r="JA46" s="199"/>
      <c r="JB46" s="199"/>
      <c r="JC46" s="199"/>
      <c r="JD46" s="199"/>
      <c r="JE46" s="199"/>
      <c r="JF46" s="206"/>
    </row>
    <row r="47" spans="1:266" x14ac:dyDescent="0.35">
      <c r="A47" s="2" t="s">
        <v>49</v>
      </c>
      <c r="B47" s="191"/>
      <c r="C47" s="203">
        <v>0</v>
      </c>
      <c r="D47" s="198">
        <f>'Revised labour.plant escalation'!C17*'Misc works estimation'!$C47*(1+'Labour rates'!$D$19)</f>
        <v>0</v>
      </c>
      <c r="E47" s="215" t="s">
        <v>174</v>
      </c>
      <c r="F47" s="198">
        <v>0</v>
      </c>
      <c r="G47" s="198">
        <v>0</v>
      </c>
      <c r="H47" s="198">
        <v>0</v>
      </c>
      <c r="I47" s="198">
        <v>0</v>
      </c>
      <c r="J47" s="204">
        <v>0</v>
      </c>
      <c r="K47" s="203">
        <v>0</v>
      </c>
      <c r="L47" s="198">
        <f>'Revised labour.plant escalation'!C17*'Misc works estimation'!$K47*(1+'Labour rates'!$D$19)</f>
        <v>0</v>
      </c>
      <c r="M47" s="215" t="s">
        <v>174</v>
      </c>
      <c r="N47" s="198">
        <v>0</v>
      </c>
      <c r="O47" s="198">
        <v>0</v>
      </c>
      <c r="P47" s="198">
        <v>0</v>
      </c>
      <c r="Q47" s="198">
        <v>0</v>
      </c>
      <c r="R47" s="204">
        <v>0</v>
      </c>
      <c r="S47" s="203">
        <v>0</v>
      </c>
      <c r="T47" s="198">
        <f>'Revised labour.plant escalation'!C17*'Misc works estimation'!$S47*(1+'Labour rates'!$D$19)</f>
        <v>0</v>
      </c>
      <c r="U47" s="215" t="s">
        <v>174</v>
      </c>
      <c r="V47" s="198">
        <v>0</v>
      </c>
      <c r="W47" s="198">
        <v>0</v>
      </c>
      <c r="X47" s="198">
        <v>0</v>
      </c>
      <c r="Y47" s="198">
        <v>0</v>
      </c>
      <c r="Z47" s="204">
        <v>0</v>
      </c>
      <c r="AA47" s="203">
        <v>0</v>
      </c>
      <c r="AB47" s="198">
        <f>'Revised labour.plant escalation'!C17*'Misc works estimation'!$AA47*(1+'Labour rates'!$D$19)</f>
        <v>0</v>
      </c>
      <c r="AC47" s="215" t="s">
        <v>174</v>
      </c>
      <c r="AD47" s="198">
        <v>0</v>
      </c>
      <c r="AE47" s="198">
        <v>0</v>
      </c>
      <c r="AF47" s="198">
        <v>0</v>
      </c>
      <c r="AG47" s="198">
        <v>0</v>
      </c>
      <c r="AH47" s="204">
        <v>0</v>
      </c>
      <c r="AI47" s="203">
        <v>0</v>
      </c>
      <c r="AJ47" s="198">
        <f>'Revised labour.plant escalation'!C17*'Misc works estimation'!$AI47*(1+'Labour rates'!$D$19)</f>
        <v>0</v>
      </c>
      <c r="AK47" s="215" t="s">
        <v>174</v>
      </c>
      <c r="AL47" s="198">
        <v>0</v>
      </c>
      <c r="AM47" s="198">
        <v>0</v>
      </c>
      <c r="AN47" s="198">
        <v>0</v>
      </c>
      <c r="AO47" s="198">
        <v>0</v>
      </c>
      <c r="AP47" s="204">
        <v>0</v>
      </c>
      <c r="AQ47" s="203">
        <v>0</v>
      </c>
      <c r="AR47" s="198">
        <f>'Revised labour.plant escalation'!C17*'Misc works estimation'!$AQ47*(1+'Labour rates'!$D$19)</f>
        <v>0</v>
      </c>
      <c r="AS47" s="215" t="s">
        <v>174</v>
      </c>
      <c r="AT47" s="198">
        <v>0</v>
      </c>
      <c r="AU47" s="198">
        <v>0</v>
      </c>
      <c r="AV47" s="198">
        <v>0</v>
      </c>
      <c r="AW47" s="198">
        <v>0</v>
      </c>
      <c r="AX47" s="204">
        <v>0</v>
      </c>
      <c r="AY47" s="203">
        <v>0</v>
      </c>
      <c r="AZ47" s="198">
        <f>'Revised labour.plant escalation'!C17*'Misc works estimation'!$AY47*(1+'Labour rates'!$D$19)</f>
        <v>0</v>
      </c>
      <c r="BA47" s="215" t="s">
        <v>174</v>
      </c>
      <c r="BB47" s="198">
        <v>0</v>
      </c>
      <c r="BC47" s="198">
        <v>0</v>
      </c>
      <c r="BD47" s="198">
        <v>0</v>
      </c>
      <c r="BE47" s="198">
        <v>0</v>
      </c>
      <c r="BF47" s="204">
        <v>0</v>
      </c>
      <c r="BG47" s="203">
        <v>0</v>
      </c>
      <c r="BH47" s="198">
        <f>'Revised labour.plant escalation'!C17*'Misc works estimation'!$BG47*(1+'Labour rates'!$D$19)</f>
        <v>0</v>
      </c>
      <c r="BI47" s="215" t="s">
        <v>174</v>
      </c>
      <c r="BJ47" s="198">
        <v>0</v>
      </c>
      <c r="BK47" s="198">
        <v>0</v>
      </c>
      <c r="BL47" s="198">
        <v>0</v>
      </c>
      <c r="BM47" s="198">
        <v>0</v>
      </c>
      <c r="BN47" s="204">
        <v>0</v>
      </c>
      <c r="BO47" s="203">
        <v>0</v>
      </c>
      <c r="BP47" s="198">
        <f>'Revised labour.plant escalation'!C17*'Misc works estimation'!$BO47*(1+'Labour rates'!$D$19)</f>
        <v>0</v>
      </c>
      <c r="BQ47" s="215" t="s">
        <v>174</v>
      </c>
      <c r="BR47" s="198">
        <v>0</v>
      </c>
      <c r="BS47" s="198">
        <v>0</v>
      </c>
      <c r="BT47" s="198">
        <v>0</v>
      </c>
      <c r="BU47" s="198">
        <v>0</v>
      </c>
      <c r="BV47" s="204">
        <v>0</v>
      </c>
      <c r="BW47" s="203">
        <v>0</v>
      </c>
      <c r="BX47" s="198">
        <f>'Revised labour.plant escalation'!C17*'Misc works estimation'!$BW47*(1+'Labour rates'!$D$19)</f>
        <v>0</v>
      </c>
      <c r="BY47" s="215" t="s">
        <v>174</v>
      </c>
      <c r="BZ47" s="198">
        <v>0</v>
      </c>
      <c r="CA47" s="198">
        <v>0</v>
      </c>
      <c r="CB47" s="198">
        <v>0</v>
      </c>
      <c r="CC47" s="198">
        <v>0</v>
      </c>
      <c r="CD47" s="204">
        <v>0</v>
      </c>
      <c r="CE47" s="203">
        <v>0</v>
      </c>
      <c r="CF47" s="198">
        <f>'Revised labour.plant escalation'!C17*'Misc works estimation'!$CE47*(1+'Labour rates'!$D$19)</f>
        <v>0</v>
      </c>
      <c r="CG47" s="215" t="s">
        <v>174</v>
      </c>
      <c r="CH47" s="198">
        <v>0</v>
      </c>
      <c r="CI47" s="198">
        <v>0</v>
      </c>
      <c r="CJ47" s="198">
        <v>0</v>
      </c>
      <c r="CK47" s="198">
        <v>0</v>
      </c>
      <c r="CL47" s="204">
        <v>0</v>
      </c>
      <c r="CM47" s="203">
        <v>0</v>
      </c>
      <c r="CN47" s="198">
        <f>'Revised labour.plant escalation'!C17*'Misc works estimation'!$CM47*(1+'Labour rates'!$D$19)</f>
        <v>0</v>
      </c>
      <c r="CO47" s="215" t="s">
        <v>174</v>
      </c>
      <c r="CP47" s="198">
        <v>0</v>
      </c>
      <c r="CQ47" s="198">
        <v>0</v>
      </c>
      <c r="CR47" s="198">
        <v>0</v>
      </c>
      <c r="CS47" s="198">
        <v>0</v>
      </c>
      <c r="CT47" s="204">
        <v>0</v>
      </c>
      <c r="CU47" s="203">
        <v>4</v>
      </c>
      <c r="CV47" s="198">
        <f>'Revised labour.plant escalation'!C17*'Misc works estimation'!$CU47*(1+'Labour rates'!$D$19)</f>
        <v>446.4</v>
      </c>
      <c r="CW47" s="215" t="s">
        <v>174</v>
      </c>
      <c r="CX47" s="198">
        <f>'Revised labour.plant escalation'!E17*$CU47*((1+'Labour rates'!$D$2))</f>
        <v>472.95974507559504</v>
      </c>
      <c r="CY47" s="198">
        <f>'Revised labour.plant escalation'!F17*$CU47*((1+'Labour rates'!$D$2))</f>
        <v>487.03754074955128</v>
      </c>
      <c r="CZ47" s="198">
        <f>'Revised labour.plant escalation'!G17*$CU47*((1+'Labour rates'!$D$2))</f>
        <v>503.49506599254158</v>
      </c>
      <c r="DA47" s="198">
        <f>'Revised labour.plant escalation'!H17*$CU47*((1+'Labour rates'!$D$2))</f>
        <v>520.8386877922419</v>
      </c>
      <c r="DB47" s="204">
        <f>'Revised labour.plant escalation'!I17*$CU47*((1+'Labour rates'!$D$2))</f>
        <v>538.54538575202218</v>
      </c>
      <c r="DC47" s="203">
        <v>0</v>
      </c>
      <c r="DD47" s="198">
        <f>'Revised labour.plant escalation'!C17*'Misc works estimation'!$DC47*(1+'Labour rates'!$D$19)</f>
        <v>0</v>
      </c>
      <c r="DE47" s="215" t="s">
        <v>174</v>
      </c>
      <c r="DF47" s="198">
        <v>0</v>
      </c>
      <c r="DG47" s="198">
        <v>0</v>
      </c>
      <c r="DH47" s="198">
        <v>0</v>
      </c>
      <c r="DI47" s="198">
        <v>0</v>
      </c>
      <c r="DJ47" s="204">
        <v>0</v>
      </c>
      <c r="DK47" s="203">
        <v>0</v>
      </c>
      <c r="DL47" s="198">
        <f>'Revised labour.plant escalation'!C17*'Misc works estimation'!$DK47*(1+'Labour rates'!$D$19)</f>
        <v>0</v>
      </c>
      <c r="DM47" s="215" t="s">
        <v>174</v>
      </c>
      <c r="DN47" s="198">
        <v>0</v>
      </c>
      <c r="DO47" s="198">
        <v>0</v>
      </c>
      <c r="DP47" s="198">
        <v>0</v>
      </c>
      <c r="DQ47" s="198">
        <v>0</v>
      </c>
      <c r="DR47" s="204">
        <v>0</v>
      </c>
      <c r="DS47" s="203">
        <v>0</v>
      </c>
      <c r="DT47" s="198">
        <f>'Revised labour.plant escalation'!C17*'Misc works estimation'!$DS47*(1+'Labour rates'!$D$19)</f>
        <v>0</v>
      </c>
      <c r="DU47" s="215" t="s">
        <v>174</v>
      </c>
      <c r="DV47" s="198">
        <v>0</v>
      </c>
      <c r="DW47" s="198">
        <v>0</v>
      </c>
      <c r="DX47" s="198">
        <v>0</v>
      </c>
      <c r="DY47" s="198">
        <v>0</v>
      </c>
      <c r="DZ47" s="204">
        <v>0</v>
      </c>
      <c r="EA47" s="203">
        <v>0</v>
      </c>
      <c r="EB47" s="198">
        <f>'Revised labour.plant escalation'!C17*'Misc works estimation'!$EA47*(1+'Labour rates'!$D$19)</f>
        <v>0</v>
      </c>
      <c r="EC47" s="215" t="s">
        <v>174</v>
      </c>
      <c r="ED47" s="198">
        <v>0</v>
      </c>
      <c r="EE47" s="198">
        <v>0</v>
      </c>
      <c r="EF47" s="198">
        <v>0</v>
      </c>
      <c r="EG47" s="198">
        <v>0</v>
      </c>
      <c r="EH47" s="204">
        <v>0</v>
      </c>
      <c r="EI47" s="203">
        <v>0</v>
      </c>
      <c r="EJ47" s="198">
        <f>'Revised labour.plant escalation'!C17*'Misc works estimation'!$EI47*(1+'Labour rates'!$D$19)</f>
        <v>0</v>
      </c>
      <c r="EK47" s="215" t="s">
        <v>174</v>
      </c>
      <c r="EL47" s="198">
        <v>0</v>
      </c>
      <c r="EM47" s="198">
        <v>0</v>
      </c>
      <c r="EN47" s="198">
        <v>0</v>
      </c>
      <c r="EO47" s="198">
        <v>0</v>
      </c>
      <c r="EP47" s="204">
        <v>0</v>
      </c>
      <c r="EQ47" s="203">
        <v>3</v>
      </c>
      <c r="ER47" s="198">
        <f>'Revised labour.plant escalation'!C17*'Misc works estimation'!$EQ47*(1+'Labour rates'!$D$19)</f>
        <v>334.8</v>
      </c>
      <c r="ES47" s="215" t="s">
        <v>174</v>
      </c>
      <c r="ET47" s="198">
        <f>'Revised labour.plant escalation'!E17*$EQ47*((1+'Labour rates'!$D$2))</f>
        <v>354.71980880669628</v>
      </c>
      <c r="EU47" s="198">
        <f>'Revised labour.plant escalation'!F17*$EQ47*((1+'Labour rates'!$D$2))</f>
        <v>365.27815556216348</v>
      </c>
      <c r="EV47" s="198">
        <f>'Revised labour.plant escalation'!G17*$EQ47*((1+'Labour rates'!$D$2))</f>
        <v>377.62129949440623</v>
      </c>
      <c r="EW47" s="198">
        <f>'Revised labour.plant escalation'!H17*$EQ47*((1+'Labour rates'!$D$2))</f>
        <v>390.62901584418142</v>
      </c>
      <c r="EX47" s="204">
        <f>'Revised labour.plant escalation'!I17*$EQ47*((1+'Labour rates'!$D$2))</f>
        <v>403.9090393140167</v>
      </c>
      <c r="EY47" s="203">
        <v>3</v>
      </c>
      <c r="EZ47" s="198">
        <f>'Revised labour.plant escalation'!C17*'Misc works estimation'!$EY47*(1+'Labour rates'!$D$19)</f>
        <v>334.8</v>
      </c>
      <c r="FA47" s="215" t="s">
        <v>174</v>
      </c>
      <c r="FB47" s="198">
        <f>'Revised labour.plant escalation'!E17*$EY47*((1+'Labour rates'!$D$2))</f>
        <v>354.71980880669628</v>
      </c>
      <c r="FC47" s="198">
        <f>'Revised labour.plant escalation'!F17*$EY47*((1+'Labour rates'!$D$2))</f>
        <v>365.27815556216348</v>
      </c>
      <c r="FD47" s="198">
        <f>'Revised labour.plant escalation'!G17*$EY47*((1+'Labour rates'!$D$2))</f>
        <v>377.62129949440623</v>
      </c>
      <c r="FE47" s="198">
        <f>'Revised labour.plant escalation'!H17*$EY47*((1+'Labour rates'!$D$2))</f>
        <v>390.62901584418142</v>
      </c>
      <c r="FF47" s="204">
        <f>'Revised labour.plant escalation'!I17*$EY47*((1+'Labour rates'!$D$2))</f>
        <v>403.9090393140167</v>
      </c>
      <c r="FG47" s="203">
        <v>6</v>
      </c>
      <c r="FH47" s="198">
        <f>'Revised labour.plant escalation'!C17*'Misc works estimation'!$FG47*(1+'Labour rates'!$D$19)</f>
        <v>669.6</v>
      </c>
      <c r="FI47" s="215" t="s">
        <v>174</v>
      </c>
      <c r="FJ47" s="198">
        <f>'Revised labour.plant escalation'!E17*$FG47*((1+'Labour rates'!$D$2))</f>
        <v>709.43961761339256</v>
      </c>
      <c r="FK47" s="198">
        <f>'Revised labour.plant escalation'!F17*$FG47*((1+'Labour rates'!$D$2))</f>
        <v>730.55631112432695</v>
      </c>
      <c r="FL47" s="198">
        <f>'Revised labour.plant escalation'!G17*$FG47*((1+'Labour rates'!$D$2))</f>
        <v>755.24259898881246</v>
      </c>
      <c r="FM47" s="198">
        <f>'Revised labour.plant escalation'!H17*$FG47*((1+'Labour rates'!$D$2))</f>
        <v>781.25803168836285</v>
      </c>
      <c r="FN47" s="204">
        <f>'Revised labour.plant escalation'!I17*$FG47*((1+'Labour rates'!$D$2))</f>
        <v>807.81807862803339</v>
      </c>
      <c r="FO47" s="203">
        <v>12</v>
      </c>
      <c r="FP47" s="198">
        <f>'Revised labour.plant escalation'!C17*'Misc works estimation'!$FO47*(1+'Labour rates'!$D$19)</f>
        <v>1339.2</v>
      </c>
      <c r="FQ47" s="215" t="s">
        <v>174</v>
      </c>
      <c r="FR47" s="198">
        <f>'Revised labour.plant escalation'!E17*$FO47*((1+'Labour rates'!$D$2))</f>
        <v>1418.8792352267851</v>
      </c>
      <c r="FS47" s="198">
        <f>'Revised labour.plant escalation'!F17*$FO47*((1+'Labour rates'!$D$2))</f>
        <v>1461.1126222486539</v>
      </c>
      <c r="FT47" s="198">
        <f>'Revised labour.plant escalation'!G17*$FO47*((1+'Labour rates'!$D$2))</f>
        <v>1510.4851979776249</v>
      </c>
      <c r="FU47" s="198">
        <f>'Revised labour.plant escalation'!H17*$FO47*((1+'Labour rates'!$D$2))</f>
        <v>1562.5160633767257</v>
      </c>
      <c r="FV47" s="204">
        <f>'Revised labour.plant escalation'!I17*$FO47*((1+'Labour rates'!$D$2))</f>
        <v>1615.6361572560668</v>
      </c>
      <c r="FW47" s="203">
        <v>18</v>
      </c>
      <c r="FX47" s="198">
        <f>'Revised labour.plant escalation'!C17*'Misc works estimation'!$FW47*(1+'Labour rates'!$D$19)</f>
        <v>2008.8</v>
      </c>
      <c r="FY47" s="215" t="s">
        <v>174</v>
      </c>
      <c r="FZ47" s="198">
        <f>'Revised labour.plant escalation'!E17*$FW47*((1+'Labour rates'!$D$2))</f>
        <v>2128.3188528401779</v>
      </c>
      <c r="GA47" s="198">
        <f>'Revised labour.plant escalation'!F17*$FW47*((1+'Labour rates'!$D$2))</f>
        <v>2191.668933372981</v>
      </c>
      <c r="GB47" s="198">
        <f>'Revised labour.plant escalation'!G17*$FW47*((1+'Labour rates'!$D$2))</f>
        <v>2265.7277969664369</v>
      </c>
      <c r="GC47" s="198">
        <f>'Revised labour.plant escalation'!H17*$FW47*((1+'Labour rates'!$D$2))</f>
        <v>2343.7740950650887</v>
      </c>
      <c r="GD47" s="204">
        <f>'Revised labour.plant escalation'!I17*$FW47*((1+'Labour rates'!$D$2))</f>
        <v>2423.4542358840999</v>
      </c>
      <c r="GE47" s="203">
        <v>2</v>
      </c>
      <c r="GF47" s="198">
        <f>'Revised labour.plant escalation'!C17*'Misc works estimation'!$GE47*(1+'Labour rates'!$D$19)</f>
        <v>223.2</v>
      </c>
      <c r="GG47" s="215" t="s">
        <v>174</v>
      </c>
      <c r="GH47" s="198">
        <f>'Revised labour.plant escalation'!E17*$GE47*((1+'Labour rates'!$D$2))</f>
        <v>236.47987253779752</v>
      </c>
      <c r="GI47" s="198">
        <f>'Revised labour.plant escalation'!F17*$GE47*((1+'Labour rates'!$D$2))</f>
        <v>243.51877037477564</v>
      </c>
      <c r="GJ47" s="198">
        <f>'Revised labour.plant escalation'!G17*$GE47*((1+'Labour rates'!$D$2))</f>
        <v>251.74753299627079</v>
      </c>
      <c r="GK47" s="198">
        <f>'Revised labour.plant escalation'!H17*$GE47*((1+'Labour rates'!$D$2))</f>
        <v>260.41934389612095</v>
      </c>
      <c r="GL47" s="204">
        <f>'Revised labour.plant escalation'!I17*$GE47*((1+'Labour rates'!$D$2))</f>
        <v>269.27269287601109</v>
      </c>
      <c r="GM47" s="203">
        <v>1</v>
      </c>
      <c r="GN47" s="198">
        <f>'Revised labour.plant escalation'!C17*'Misc works estimation'!$GM47*(1+'Labour rates'!$D$19)</f>
        <v>111.6</v>
      </c>
      <c r="GO47" s="215" t="s">
        <v>174</v>
      </c>
      <c r="GP47" s="198">
        <f>'Revised labour.plant escalation'!E17*$GM47*((1+'Labour rates'!$D$2))</f>
        <v>118.23993626889876</v>
      </c>
      <c r="GQ47" s="198">
        <f>'Revised labour.plant escalation'!F17*$GM47*((1+'Labour rates'!$D$2))</f>
        <v>121.75938518738782</v>
      </c>
      <c r="GR47" s="198">
        <f>'Revised labour.plant escalation'!G17*$GM47*((1+'Labour rates'!$D$2))</f>
        <v>125.8737664981354</v>
      </c>
      <c r="GS47" s="198">
        <f>'Revised labour.plant escalation'!H17*$GM47*((1+'Labour rates'!$D$2))</f>
        <v>130.20967194806047</v>
      </c>
      <c r="GT47" s="204">
        <f>'Revised labour.plant escalation'!I17*$GM47*((1+'Labour rates'!$D$2))</f>
        <v>134.63634643800555</v>
      </c>
      <c r="GU47" s="203">
        <v>0</v>
      </c>
      <c r="GV47" s="198">
        <f>'Revised labour.plant escalation'!C17*'Misc works estimation'!$GU47*(1+'Labour rates'!$D$19)</f>
        <v>0</v>
      </c>
      <c r="GW47" s="215" t="s">
        <v>174</v>
      </c>
      <c r="GX47" s="198">
        <v>0</v>
      </c>
      <c r="GY47" s="198">
        <v>0</v>
      </c>
      <c r="GZ47" s="198">
        <v>0</v>
      </c>
      <c r="HA47" s="198">
        <v>0</v>
      </c>
      <c r="HB47" s="204">
        <v>0</v>
      </c>
      <c r="HC47" s="203">
        <v>0</v>
      </c>
      <c r="HD47" s="198">
        <f>'Revised labour.plant escalation'!C17*'Misc works estimation'!$HC47*(1+'Labour rates'!$D$19)</f>
        <v>0</v>
      </c>
      <c r="HE47" s="215" t="s">
        <v>174</v>
      </c>
      <c r="HF47" s="198">
        <v>0</v>
      </c>
      <c r="HG47" s="198">
        <v>0</v>
      </c>
      <c r="HH47" s="198">
        <v>0</v>
      </c>
      <c r="HI47" s="198">
        <v>0</v>
      </c>
      <c r="HJ47" s="204">
        <v>0</v>
      </c>
      <c r="HK47" s="203">
        <v>0</v>
      </c>
      <c r="HL47" s="198">
        <f>'Revised labour.plant escalation'!C17*'Misc works estimation'!$HK47*(1+'Labour rates'!$D$19)</f>
        <v>0</v>
      </c>
      <c r="HM47" s="215" t="s">
        <v>174</v>
      </c>
      <c r="HN47" s="198">
        <v>0</v>
      </c>
      <c r="HO47" s="198">
        <v>0</v>
      </c>
      <c r="HP47" s="198">
        <v>0</v>
      </c>
      <c r="HQ47" s="198">
        <v>0</v>
      </c>
      <c r="HR47" s="204">
        <v>0</v>
      </c>
      <c r="HS47" s="203">
        <v>0</v>
      </c>
      <c r="HT47" s="198">
        <f>'Revised labour.plant escalation'!C17*'Misc works estimation'!$HS47*(1+'Labour rates'!$D$19)</f>
        <v>0</v>
      </c>
      <c r="HU47" s="215" t="s">
        <v>174</v>
      </c>
      <c r="HV47" s="198">
        <v>0</v>
      </c>
      <c r="HW47" s="198">
        <v>0</v>
      </c>
      <c r="HX47" s="198">
        <v>0</v>
      </c>
      <c r="HY47" s="198">
        <v>0</v>
      </c>
      <c r="HZ47" s="204">
        <v>0</v>
      </c>
      <c r="IA47" s="203">
        <v>0</v>
      </c>
      <c r="IB47" s="198">
        <f>'Revised labour.plant escalation'!C17*'Misc works estimation'!$IA47*(1+'Labour rates'!$D$19)</f>
        <v>0</v>
      </c>
      <c r="IC47" s="215" t="s">
        <v>174</v>
      </c>
      <c r="ID47" s="198">
        <v>0</v>
      </c>
      <c r="IE47" s="198">
        <v>0</v>
      </c>
      <c r="IF47" s="198">
        <v>0</v>
      </c>
      <c r="IG47" s="198">
        <v>0</v>
      </c>
      <c r="IH47" s="204">
        <v>0</v>
      </c>
      <c r="II47" s="203">
        <v>0</v>
      </c>
      <c r="IJ47" s="198">
        <f>'Revised labour.plant escalation'!C17*'Misc works estimation'!$II47*(1+'Labour rates'!$D$19)</f>
        <v>0</v>
      </c>
      <c r="IK47" s="215" t="s">
        <v>174</v>
      </c>
      <c r="IL47" s="198">
        <v>0</v>
      </c>
      <c r="IM47" s="198">
        <v>0</v>
      </c>
      <c r="IN47" s="198">
        <v>0</v>
      </c>
      <c r="IO47" s="198">
        <v>0</v>
      </c>
      <c r="IP47" s="204">
        <v>0</v>
      </c>
      <c r="IQ47" s="203">
        <v>0</v>
      </c>
      <c r="IR47" s="198">
        <f>'Revised labour.plant escalation'!C17*'Misc works estimation'!$IQ47*(1+'Labour rates'!$D$19)</f>
        <v>0</v>
      </c>
      <c r="IS47" s="215" t="s">
        <v>174</v>
      </c>
      <c r="IT47" s="198">
        <v>0</v>
      </c>
      <c r="IU47" s="198">
        <v>0</v>
      </c>
      <c r="IV47" s="198">
        <v>0</v>
      </c>
      <c r="IW47" s="198">
        <v>0</v>
      </c>
      <c r="IX47" s="204">
        <v>0</v>
      </c>
      <c r="IY47" s="203">
        <v>0</v>
      </c>
      <c r="IZ47" s="198">
        <f>'Revised labour.plant escalation'!C17*'Misc works estimation'!$IY47*(1+'Labour rates'!$D$19)</f>
        <v>0</v>
      </c>
      <c r="JA47" s="215" t="s">
        <v>174</v>
      </c>
      <c r="JB47" s="198">
        <v>0</v>
      </c>
      <c r="JC47" s="198">
        <v>0</v>
      </c>
      <c r="JD47" s="198">
        <v>0</v>
      </c>
      <c r="JE47" s="198">
        <v>0</v>
      </c>
      <c r="JF47" s="204">
        <v>0</v>
      </c>
    </row>
    <row r="48" spans="1:266" x14ac:dyDescent="0.35">
      <c r="A48" s="2" t="s">
        <v>64</v>
      </c>
      <c r="B48" s="191"/>
      <c r="C48" s="203">
        <v>0</v>
      </c>
      <c r="D48" s="198">
        <f>'Revised labour.plant escalation'!C18*'Misc works estimation'!$C48*(1+'Labour rates'!$D$19)</f>
        <v>0</v>
      </c>
      <c r="E48" s="215" t="s">
        <v>174</v>
      </c>
      <c r="F48" s="198">
        <v>0</v>
      </c>
      <c r="G48" s="198">
        <v>0</v>
      </c>
      <c r="H48" s="198">
        <v>0</v>
      </c>
      <c r="I48" s="198">
        <v>0</v>
      </c>
      <c r="J48" s="204">
        <v>0</v>
      </c>
      <c r="K48" s="203">
        <v>0</v>
      </c>
      <c r="L48" s="198">
        <f>'Revised labour.plant escalation'!C18*'Misc works estimation'!$K48*(1+'Labour rates'!$D$19)</f>
        <v>0</v>
      </c>
      <c r="M48" s="215" t="s">
        <v>174</v>
      </c>
      <c r="N48" s="198">
        <v>0</v>
      </c>
      <c r="O48" s="198">
        <v>0</v>
      </c>
      <c r="P48" s="198">
        <v>0</v>
      </c>
      <c r="Q48" s="198">
        <v>0</v>
      </c>
      <c r="R48" s="204">
        <v>0</v>
      </c>
      <c r="S48" s="203">
        <v>0</v>
      </c>
      <c r="T48" s="198">
        <f>'Revised labour.plant escalation'!C18*'Misc works estimation'!$S48*(1+'Labour rates'!$D$19)</f>
        <v>0</v>
      </c>
      <c r="U48" s="215" t="s">
        <v>174</v>
      </c>
      <c r="V48" s="198">
        <v>0</v>
      </c>
      <c r="W48" s="198">
        <v>0</v>
      </c>
      <c r="X48" s="198">
        <v>0</v>
      </c>
      <c r="Y48" s="198">
        <v>0</v>
      </c>
      <c r="Z48" s="204">
        <v>0</v>
      </c>
      <c r="AA48" s="203">
        <v>0</v>
      </c>
      <c r="AB48" s="198">
        <f>'Revised labour.plant escalation'!C18*'Misc works estimation'!$AA48*(1+'Labour rates'!$D$19)</f>
        <v>0</v>
      </c>
      <c r="AC48" s="215" t="s">
        <v>174</v>
      </c>
      <c r="AD48" s="198">
        <v>0</v>
      </c>
      <c r="AE48" s="198">
        <v>0</v>
      </c>
      <c r="AF48" s="198">
        <v>0</v>
      </c>
      <c r="AG48" s="198">
        <v>0</v>
      </c>
      <c r="AH48" s="204">
        <v>0</v>
      </c>
      <c r="AI48" s="203">
        <v>0</v>
      </c>
      <c r="AJ48" s="198">
        <f>'Revised labour.plant escalation'!C18*'Misc works estimation'!$AI48*(1+'Labour rates'!$D$19)</f>
        <v>0</v>
      </c>
      <c r="AK48" s="215" t="s">
        <v>174</v>
      </c>
      <c r="AL48" s="198">
        <v>0</v>
      </c>
      <c r="AM48" s="198">
        <v>0</v>
      </c>
      <c r="AN48" s="198">
        <v>0</v>
      </c>
      <c r="AO48" s="198">
        <v>0</v>
      </c>
      <c r="AP48" s="204">
        <v>0</v>
      </c>
      <c r="AQ48" s="203">
        <v>0</v>
      </c>
      <c r="AR48" s="198">
        <f>'Revised labour.plant escalation'!C18*'Misc works estimation'!$AQ48*(1+'Labour rates'!$D$19)</f>
        <v>0</v>
      </c>
      <c r="AS48" s="215" t="s">
        <v>174</v>
      </c>
      <c r="AT48" s="198">
        <v>0</v>
      </c>
      <c r="AU48" s="198">
        <v>0</v>
      </c>
      <c r="AV48" s="198">
        <v>0</v>
      </c>
      <c r="AW48" s="198">
        <v>0</v>
      </c>
      <c r="AX48" s="204">
        <v>0</v>
      </c>
      <c r="AY48" s="203">
        <v>0</v>
      </c>
      <c r="AZ48" s="198">
        <f>'Revised labour.plant escalation'!C18*'Misc works estimation'!$AY48*(1+'Labour rates'!$D$19)</f>
        <v>0</v>
      </c>
      <c r="BA48" s="215" t="s">
        <v>174</v>
      </c>
      <c r="BB48" s="198">
        <v>0</v>
      </c>
      <c r="BC48" s="198">
        <v>0</v>
      </c>
      <c r="BD48" s="198">
        <v>0</v>
      </c>
      <c r="BE48" s="198">
        <v>0</v>
      </c>
      <c r="BF48" s="204">
        <v>0</v>
      </c>
      <c r="BG48" s="203">
        <v>0</v>
      </c>
      <c r="BH48" s="198">
        <f>'Revised labour.plant escalation'!C18*'Misc works estimation'!$BG48*(1+'Labour rates'!$D$19)</f>
        <v>0</v>
      </c>
      <c r="BI48" s="215" t="s">
        <v>174</v>
      </c>
      <c r="BJ48" s="198">
        <v>0</v>
      </c>
      <c r="BK48" s="198">
        <v>0</v>
      </c>
      <c r="BL48" s="198">
        <v>0</v>
      </c>
      <c r="BM48" s="198">
        <v>0</v>
      </c>
      <c r="BN48" s="204">
        <v>0</v>
      </c>
      <c r="BO48" s="203">
        <v>0</v>
      </c>
      <c r="BP48" s="198">
        <f>'Revised labour.plant escalation'!C18*'Misc works estimation'!$BO48*(1+'Labour rates'!$D$19)</f>
        <v>0</v>
      </c>
      <c r="BQ48" s="215" t="s">
        <v>174</v>
      </c>
      <c r="BR48" s="198">
        <v>0</v>
      </c>
      <c r="BS48" s="198">
        <v>0</v>
      </c>
      <c r="BT48" s="198">
        <v>0</v>
      </c>
      <c r="BU48" s="198">
        <v>0</v>
      </c>
      <c r="BV48" s="204">
        <v>0</v>
      </c>
      <c r="BW48" s="203">
        <v>0</v>
      </c>
      <c r="BX48" s="198">
        <f>'Revised labour.plant escalation'!C18*'Misc works estimation'!$BW48*(1+'Labour rates'!$D$19)</f>
        <v>0</v>
      </c>
      <c r="BY48" s="215" t="s">
        <v>174</v>
      </c>
      <c r="BZ48" s="198">
        <v>0</v>
      </c>
      <c r="CA48" s="198">
        <v>0</v>
      </c>
      <c r="CB48" s="198">
        <v>0</v>
      </c>
      <c r="CC48" s="198">
        <v>0</v>
      </c>
      <c r="CD48" s="204">
        <v>0</v>
      </c>
      <c r="CE48" s="203">
        <v>0</v>
      </c>
      <c r="CF48" s="198">
        <f>'Revised labour.plant escalation'!C18*'Misc works estimation'!$CE48*(1+'Labour rates'!$D$19)</f>
        <v>0</v>
      </c>
      <c r="CG48" s="215" t="s">
        <v>174</v>
      </c>
      <c r="CH48" s="198">
        <v>0</v>
      </c>
      <c r="CI48" s="198">
        <v>0</v>
      </c>
      <c r="CJ48" s="198">
        <v>0</v>
      </c>
      <c r="CK48" s="198">
        <v>0</v>
      </c>
      <c r="CL48" s="204">
        <v>0</v>
      </c>
      <c r="CM48" s="203">
        <v>0</v>
      </c>
      <c r="CN48" s="198">
        <f>'Revised labour.plant escalation'!C18*'Misc works estimation'!$CM48*(1+'Labour rates'!$D$19)</f>
        <v>0</v>
      </c>
      <c r="CO48" s="215" t="s">
        <v>174</v>
      </c>
      <c r="CP48" s="198">
        <v>0</v>
      </c>
      <c r="CQ48" s="198">
        <v>0</v>
      </c>
      <c r="CR48" s="198">
        <v>0</v>
      </c>
      <c r="CS48" s="198">
        <v>0</v>
      </c>
      <c r="CT48" s="204">
        <v>0</v>
      </c>
      <c r="CU48" s="203">
        <v>0</v>
      </c>
      <c r="CV48" s="198">
        <f>'Revised labour.plant escalation'!C18*'Misc works estimation'!$CU48*(1+'Labour rates'!$D$19)</f>
        <v>0</v>
      </c>
      <c r="CW48" s="215" t="s">
        <v>174</v>
      </c>
      <c r="CX48" s="198">
        <v>0</v>
      </c>
      <c r="CY48" s="198">
        <v>0</v>
      </c>
      <c r="CZ48" s="198">
        <v>0</v>
      </c>
      <c r="DA48" s="198">
        <v>0</v>
      </c>
      <c r="DB48" s="204">
        <v>0</v>
      </c>
      <c r="DC48" s="203">
        <v>0</v>
      </c>
      <c r="DD48" s="198">
        <f>'Revised labour.plant escalation'!C18*'Misc works estimation'!$DC48*(1+'Labour rates'!$D$19)</f>
        <v>0</v>
      </c>
      <c r="DE48" s="215" t="s">
        <v>174</v>
      </c>
      <c r="DF48" s="198">
        <v>0</v>
      </c>
      <c r="DG48" s="198">
        <v>0</v>
      </c>
      <c r="DH48" s="198">
        <v>0</v>
      </c>
      <c r="DI48" s="198">
        <v>0</v>
      </c>
      <c r="DJ48" s="204">
        <v>0</v>
      </c>
      <c r="DK48" s="203">
        <v>0</v>
      </c>
      <c r="DL48" s="198">
        <f>'Revised labour.plant escalation'!C18*'Misc works estimation'!$DK48*(1+'Labour rates'!$D$19)</f>
        <v>0</v>
      </c>
      <c r="DM48" s="215" t="s">
        <v>174</v>
      </c>
      <c r="DN48" s="198">
        <v>0</v>
      </c>
      <c r="DO48" s="198">
        <v>0</v>
      </c>
      <c r="DP48" s="198">
        <v>0</v>
      </c>
      <c r="DQ48" s="198">
        <v>0</v>
      </c>
      <c r="DR48" s="204">
        <v>0</v>
      </c>
      <c r="DS48" s="203">
        <v>0</v>
      </c>
      <c r="DT48" s="198">
        <f>'Revised labour.plant escalation'!C18*'Misc works estimation'!$DS48*(1+'Labour rates'!$D$19)</f>
        <v>0</v>
      </c>
      <c r="DU48" s="215" t="s">
        <v>174</v>
      </c>
      <c r="DV48" s="198">
        <v>0</v>
      </c>
      <c r="DW48" s="198">
        <v>0</v>
      </c>
      <c r="DX48" s="198">
        <v>0</v>
      </c>
      <c r="DY48" s="198">
        <v>0</v>
      </c>
      <c r="DZ48" s="204">
        <v>0</v>
      </c>
      <c r="EA48" s="203">
        <v>8</v>
      </c>
      <c r="EB48" s="198">
        <f>'Revised labour.plant escalation'!C18*'Misc works estimation'!$EA48*(1+'Labour rates'!$D$19)</f>
        <v>1289.5999999999999</v>
      </c>
      <c r="EC48" s="215" t="s">
        <v>174</v>
      </c>
      <c r="ED48" s="198">
        <f>'Revised labour.plant escalation'!E18*$EA20*((1+'Labour rates'!$D$2))</f>
        <v>1366.3281524406079</v>
      </c>
      <c r="EE48" s="198">
        <f>'Revised labour.plant escalation'!F18*$EA20*((1+'Labour rates'!$D$2))</f>
        <v>1406.9973399431483</v>
      </c>
      <c r="EF48" s="198">
        <f>'Revised labour.plant escalation'!G18*$EA20*((1+'Labour rates'!$D$2))</f>
        <v>1454.5413017562316</v>
      </c>
      <c r="EG48" s="198">
        <f>'Revised labour.plant escalation'!H18*$EA20*((1+'Labour rates'!$D$2))</f>
        <v>1504.645098066477</v>
      </c>
      <c r="EH48" s="204">
        <f>'Revised labour.plant escalation'!I18*$EA20*((1+'Labour rates'!$D$2))</f>
        <v>1555.7977810613977</v>
      </c>
      <c r="EI48" s="203">
        <v>6</v>
      </c>
      <c r="EJ48" s="198">
        <f>'Revised labour.plant escalation'!C18*'Misc works estimation'!$EI48*(1+'Labour rates'!$D$19)</f>
        <v>967.2</v>
      </c>
      <c r="EK48" s="215" t="s">
        <v>174</v>
      </c>
      <c r="EL48" s="198">
        <f>'Revised labour.plant escalation'!E18*$EI48*((1+'Labour rates'!$D$2))</f>
        <v>1024.7461143304561</v>
      </c>
      <c r="EM48" s="198">
        <f>'Revised labour.plant escalation'!F18*$EI48*((1+'Labour rates'!$D$2))</f>
        <v>1055.2480049573612</v>
      </c>
      <c r="EN48" s="198">
        <f>'Revised labour.plant escalation'!G18*$EI48*((1+'Labour rates'!$D$2))</f>
        <v>1090.9059763171738</v>
      </c>
      <c r="EO48" s="198">
        <f>'Revised labour.plant escalation'!H18*$EI48*((1+'Labour rates'!$D$2))</f>
        <v>1128.4838235498576</v>
      </c>
      <c r="EP48" s="204">
        <f>'Revised labour.plant escalation'!I18*$EI48*((1+'Labour rates'!$D$2))</f>
        <v>1166.8483357960483</v>
      </c>
      <c r="EQ48" s="203">
        <v>3</v>
      </c>
      <c r="ER48" s="198">
        <f>'Revised labour.plant escalation'!C18*'Misc works estimation'!$EQ48*(1+'Labour rates'!$D$19)</f>
        <v>483.6</v>
      </c>
      <c r="ES48" s="215" t="s">
        <v>174</v>
      </c>
      <c r="ET48" s="198">
        <f>'Revised labour.plant escalation'!E18*$EQ48*((1+'Labour rates'!$D$2))</f>
        <v>512.37305716522803</v>
      </c>
      <c r="EU48" s="198">
        <f>'Revised labour.plant escalation'!F18*$EQ48*((1+'Labour rates'!$D$2))</f>
        <v>527.62400247868061</v>
      </c>
      <c r="EV48" s="198">
        <f>'Revised labour.plant escalation'!G18*$EQ48*((1+'Labour rates'!$D$2))</f>
        <v>545.45298815858689</v>
      </c>
      <c r="EW48" s="198">
        <f>'Revised labour.plant escalation'!H18*$EQ48*((1+'Labour rates'!$D$2))</f>
        <v>564.24191177492878</v>
      </c>
      <c r="EX48" s="204">
        <f>'Revised labour.plant escalation'!I18*$EQ48*((1+'Labour rates'!$D$2))</f>
        <v>583.42416789802417</v>
      </c>
      <c r="EY48" s="203">
        <v>3</v>
      </c>
      <c r="EZ48" s="198">
        <f>'Revised labour.plant escalation'!C18*'Misc works estimation'!$EY48*(1+'Labour rates'!$D$19)</f>
        <v>483.6</v>
      </c>
      <c r="FA48" s="215" t="s">
        <v>174</v>
      </c>
      <c r="FB48" s="198">
        <f>'Revised labour.plant escalation'!E18*$EY48*((1+'Labour rates'!$D$2))</f>
        <v>512.37305716522803</v>
      </c>
      <c r="FC48" s="198">
        <f>'Revised labour.plant escalation'!F18*$EY48*((1+'Labour rates'!$D$2))</f>
        <v>527.62400247868061</v>
      </c>
      <c r="FD48" s="198">
        <f>'Revised labour.plant escalation'!G18*$EY48*((1+'Labour rates'!$D$2))</f>
        <v>545.45298815858689</v>
      </c>
      <c r="FE48" s="198">
        <f>'Revised labour.plant escalation'!H18*$EY48*((1+'Labour rates'!$D$2))</f>
        <v>564.24191177492878</v>
      </c>
      <c r="FF48" s="204">
        <f>'Revised labour.plant escalation'!I18*$EY48*((1+'Labour rates'!$D$2))</f>
        <v>583.42416789802417</v>
      </c>
      <c r="FG48" s="203">
        <v>0</v>
      </c>
      <c r="FH48" s="198">
        <f>'Revised labour.plant escalation'!C18*'Misc works estimation'!$FG48*(1+'Labour rates'!$D$19)</f>
        <v>0</v>
      </c>
      <c r="FI48" s="215" t="s">
        <v>174</v>
      </c>
      <c r="FJ48" s="198">
        <f>'Revised labour.plant escalation'!E18*$FG48*((1+'Labour rates'!$D$2))</f>
        <v>0</v>
      </c>
      <c r="FK48" s="198">
        <f>'Revised labour.plant escalation'!F18*$FG48*((1+'Labour rates'!$D$2))</f>
        <v>0</v>
      </c>
      <c r="FL48" s="198">
        <f>'Revised labour.plant escalation'!G18*$FG48*((1+'Labour rates'!$D$2))</f>
        <v>0</v>
      </c>
      <c r="FM48" s="198">
        <f>'Revised labour.plant escalation'!H18*$FG48*((1+'Labour rates'!$D$2))</f>
        <v>0</v>
      </c>
      <c r="FN48" s="204">
        <f>'Revised labour.plant escalation'!I18*$FG48*((1+'Labour rates'!$D$2))</f>
        <v>0</v>
      </c>
      <c r="FO48" s="203">
        <v>0</v>
      </c>
      <c r="FP48" s="198">
        <f>'Revised labour.plant escalation'!C18*'Misc works estimation'!$FO48*(1+'Labour rates'!$D$19)</f>
        <v>0</v>
      </c>
      <c r="FQ48" s="215" t="s">
        <v>174</v>
      </c>
      <c r="FR48" s="198">
        <f>'Revised labour.plant escalation'!E18*$FO48*((1+'Labour rates'!$D$2))</f>
        <v>0</v>
      </c>
      <c r="FS48" s="198">
        <f>'Revised labour.plant escalation'!F18*$FO48*((1+'Labour rates'!$D$2))</f>
        <v>0</v>
      </c>
      <c r="FT48" s="198">
        <f>'Revised labour.plant escalation'!G18*$FO48*((1+'Labour rates'!$D$2))</f>
        <v>0</v>
      </c>
      <c r="FU48" s="198">
        <f>'Revised labour.plant escalation'!H18*$FO48*((1+'Labour rates'!$D$2))</f>
        <v>0</v>
      </c>
      <c r="FV48" s="204">
        <f>'Revised labour.plant escalation'!I18*$FO48*((1+'Labour rates'!$D$2))</f>
        <v>0</v>
      </c>
      <c r="FW48" s="203">
        <v>0</v>
      </c>
      <c r="FX48" s="198">
        <f>'Revised labour.plant escalation'!C18*'Misc works estimation'!$FW48*(1+'Labour rates'!$D$19)</f>
        <v>0</v>
      </c>
      <c r="FY48" s="215" t="s">
        <v>174</v>
      </c>
      <c r="FZ48" s="198">
        <f>'Revised labour.plant escalation'!E18*$FW48*((1+'Labour rates'!$D$2))</f>
        <v>0</v>
      </c>
      <c r="GA48" s="198">
        <f>'Revised labour.plant escalation'!F18*$FW48*((1+'Labour rates'!$D$2))</f>
        <v>0</v>
      </c>
      <c r="GB48" s="198">
        <f>'Revised labour.plant escalation'!G18*$FW48*((1+'Labour rates'!$D$2))</f>
        <v>0</v>
      </c>
      <c r="GC48" s="198">
        <f>'Revised labour.plant escalation'!H18*$FW48*((1+'Labour rates'!$D$2))</f>
        <v>0</v>
      </c>
      <c r="GD48" s="204">
        <f>'Revised labour.plant escalation'!I18*$FW48*((1+'Labour rates'!$D$2))</f>
        <v>0</v>
      </c>
      <c r="GE48" s="203">
        <v>0</v>
      </c>
      <c r="GF48" s="198">
        <f>'Revised labour.plant escalation'!C18*'Misc works estimation'!$GE48*(1+'Labour rates'!$D$19)</f>
        <v>0</v>
      </c>
      <c r="GG48" s="215" t="s">
        <v>174</v>
      </c>
      <c r="GH48" s="198">
        <v>0</v>
      </c>
      <c r="GI48" s="198">
        <v>0</v>
      </c>
      <c r="GJ48" s="198">
        <v>0</v>
      </c>
      <c r="GK48" s="198">
        <v>0</v>
      </c>
      <c r="GL48" s="204">
        <v>0</v>
      </c>
      <c r="GM48" s="203">
        <v>0</v>
      </c>
      <c r="GN48" s="198">
        <f>'Revised labour.plant escalation'!C18*'Misc works estimation'!$GM48*(1+'Labour rates'!$D$19)</f>
        <v>0</v>
      </c>
      <c r="GO48" s="215" t="s">
        <v>174</v>
      </c>
      <c r="GP48" s="198">
        <f>'Revised labour.plant escalation'!E18*$GM48*((1+'Labour rates'!$D$2))</f>
        <v>0</v>
      </c>
      <c r="GQ48" s="198">
        <f>'Revised labour.plant escalation'!F18*$GM48*((1+'Labour rates'!$D$2))</f>
        <v>0</v>
      </c>
      <c r="GR48" s="198">
        <f>'Revised labour.plant escalation'!G18*$GM48*((1+'Labour rates'!$D$2))</f>
        <v>0</v>
      </c>
      <c r="GS48" s="198">
        <f>'Revised labour.plant escalation'!H18*$GM48*((1+'Labour rates'!$D$2))</f>
        <v>0</v>
      </c>
      <c r="GT48" s="204">
        <f>'Revised labour.plant escalation'!I18*$GM48*((1+'Labour rates'!$D$2))</f>
        <v>0</v>
      </c>
      <c r="GU48" s="203">
        <v>0</v>
      </c>
      <c r="GV48" s="198">
        <f>'Revised labour.plant escalation'!C18*'Misc works estimation'!$GU48*(1+'Labour rates'!$D$19)</f>
        <v>0</v>
      </c>
      <c r="GW48" s="215" t="s">
        <v>174</v>
      </c>
      <c r="GX48" s="198">
        <v>0</v>
      </c>
      <c r="GY48" s="198">
        <v>0</v>
      </c>
      <c r="GZ48" s="198">
        <v>0</v>
      </c>
      <c r="HA48" s="198">
        <v>0</v>
      </c>
      <c r="HB48" s="204">
        <v>0</v>
      </c>
      <c r="HC48" s="203">
        <v>0</v>
      </c>
      <c r="HD48" s="198">
        <f>'Revised labour.plant escalation'!C18*'Misc works estimation'!$HC48*(1+'Labour rates'!$D$19)</f>
        <v>0</v>
      </c>
      <c r="HE48" s="215" t="s">
        <v>174</v>
      </c>
      <c r="HF48" s="198">
        <v>0</v>
      </c>
      <c r="HG48" s="198">
        <v>0</v>
      </c>
      <c r="HH48" s="198">
        <v>0</v>
      </c>
      <c r="HI48" s="198">
        <v>0</v>
      </c>
      <c r="HJ48" s="204">
        <v>0</v>
      </c>
      <c r="HK48" s="203">
        <v>0</v>
      </c>
      <c r="HL48" s="198">
        <f>'Revised labour.plant escalation'!C18*'Misc works estimation'!$HK48*(1+'Labour rates'!$D$19)</f>
        <v>0</v>
      </c>
      <c r="HM48" s="215" t="s">
        <v>174</v>
      </c>
      <c r="HN48" s="198">
        <v>0</v>
      </c>
      <c r="HO48" s="198">
        <v>0</v>
      </c>
      <c r="HP48" s="198">
        <v>0</v>
      </c>
      <c r="HQ48" s="198">
        <v>0</v>
      </c>
      <c r="HR48" s="204">
        <v>0</v>
      </c>
      <c r="HS48" s="203">
        <v>0</v>
      </c>
      <c r="HT48" s="198">
        <f>'Revised labour.plant escalation'!C18*'Misc works estimation'!$HS48*(1+'Labour rates'!$D$19)</f>
        <v>0</v>
      </c>
      <c r="HU48" s="215" t="s">
        <v>174</v>
      </c>
      <c r="HV48" s="198">
        <v>0</v>
      </c>
      <c r="HW48" s="198">
        <v>0</v>
      </c>
      <c r="HX48" s="198">
        <v>0</v>
      </c>
      <c r="HY48" s="198">
        <v>0</v>
      </c>
      <c r="HZ48" s="204">
        <v>0</v>
      </c>
      <c r="IA48" s="203">
        <v>0</v>
      </c>
      <c r="IB48" s="198">
        <f>'Revised labour.plant escalation'!C18*'Misc works estimation'!$IA48*(1+'Labour rates'!$D$19)</f>
        <v>0</v>
      </c>
      <c r="IC48" s="215" t="s">
        <v>174</v>
      </c>
      <c r="ID48" s="198">
        <v>0</v>
      </c>
      <c r="IE48" s="198">
        <v>0</v>
      </c>
      <c r="IF48" s="198">
        <v>0</v>
      </c>
      <c r="IG48" s="198">
        <v>0</v>
      </c>
      <c r="IH48" s="204">
        <v>0</v>
      </c>
      <c r="II48" s="203">
        <v>0</v>
      </c>
      <c r="IJ48" s="198">
        <f>'Revised labour.plant escalation'!C18*'Misc works estimation'!$II48*(1+'Labour rates'!$D$19)</f>
        <v>0</v>
      </c>
      <c r="IK48" s="215" t="s">
        <v>174</v>
      </c>
      <c r="IL48" s="198">
        <v>0</v>
      </c>
      <c r="IM48" s="198">
        <v>0</v>
      </c>
      <c r="IN48" s="198">
        <v>0</v>
      </c>
      <c r="IO48" s="198">
        <v>0</v>
      </c>
      <c r="IP48" s="204">
        <v>0</v>
      </c>
      <c r="IQ48" s="203">
        <v>0</v>
      </c>
      <c r="IR48" s="198">
        <f>'Revised labour.plant escalation'!C18*'Misc works estimation'!$IQ48*(1+'Labour rates'!$D$19)</f>
        <v>0</v>
      </c>
      <c r="IS48" s="215" t="s">
        <v>174</v>
      </c>
      <c r="IT48" s="198">
        <v>0</v>
      </c>
      <c r="IU48" s="198">
        <v>0</v>
      </c>
      <c r="IV48" s="198">
        <v>0</v>
      </c>
      <c r="IW48" s="198">
        <v>0</v>
      </c>
      <c r="IX48" s="204">
        <v>0</v>
      </c>
      <c r="IY48" s="203">
        <v>0</v>
      </c>
      <c r="IZ48" s="198">
        <f>'Revised labour.plant escalation'!C18*'Misc works estimation'!$IY48*(1+'Labour rates'!$D$19)</f>
        <v>0</v>
      </c>
      <c r="JA48" s="215" t="s">
        <v>174</v>
      </c>
      <c r="JB48" s="198">
        <v>0</v>
      </c>
      <c r="JC48" s="198">
        <v>0</v>
      </c>
      <c r="JD48" s="198">
        <v>0</v>
      </c>
      <c r="JE48" s="198">
        <v>0</v>
      </c>
      <c r="JF48" s="204">
        <v>0</v>
      </c>
    </row>
    <row r="49" spans="1:266" x14ac:dyDescent="0.35">
      <c r="A49" s="2" t="s">
        <v>50</v>
      </c>
      <c r="B49" s="191"/>
      <c r="C49" s="203">
        <v>0</v>
      </c>
      <c r="D49" s="198">
        <f>'Revised labour.plant escalation'!C19*'Misc works estimation'!$C49*(1+'Labour rates'!$D$19)</f>
        <v>0</v>
      </c>
      <c r="E49" s="215" t="s">
        <v>174</v>
      </c>
      <c r="F49" s="198">
        <v>0</v>
      </c>
      <c r="G49" s="198">
        <v>0</v>
      </c>
      <c r="H49" s="198">
        <v>0</v>
      </c>
      <c r="I49" s="198">
        <v>0</v>
      </c>
      <c r="J49" s="204">
        <v>0</v>
      </c>
      <c r="K49" s="203">
        <v>0</v>
      </c>
      <c r="L49" s="198">
        <f>'Revised labour.plant escalation'!C19*'Misc works estimation'!$K49*(1+'Labour rates'!$D$19)</f>
        <v>0</v>
      </c>
      <c r="M49" s="215" t="s">
        <v>174</v>
      </c>
      <c r="N49" s="198">
        <v>0</v>
      </c>
      <c r="O49" s="198">
        <v>0</v>
      </c>
      <c r="P49" s="198">
        <v>0</v>
      </c>
      <c r="Q49" s="198">
        <v>0</v>
      </c>
      <c r="R49" s="204">
        <v>0</v>
      </c>
      <c r="S49" s="203">
        <v>0</v>
      </c>
      <c r="T49" s="198">
        <f>'Revised labour.plant escalation'!C19*'Misc works estimation'!$S49*(1+'Labour rates'!$D$19)</f>
        <v>0</v>
      </c>
      <c r="U49" s="215" t="s">
        <v>174</v>
      </c>
      <c r="V49" s="198">
        <v>0</v>
      </c>
      <c r="W49" s="198">
        <v>0</v>
      </c>
      <c r="X49" s="198">
        <v>0</v>
      </c>
      <c r="Y49" s="198">
        <v>0</v>
      </c>
      <c r="Z49" s="204">
        <v>0</v>
      </c>
      <c r="AA49" s="203">
        <v>0</v>
      </c>
      <c r="AB49" s="198">
        <f>'Revised labour.plant escalation'!C19*'Misc works estimation'!$AA49*(1+'Labour rates'!$D$19)</f>
        <v>0</v>
      </c>
      <c r="AC49" s="215" t="s">
        <v>174</v>
      </c>
      <c r="AD49" s="198">
        <v>0</v>
      </c>
      <c r="AE49" s="198">
        <v>0</v>
      </c>
      <c r="AF49" s="198">
        <v>0</v>
      </c>
      <c r="AG49" s="198">
        <v>0</v>
      </c>
      <c r="AH49" s="204">
        <v>0</v>
      </c>
      <c r="AI49" s="203">
        <v>0</v>
      </c>
      <c r="AJ49" s="198">
        <f>'Revised labour.plant escalation'!C19*'Misc works estimation'!$AI49*(1+'Labour rates'!$D$19)</f>
        <v>0</v>
      </c>
      <c r="AK49" s="215" t="s">
        <v>174</v>
      </c>
      <c r="AL49" s="198">
        <v>0</v>
      </c>
      <c r="AM49" s="198">
        <v>0</v>
      </c>
      <c r="AN49" s="198">
        <v>0</v>
      </c>
      <c r="AO49" s="198">
        <v>0</v>
      </c>
      <c r="AP49" s="204">
        <v>0</v>
      </c>
      <c r="AQ49" s="203">
        <v>0</v>
      </c>
      <c r="AR49" s="198">
        <f>'Revised labour.plant escalation'!C19*'Misc works estimation'!$AQ49*(1+'Labour rates'!$D$19)</f>
        <v>0</v>
      </c>
      <c r="AS49" s="215" t="s">
        <v>174</v>
      </c>
      <c r="AT49" s="198">
        <v>0</v>
      </c>
      <c r="AU49" s="198">
        <v>0</v>
      </c>
      <c r="AV49" s="198">
        <v>0</v>
      </c>
      <c r="AW49" s="198">
        <v>0</v>
      </c>
      <c r="AX49" s="204">
        <v>0</v>
      </c>
      <c r="AY49" s="203">
        <v>0</v>
      </c>
      <c r="AZ49" s="198">
        <f>'Revised labour.plant escalation'!C19*'Misc works estimation'!$AY49*(1+'Labour rates'!$D$19)</f>
        <v>0</v>
      </c>
      <c r="BA49" s="215" t="s">
        <v>174</v>
      </c>
      <c r="BB49" s="198">
        <v>0</v>
      </c>
      <c r="BC49" s="198">
        <v>0</v>
      </c>
      <c r="BD49" s="198">
        <v>0</v>
      </c>
      <c r="BE49" s="198">
        <v>0</v>
      </c>
      <c r="BF49" s="204">
        <v>0</v>
      </c>
      <c r="BG49" s="203">
        <v>0</v>
      </c>
      <c r="BH49" s="198">
        <f>'Revised labour.plant escalation'!C19*'Misc works estimation'!$BG49*(1+'Labour rates'!$D$19)</f>
        <v>0</v>
      </c>
      <c r="BI49" s="215" t="s">
        <v>174</v>
      </c>
      <c r="BJ49" s="198">
        <v>0</v>
      </c>
      <c r="BK49" s="198">
        <v>0</v>
      </c>
      <c r="BL49" s="198">
        <v>0</v>
      </c>
      <c r="BM49" s="198">
        <v>0</v>
      </c>
      <c r="BN49" s="204">
        <v>0</v>
      </c>
      <c r="BO49" s="203">
        <v>0</v>
      </c>
      <c r="BP49" s="198">
        <f>'Revised labour.plant escalation'!C19*'Misc works estimation'!$BO49*(1+'Labour rates'!$D$19)</f>
        <v>0</v>
      </c>
      <c r="BQ49" s="215" t="s">
        <v>174</v>
      </c>
      <c r="BR49" s="198">
        <v>0</v>
      </c>
      <c r="BS49" s="198">
        <v>0</v>
      </c>
      <c r="BT49" s="198">
        <v>0</v>
      </c>
      <c r="BU49" s="198">
        <v>0</v>
      </c>
      <c r="BV49" s="204">
        <v>0</v>
      </c>
      <c r="BW49" s="203">
        <v>0</v>
      </c>
      <c r="BX49" s="198">
        <f>'Revised labour.plant escalation'!C19*'Misc works estimation'!$BW49*(1+'Labour rates'!$D$19)</f>
        <v>0</v>
      </c>
      <c r="BY49" s="215" t="s">
        <v>174</v>
      </c>
      <c r="BZ49" s="198">
        <v>0</v>
      </c>
      <c r="CA49" s="198">
        <v>0</v>
      </c>
      <c r="CB49" s="198">
        <v>0</v>
      </c>
      <c r="CC49" s="198">
        <v>0</v>
      </c>
      <c r="CD49" s="204">
        <v>0</v>
      </c>
      <c r="CE49" s="203">
        <v>0</v>
      </c>
      <c r="CF49" s="198">
        <f>'Revised labour.plant escalation'!C19*'Misc works estimation'!$CE49*(1+'Labour rates'!$D$19)</f>
        <v>0</v>
      </c>
      <c r="CG49" s="215" t="s">
        <v>174</v>
      </c>
      <c r="CH49" s="198">
        <v>0</v>
      </c>
      <c r="CI49" s="198">
        <v>0</v>
      </c>
      <c r="CJ49" s="198">
        <v>0</v>
      </c>
      <c r="CK49" s="198">
        <v>0</v>
      </c>
      <c r="CL49" s="204">
        <v>0</v>
      </c>
      <c r="CM49" s="203">
        <v>0</v>
      </c>
      <c r="CN49" s="198">
        <f>'Revised labour.plant escalation'!C19*'Misc works estimation'!$CM49*(1+'Labour rates'!$D$19)</f>
        <v>0</v>
      </c>
      <c r="CO49" s="215" t="s">
        <v>174</v>
      </c>
      <c r="CP49" s="198">
        <v>0</v>
      </c>
      <c r="CQ49" s="198">
        <v>0</v>
      </c>
      <c r="CR49" s="198">
        <v>0</v>
      </c>
      <c r="CS49" s="198">
        <v>0</v>
      </c>
      <c r="CT49" s="204">
        <v>0</v>
      </c>
      <c r="CU49" s="203">
        <v>0</v>
      </c>
      <c r="CV49" s="198">
        <f>'Revised labour.plant escalation'!C19*'Misc works estimation'!$CU49*(1+'Labour rates'!$D$19)</f>
        <v>0</v>
      </c>
      <c r="CW49" s="215" t="s">
        <v>174</v>
      </c>
      <c r="CX49" s="198">
        <v>0</v>
      </c>
      <c r="CY49" s="198">
        <v>0</v>
      </c>
      <c r="CZ49" s="198">
        <v>0</v>
      </c>
      <c r="DA49" s="198">
        <v>0</v>
      </c>
      <c r="DB49" s="204">
        <v>0</v>
      </c>
      <c r="DC49" s="203">
        <v>0</v>
      </c>
      <c r="DD49" s="198">
        <f>'Revised labour.plant escalation'!C19*'Misc works estimation'!$DC49*(1+'Labour rates'!$D$19)</f>
        <v>0</v>
      </c>
      <c r="DE49" s="215" t="s">
        <v>174</v>
      </c>
      <c r="DF49" s="198">
        <v>0</v>
      </c>
      <c r="DG49" s="198">
        <v>0</v>
      </c>
      <c r="DH49" s="198">
        <v>0</v>
      </c>
      <c r="DI49" s="198">
        <v>0</v>
      </c>
      <c r="DJ49" s="204">
        <v>0</v>
      </c>
      <c r="DK49" s="203">
        <v>0</v>
      </c>
      <c r="DL49" s="198">
        <f>'Revised labour.plant escalation'!C19*'Misc works estimation'!$DK49*(1+'Labour rates'!$D$19)</f>
        <v>0</v>
      </c>
      <c r="DM49" s="215" t="s">
        <v>174</v>
      </c>
      <c r="DN49" s="198">
        <v>0</v>
      </c>
      <c r="DO49" s="198">
        <v>0</v>
      </c>
      <c r="DP49" s="198">
        <v>0</v>
      </c>
      <c r="DQ49" s="198">
        <v>0</v>
      </c>
      <c r="DR49" s="204">
        <v>0</v>
      </c>
      <c r="DS49" s="203">
        <v>0</v>
      </c>
      <c r="DT49" s="198">
        <f>'Revised labour.plant escalation'!C19*'Misc works estimation'!$DS49*(1+'Labour rates'!$D$19)</f>
        <v>0</v>
      </c>
      <c r="DU49" s="215" t="s">
        <v>174</v>
      </c>
      <c r="DV49" s="198">
        <v>0</v>
      </c>
      <c r="DW49" s="198">
        <v>0</v>
      </c>
      <c r="DX49" s="198">
        <v>0</v>
      </c>
      <c r="DY49" s="198">
        <v>0</v>
      </c>
      <c r="DZ49" s="204">
        <v>0</v>
      </c>
      <c r="EA49" s="203">
        <v>0</v>
      </c>
      <c r="EB49" s="198">
        <f>'Revised labour.plant escalation'!C19*'Misc works estimation'!$EA49*(1+'Labour rates'!$D$19)</f>
        <v>0</v>
      </c>
      <c r="EC49" s="215" t="s">
        <v>174</v>
      </c>
      <c r="ED49" s="198">
        <v>0</v>
      </c>
      <c r="EE49" s="198">
        <v>0</v>
      </c>
      <c r="EF49" s="198">
        <v>0</v>
      </c>
      <c r="EG49" s="198">
        <v>0</v>
      </c>
      <c r="EH49" s="204">
        <v>0</v>
      </c>
      <c r="EI49" s="203">
        <v>0</v>
      </c>
      <c r="EJ49" s="198">
        <f>'Revised labour.plant escalation'!C19*'Misc works estimation'!$EI49*(1+'Labour rates'!$D$19)</f>
        <v>0</v>
      </c>
      <c r="EK49" s="215" t="s">
        <v>174</v>
      </c>
      <c r="EL49" s="198">
        <v>0</v>
      </c>
      <c r="EM49" s="198">
        <v>0</v>
      </c>
      <c r="EN49" s="198">
        <v>0</v>
      </c>
      <c r="EO49" s="198">
        <v>0</v>
      </c>
      <c r="EP49" s="204">
        <v>0</v>
      </c>
      <c r="EQ49" s="203">
        <v>2</v>
      </c>
      <c r="ER49" s="198">
        <f>'Revised labour.plant escalation'!C19*'Misc works estimation'!$EQ49*(1+'Labour rates'!$D$19)</f>
        <v>49.6</v>
      </c>
      <c r="ES49" s="215" t="s">
        <v>174</v>
      </c>
      <c r="ET49" s="198">
        <f>'Revised labour.plant escalation'!E19*$EQ49*((1+'Labour rates'!$D$2))</f>
        <v>52.551082786177226</v>
      </c>
      <c r="EU49" s="198">
        <f>'Revised labour.plant escalation'!F19*$EQ49*((1+'Labour rates'!$D$2))</f>
        <v>54.115282305505701</v>
      </c>
      <c r="EV49" s="198">
        <f>'Revised labour.plant escalation'!G19*$EQ49*((1+'Labour rates'!$D$2))</f>
        <v>55.943896221393523</v>
      </c>
      <c r="EW49" s="198">
        <f>'Revised labour.plant escalation'!H19*$EQ49*((1+'Labour rates'!$D$2))</f>
        <v>57.870965310249112</v>
      </c>
      <c r="EX49" s="204">
        <f>'Revised labour.plant escalation'!I19*$EQ49*((1+'Labour rates'!$D$2))</f>
        <v>59.838376194669152</v>
      </c>
      <c r="EY49" s="203">
        <v>2</v>
      </c>
      <c r="EZ49" s="198">
        <f>'Revised labour.plant escalation'!C19*'Misc works estimation'!$EY49*(1+'Labour rates'!$D$19)</f>
        <v>49.6</v>
      </c>
      <c r="FA49" s="215" t="s">
        <v>174</v>
      </c>
      <c r="FB49" s="198">
        <f>'Revised labour.plant escalation'!E19*$EY49*((1+'Labour rates'!$D$2))</f>
        <v>52.551082786177226</v>
      </c>
      <c r="FC49" s="198">
        <f>'Revised labour.plant escalation'!F19*$EY49*((1+'Labour rates'!$D$2))</f>
        <v>54.115282305505701</v>
      </c>
      <c r="FD49" s="198">
        <f>'Revised labour.plant escalation'!G19*$EY49*((1+'Labour rates'!$D$2))</f>
        <v>55.943896221393523</v>
      </c>
      <c r="FE49" s="198">
        <f>'Revised labour.plant escalation'!H19*$EY49*((1+'Labour rates'!$D$2))</f>
        <v>57.870965310249112</v>
      </c>
      <c r="FF49" s="204">
        <f>'Revised labour.plant escalation'!I19*$EY49*((1+'Labour rates'!$D$2))</f>
        <v>59.838376194669152</v>
      </c>
      <c r="FG49" s="203">
        <v>2</v>
      </c>
      <c r="FH49" s="198">
        <f>'Revised labour.plant escalation'!C19*'Misc works estimation'!$FG49*(1+'Labour rates'!$D$19)</f>
        <v>49.6</v>
      </c>
      <c r="FI49" s="215" t="s">
        <v>174</v>
      </c>
      <c r="FJ49" s="198">
        <f>'Revised labour.plant escalation'!E19*$FG49*((1+'Labour rates'!$D$2))</f>
        <v>52.551082786177226</v>
      </c>
      <c r="FK49" s="198">
        <f>'Revised labour.plant escalation'!F19*$FG49*((1+'Labour rates'!$D$2))</f>
        <v>54.115282305505701</v>
      </c>
      <c r="FL49" s="198">
        <f>'Revised labour.plant escalation'!G19*$FG49*((1+'Labour rates'!$D$2))</f>
        <v>55.943896221393523</v>
      </c>
      <c r="FM49" s="198">
        <f>'Revised labour.plant escalation'!H19*$FG49*((1+'Labour rates'!$D$2))</f>
        <v>57.870965310249112</v>
      </c>
      <c r="FN49" s="204">
        <f>'Revised labour.plant escalation'!I19*$FG49*((1+'Labour rates'!$D$2))</f>
        <v>59.838376194669152</v>
      </c>
      <c r="FO49" s="203">
        <v>4</v>
      </c>
      <c r="FP49" s="198">
        <f>'Revised labour.plant escalation'!C19*'Misc works estimation'!$FO49*(1+'Labour rates'!$D$19)</f>
        <v>99.2</v>
      </c>
      <c r="FQ49" s="215" t="s">
        <v>174</v>
      </c>
      <c r="FR49" s="198">
        <f>'Revised labour.plant escalation'!E19*$FO49*((1+'Labour rates'!$D$2))</f>
        <v>105.10216557235445</v>
      </c>
      <c r="FS49" s="198">
        <f>'Revised labour.plant escalation'!F19*$FO49*((1+'Labour rates'!$D$2))</f>
        <v>108.2305646110114</v>
      </c>
      <c r="FT49" s="198">
        <f>'Revised labour.plant escalation'!G19*$FO49*((1+'Labour rates'!$D$2))</f>
        <v>111.88779244278705</v>
      </c>
      <c r="FU49" s="198">
        <f>'Revised labour.plant escalation'!H19*$FO49*((1+'Labour rates'!$D$2))</f>
        <v>115.74193062049822</v>
      </c>
      <c r="FV49" s="204">
        <f>'Revised labour.plant escalation'!I19*$FO49*((1+'Labour rates'!$D$2))</f>
        <v>119.6767523893383</v>
      </c>
      <c r="FW49" s="203">
        <v>6</v>
      </c>
      <c r="FX49" s="198">
        <f>'Revised labour.plant escalation'!C19*'Misc works estimation'!$FW49*(1+'Labour rates'!$D$19)</f>
        <v>148.80000000000001</v>
      </c>
      <c r="FY49" s="215" t="s">
        <v>174</v>
      </c>
      <c r="FZ49" s="198">
        <f>'Revised labour.plant escalation'!E19*$FW49*((1+'Labour rates'!$D$2))</f>
        <v>157.65324835853167</v>
      </c>
      <c r="GA49" s="198">
        <f>'Revised labour.plant escalation'!F19*$FW49*((1+'Labour rates'!$D$2))</f>
        <v>162.3458469165171</v>
      </c>
      <c r="GB49" s="198">
        <f>'Revised labour.plant escalation'!G19*$FW49*((1+'Labour rates'!$D$2))</f>
        <v>167.83168866418058</v>
      </c>
      <c r="GC49" s="198">
        <f>'Revised labour.plant escalation'!H19*$FW49*((1+'Labour rates'!$D$2))</f>
        <v>173.61289593074736</v>
      </c>
      <c r="GD49" s="204">
        <f>'Revised labour.plant escalation'!I19*$FW49*((1+'Labour rates'!$D$2))</f>
        <v>179.51512858400747</v>
      </c>
      <c r="GE49" s="203">
        <v>0</v>
      </c>
      <c r="GF49" s="198">
        <f>'Revised labour.plant escalation'!C19*'Misc works estimation'!$GE49*(1+'Labour rates'!$D$19)</f>
        <v>0</v>
      </c>
      <c r="GG49" s="215" t="s">
        <v>174</v>
      </c>
      <c r="GH49" s="198">
        <v>0</v>
      </c>
      <c r="GI49" s="198">
        <v>0</v>
      </c>
      <c r="GJ49" s="198">
        <v>0</v>
      </c>
      <c r="GK49" s="198">
        <v>0</v>
      </c>
      <c r="GL49" s="204">
        <v>0</v>
      </c>
      <c r="GM49" s="203">
        <v>0</v>
      </c>
      <c r="GN49" s="198">
        <f>'Revised labour.plant escalation'!C19*'Misc works estimation'!$GM49*(1+'Labour rates'!$D$19)</f>
        <v>0</v>
      </c>
      <c r="GO49" s="215" t="s">
        <v>174</v>
      </c>
      <c r="GP49" s="198">
        <f>'Revised labour.plant escalation'!E19*$GM49*((1+'Labour rates'!$D$2))</f>
        <v>0</v>
      </c>
      <c r="GQ49" s="198">
        <f>'Revised labour.plant escalation'!F19*$GM49*((1+'Labour rates'!$D$2))</f>
        <v>0</v>
      </c>
      <c r="GR49" s="198">
        <f>'Revised labour.plant escalation'!G19*$GM49*((1+'Labour rates'!$D$2))</f>
        <v>0</v>
      </c>
      <c r="GS49" s="198">
        <f>'Revised labour.plant escalation'!H19*$GM49*((1+'Labour rates'!$D$2))</f>
        <v>0</v>
      </c>
      <c r="GT49" s="204">
        <f>'Revised labour.plant escalation'!I19*$GM49*((1+'Labour rates'!$D$2))</f>
        <v>0</v>
      </c>
      <c r="GU49" s="203">
        <v>0</v>
      </c>
      <c r="GV49" s="198">
        <f>'Revised labour.plant escalation'!C19*'Misc works estimation'!$GU49*(1+'Labour rates'!$D$19)</f>
        <v>0</v>
      </c>
      <c r="GW49" s="215" t="s">
        <v>174</v>
      </c>
      <c r="GX49" s="198">
        <v>0</v>
      </c>
      <c r="GY49" s="198">
        <v>0</v>
      </c>
      <c r="GZ49" s="198">
        <v>0</v>
      </c>
      <c r="HA49" s="198">
        <v>0</v>
      </c>
      <c r="HB49" s="204">
        <v>0</v>
      </c>
      <c r="HC49" s="203">
        <v>0</v>
      </c>
      <c r="HD49" s="198">
        <f>'Revised labour.plant escalation'!C19*'Misc works estimation'!$HC49*(1+'Labour rates'!$D$19)</f>
        <v>0</v>
      </c>
      <c r="HE49" s="215" t="s">
        <v>174</v>
      </c>
      <c r="HF49" s="198">
        <v>0</v>
      </c>
      <c r="HG49" s="198">
        <v>0</v>
      </c>
      <c r="HH49" s="198">
        <v>0</v>
      </c>
      <c r="HI49" s="198">
        <v>0</v>
      </c>
      <c r="HJ49" s="204">
        <v>0</v>
      </c>
      <c r="HK49" s="203">
        <v>0</v>
      </c>
      <c r="HL49" s="198">
        <f>'Revised labour.plant escalation'!C19*'Misc works estimation'!$HK49*(1+'Labour rates'!$D$19)</f>
        <v>0</v>
      </c>
      <c r="HM49" s="215" t="s">
        <v>174</v>
      </c>
      <c r="HN49" s="198">
        <v>0</v>
      </c>
      <c r="HO49" s="198">
        <v>0</v>
      </c>
      <c r="HP49" s="198">
        <v>0</v>
      </c>
      <c r="HQ49" s="198">
        <v>0</v>
      </c>
      <c r="HR49" s="204">
        <v>0</v>
      </c>
      <c r="HS49" s="203">
        <v>0</v>
      </c>
      <c r="HT49" s="198">
        <f>'Revised labour.plant escalation'!C19*'Misc works estimation'!$HS49*(1+'Labour rates'!$D$19)</f>
        <v>0</v>
      </c>
      <c r="HU49" s="215" t="s">
        <v>174</v>
      </c>
      <c r="HV49" s="198">
        <v>0</v>
      </c>
      <c r="HW49" s="198">
        <v>0</v>
      </c>
      <c r="HX49" s="198">
        <v>0</v>
      </c>
      <c r="HY49" s="198">
        <v>0</v>
      </c>
      <c r="HZ49" s="204">
        <v>0</v>
      </c>
      <c r="IA49" s="203">
        <v>0</v>
      </c>
      <c r="IB49" s="198">
        <f>'Revised labour.plant escalation'!C19*'Misc works estimation'!$IA49*(1+'Labour rates'!$D$19)</f>
        <v>0</v>
      </c>
      <c r="IC49" s="215" t="s">
        <v>174</v>
      </c>
      <c r="ID49" s="198">
        <v>0</v>
      </c>
      <c r="IE49" s="198">
        <v>0</v>
      </c>
      <c r="IF49" s="198">
        <v>0</v>
      </c>
      <c r="IG49" s="198">
        <v>0</v>
      </c>
      <c r="IH49" s="204">
        <v>0</v>
      </c>
      <c r="II49" s="203">
        <v>0</v>
      </c>
      <c r="IJ49" s="198">
        <f>'Revised labour.plant escalation'!C19*'Misc works estimation'!$II49*(1+'Labour rates'!$D$19)</f>
        <v>0</v>
      </c>
      <c r="IK49" s="215" t="s">
        <v>174</v>
      </c>
      <c r="IL49" s="198">
        <v>0</v>
      </c>
      <c r="IM49" s="198">
        <v>0</v>
      </c>
      <c r="IN49" s="198">
        <v>0</v>
      </c>
      <c r="IO49" s="198">
        <v>0</v>
      </c>
      <c r="IP49" s="204">
        <v>0</v>
      </c>
      <c r="IQ49" s="203">
        <v>0</v>
      </c>
      <c r="IR49" s="198">
        <f>'Revised labour.plant escalation'!C19*'Misc works estimation'!$IQ49*(1+'Labour rates'!$D$19)</f>
        <v>0</v>
      </c>
      <c r="IS49" s="215" t="s">
        <v>174</v>
      </c>
      <c r="IT49" s="198">
        <v>0</v>
      </c>
      <c r="IU49" s="198">
        <v>0</v>
      </c>
      <c r="IV49" s="198">
        <v>0</v>
      </c>
      <c r="IW49" s="198">
        <v>0</v>
      </c>
      <c r="IX49" s="204">
        <v>0</v>
      </c>
      <c r="IY49" s="203">
        <v>0</v>
      </c>
      <c r="IZ49" s="198">
        <f>'Revised labour.plant escalation'!C19*'Misc works estimation'!$IY49*(1+'Labour rates'!$D$19)</f>
        <v>0</v>
      </c>
      <c r="JA49" s="215" t="s">
        <v>174</v>
      </c>
      <c r="JB49" s="198">
        <v>0</v>
      </c>
      <c r="JC49" s="198">
        <v>0</v>
      </c>
      <c r="JD49" s="198">
        <v>0</v>
      </c>
      <c r="JE49" s="198">
        <v>0</v>
      </c>
      <c r="JF49" s="204">
        <v>0</v>
      </c>
    </row>
    <row r="50" spans="1:266" x14ac:dyDescent="0.35">
      <c r="A50" s="2" t="s">
        <v>41</v>
      </c>
      <c r="B50" s="191"/>
      <c r="C50" s="203">
        <v>0</v>
      </c>
      <c r="D50" s="198">
        <f>'Revised labour.plant escalation'!C20*'Misc works estimation'!$C50*(1+'Labour rates'!$D$19)</f>
        <v>0</v>
      </c>
      <c r="E50" s="215" t="s">
        <v>174</v>
      </c>
      <c r="F50" s="198">
        <v>0</v>
      </c>
      <c r="G50" s="198">
        <v>0</v>
      </c>
      <c r="H50" s="198">
        <v>0</v>
      </c>
      <c r="I50" s="198">
        <v>0</v>
      </c>
      <c r="J50" s="204">
        <v>0</v>
      </c>
      <c r="K50" s="203">
        <v>0</v>
      </c>
      <c r="L50" s="198">
        <f>'Revised labour.plant escalation'!C20*'Misc works estimation'!$K50*(1+'Labour rates'!$D$19)</f>
        <v>0</v>
      </c>
      <c r="M50" s="215" t="s">
        <v>174</v>
      </c>
      <c r="N50" s="198">
        <v>0</v>
      </c>
      <c r="O50" s="198">
        <v>0</v>
      </c>
      <c r="P50" s="198">
        <v>0</v>
      </c>
      <c r="Q50" s="198">
        <v>0</v>
      </c>
      <c r="R50" s="204">
        <v>0</v>
      </c>
      <c r="S50" s="203">
        <v>0</v>
      </c>
      <c r="T50" s="198">
        <f>'Revised labour.plant escalation'!C20*'Misc works estimation'!$S50*(1+'Labour rates'!$D$19)</f>
        <v>0</v>
      </c>
      <c r="U50" s="215" t="s">
        <v>174</v>
      </c>
      <c r="V50" s="198">
        <v>0</v>
      </c>
      <c r="W50" s="198">
        <v>0</v>
      </c>
      <c r="X50" s="198">
        <v>0</v>
      </c>
      <c r="Y50" s="198">
        <v>0</v>
      </c>
      <c r="Z50" s="204">
        <v>0</v>
      </c>
      <c r="AA50" s="203">
        <v>0</v>
      </c>
      <c r="AB50" s="198">
        <f>'Revised labour.plant escalation'!C20*'Misc works estimation'!$AA50*(1+'Labour rates'!$D$19)</f>
        <v>0</v>
      </c>
      <c r="AC50" s="215" t="s">
        <v>174</v>
      </c>
      <c r="AD50" s="198">
        <v>0</v>
      </c>
      <c r="AE50" s="198">
        <v>0</v>
      </c>
      <c r="AF50" s="198">
        <v>0</v>
      </c>
      <c r="AG50" s="198">
        <v>0</v>
      </c>
      <c r="AH50" s="204">
        <v>0</v>
      </c>
      <c r="AI50" s="203">
        <v>0</v>
      </c>
      <c r="AJ50" s="198">
        <f>'Revised labour.plant escalation'!C20*'Misc works estimation'!$AI50*(1+'Labour rates'!$D$19)</f>
        <v>0</v>
      </c>
      <c r="AK50" s="215" t="s">
        <v>174</v>
      </c>
      <c r="AL50" s="198">
        <v>0</v>
      </c>
      <c r="AM50" s="198">
        <v>0</v>
      </c>
      <c r="AN50" s="198">
        <v>0</v>
      </c>
      <c r="AO50" s="198">
        <v>0</v>
      </c>
      <c r="AP50" s="204">
        <v>0</v>
      </c>
      <c r="AQ50" s="203">
        <v>0</v>
      </c>
      <c r="AR50" s="198">
        <f>'Revised labour.plant escalation'!C20*'Misc works estimation'!$AQ50*(1+'Labour rates'!$D$19)</f>
        <v>0</v>
      </c>
      <c r="AS50" s="215" t="s">
        <v>174</v>
      </c>
      <c r="AT50" s="198">
        <v>0</v>
      </c>
      <c r="AU50" s="198">
        <v>0</v>
      </c>
      <c r="AV50" s="198">
        <v>0</v>
      </c>
      <c r="AW50" s="198">
        <v>0</v>
      </c>
      <c r="AX50" s="204">
        <v>0</v>
      </c>
      <c r="AY50" s="203">
        <v>0</v>
      </c>
      <c r="AZ50" s="198">
        <f>'Revised labour.plant escalation'!C20*'Misc works estimation'!$AY50*(1+'Labour rates'!$D$19)</f>
        <v>0</v>
      </c>
      <c r="BA50" s="215" t="s">
        <v>174</v>
      </c>
      <c r="BB50" s="198">
        <v>0</v>
      </c>
      <c r="BC50" s="198">
        <v>0</v>
      </c>
      <c r="BD50" s="198">
        <v>0</v>
      </c>
      <c r="BE50" s="198">
        <v>0</v>
      </c>
      <c r="BF50" s="204">
        <v>0</v>
      </c>
      <c r="BG50" s="203">
        <v>0</v>
      </c>
      <c r="BH50" s="198">
        <f>'Revised labour.plant escalation'!C20*'Misc works estimation'!$BG50*(1+'Labour rates'!$D$19)</f>
        <v>0</v>
      </c>
      <c r="BI50" s="215" t="s">
        <v>174</v>
      </c>
      <c r="BJ50" s="198">
        <v>0</v>
      </c>
      <c r="BK50" s="198">
        <v>0</v>
      </c>
      <c r="BL50" s="198">
        <v>0</v>
      </c>
      <c r="BM50" s="198">
        <v>0</v>
      </c>
      <c r="BN50" s="204">
        <v>0</v>
      </c>
      <c r="BO50" s="203">
        <v>0</v>
      </c>
      <c r="BP50" s="198">
        <f>'Revised labour.plant escalation'!C20*'Misc works estimation'!$BO50*(1+'Labour rates'!$D$19)</f>
        <v>0</v>
      </c>
      <c r="BQ50" s="215" t="s">
        <v>174</v>
      </c>
      <c r="BR50" s="198">
        <v>0</v>
      </c>
      <c r="BS50" s="198">
        <v>0</v>
      </c>
      <c r="BT50" s="198">
        <v>0</v>
      </c>
      <c r="BU50" s="198">
        <v>0</v>
      </c>
      <c r="BV50" s="204">
        <v>0</v>
      </c>
      <c r="BW50" s="203">
        <v>0</v>
      </c>
      <c r="BX50" s="198">
        <f>'Revised labour.plant escalation'!C20*'Misc works estimation'!$BW50*(1+'Labour rates'!$D$19)</f>
        <v>0</v>
      </c>
      <c r="BY50" s="215" t="s">
        <v>174</v>
      </c>
      <c r="BZ50" s="198">
        <v>0</v>
      </c>
      <c r="CA50" s="198">
        <v>0</v>
      </c>
      <c r="CB50" s="198">
        <v>0</v>
      </c>
      <c r="CC50" s="198">
        <v>0</v>
      </c>
      <c r="CD50" s="204">
        <v>0</v>
      </c>
      <c r="CE50" s="203">
        <v>0</v>
      </c>
      <c r="CF50" s="198">
        <f>'Revised labour.plant escalation'!C20*'Misc works estimation'!$CE50*(1+'Labour rates'!$D$19)</f>
        <v>0</v>
      </c>
      <c r="CG50" s="215" t="s">
        <v>174</v>
      </c>
      <c r="CH50" s="198">
        <v>0</v>
      </c>
      <c r="CI50" s="198">
        <v>0</v>
      </c>
      <c r="CJ50" s="198">
        <v>0</v>
      </c>
      <c r="CK50" s="198">
        <v>0</v>
      </c>
      <c r="CL50" s="204">
        <v>0</v>
      </c>
      <c r="CM50" s="203">
        <v>0</v>
      </c>
      <c r="CN50" s="198">
        <f>'Revised labour.plant escalation'!C20*'Misc works estimation'!$CM50*(1+'Labour rates'!$D$19)</f>
        <v>0</v>
      </c>
      <c r="CO50" s="215" t="s">
        <v>174</v>
      </c>
      <c r="CP50" s="198">
        <v>0</v>
      </c>
      <c r="CQ50" s="198">
        <v>0</v>
      </c>
      <c r="CR50" s="198">
        <v>0</v>
      </c>
      <c r="CS50" s="198">
        <v>0</v>
      </c>
      <c r="CT50" s="204">
        <v>0</v>
      </c>
      <c r="CU50" s="203">
        <v>0</v>
      </c>
      <c r="CV50" s="198">
        <f>'Revised labour.plant escalation'!C20*'Misc works estimation'!$CU50*(1+'Labour rates'!$D$19)</f>
        <v>0</v>
      </c>
      <c r="CW50" s="215" t="s">
        <v>174</v>
      </c>
      <c r="CX50" s="198">
        <v>0</v>
      </c>
      <c r="CY50" s="198">
        <v>0</v>
      </c>
      <c r="CZ50" s="198">
        <v>0</v>
      </c>
      <c r="DA50" s="198">
        <v>0</v>
      </c>
      <c r="DB50" s="204">
        <v>0</v>
      </c>
      <c r="DC50" s="203">
        <v>0</v>
      </c>
      <c r="DD50" s="198">
        <f>'Revised labour.plant escalation'!C20*'Misc works estimation'!$DC50*(1+'Labour rates'!$D$19)</f>
        <v>0</v>
      </c>
      <c r="DE50" s="215" t="s">
        <v>174</v>
      </c>
      <c r="DF50" s="198">
        <v>0</v>
      </c>
      <c r="DG50" s="198">
        <v>0</v>
      </c>
      <c r="DH50" s="198">
        <v>0</v>
      </c>
      <c r="DI50" s="198">
        <v>0</v>
      </c>
      <c r="DJ50" s="204">
        <v>0</v>
      </c>
      <c r="DK50" s="203">
        <v>0</v>
      </c>
      <c r="DL50" s="198">
        <f>'Revised labour.plant escalation'!C20*'Misc works estimation'!$DK50*(1+'Labour rates'!$D$19)</f>
        <v>0</v>
      </c>
      <c r="DM50" s="215" t="s">
        <v>174</v>
      </c>
      <c r="DN50" s="198">
        <v>0</v>
      </c>
      <c r="DO50" s="198">
        <v>0</v>
      </c>
      <c r="DP50" s="198">
        <v>0</v>
      </c>
      <c r="DQ50" s="198">
        <v>0</v>
      </c>
      <c r="DR50" s="204">
        <v>0</v>
      </c>
      <c r="DS50" s="203">
        <v>0</v>
      </c>
      <c r="DT50" s="198">
        <f>'Revised labour.plant escalation'!C20*'Misc works estimation'!$DS50*(1+'Labour rates'!$D$19)</f>
        <v>0</v>
      </c>
      <c r="DU50" s="215" t="s">
        <v>174</v>
      </c>
      <c r="DV50" s="198">
        <v>0</v>
      </c>
      <c r="DW50" s="198">
        <v>0</v>
      </c>
      <c r="DX50" s="198">
        <v>0</v>
      </c>
      <c r="DY50" s="198">
        <v>0</v>
      </c>
      <c r="DZ50" s="204">
        <v>0</v>
      </c>
      <c r="EA50" s="203">
        <v>0</v>
      </c>
      <c r="EB50" s="198">
        <f>'Revised labour.plant escalation'!C20*'Misc works estimation'!$EA50*(1+'Labour rates'!$D$19)</f>
        <v>0</v>
      </c>
      <c r="EC50" s="215" t="s">
        <v>174</v>
      </c>
      <c r="ED50" s="198">
        <v>0</v>
      </c>
      <c r="EE50" s="198">
        <v>0</v>
      </c>
      <c r="EF50" s="198">
        <v>0</v>
      </c>
      <c r="EG50" s="198">
        <v>0</v>
      </c>
      <c r="EH50" s="204">
        <v>0</v>
      </c>
      <c r="EI50" s="203">
        <v>0</v>
      </c>
      <c r="EJ50" s="198">
        <f>'Revised labour.plant escalation'!C20*'Misc works estimation'!$EI50*(1+'Labour rates'!$D$19)</f>
        <v>0</v>
      </c>
      <c r="EK50" s="215" t="s">
        <v>174</v>
      </c>
      <c r="EL50" s="198">
        <v>0</v>
      </c>
      <c r="EM50" s="198">
        <v>0</v>
      </c>
      <c r="EN50" s="198">
        <v>0</v>
      </c>
      <c r="EO50" s="198">
        <v>0</v>
      </c>
      <c r="EP50" s="204">
        <v>0</v>
      </c>
      <c r="EQ50" s="203">
        <v>0</v>
      </c>
      <c r="ER50" s="198">
        <f>'Revised labour.plant escalation'!C20*'Misc works estimation'!$EQ50*(1+'Labour rates'!$D$19)</f>
        <v>0</v>
      </c>
      <c r="ES50" s="215" t="s">
        <v>174</v>
      </c>
      <c r="ET50" s="198">
        <v>0</v>
      </c>
      <c r="EU50" s="198">
        <v>0</v>
      </c>
      <c r="EV50" s="198">
        <v>0</v>
      </c>
      <c r="EW50" s="198">
        <v>0</v>
      </c>
      <c r="EX50" s="204">
        <v>0</v>
      </c>
      <c r="EY50" s="203">
        <v>0</v>
      </c>
      <c r="EZ50" s="198">
        <f>'Revised labour.plant escalation'!C20*'Misc works estimation'!$EY50*(1+'Labour rates'!$D$19)</f>
        <v>0</v>
      </c>
      <c r="FA50" s="215" t="s">
        <v>174</v>
      </c>
      <c r="FB50" s="198">
        <v>0</v>
      </c>
      <c r="FC50" s="198">
        <v>0</v>
      </c>
      <c r="FD50" s="198">
        <v>0</v>
      </c>
      <c r="FE50" s="198">
        <v>0</v>
      </c>
      <c r="FF50" s="204">
        <v>0</v>
      </c>
      <c r="FG50" s="203">
        <v>6</v>
      </c>
      <c r="FH50" s="198">
        <f>'Revised labour.plant escalation'!C20*'Misc works estimation'!$FG50*(1+'Labour rates'!$D$19)</f>
        <v>111.6</v>
      </c>
      <c r="FI50" s="215" t="s">
        <v>174</v>
      </c>
      <c r="FJ50" s="198">
        <f>'Revised labour.plant escalation'!E20*$FG50*((1+'Labour rates'!$D$2))</f>
        <v>118.23993626889876</v>
      </c>
      <c r="FK50" s="198">
        <f>'Revised labour.plant escalation'!F20*$FG50*((1+'Labour rates'!$D$2))</f>
        <v>121.75938518738784</v>
      </c>
      <c r="FL50" s="198">
        <f>'Revised labour.plant escalation'!G20*$FG50*((1+'Labour rates'!$D$2))</f>
        <v>125.8737664981354</v>
      </c>
      <c r="FM50" s="198">
        <f>'Revised labour.plant escalation'!H20*$FG50*((1+'Labour rates'!$D$2))</f>
        <v>130.20967194806047</v>
      </c>
      <c r="FN50" s="204">
        <f>'Revised labour.plant escalation'!I20*$FG50*((1+'Labour rates'!$D$2))</f>
        <v>134.63634643800555</v>
      </c>
      <c r="FO50" s="203">
        <v>6</v>
      </c>
      <c r="FP50" s="198">
        <f>'Revised labour.plant escalation'!C20*'Misc works estimation'!$FO50*(1+'Labour rates'!$D$19)</f>
        <v>111.6</v>
      </c>
      <c r="FQ50" s="215" t="s">
        <v>174</v>
      </c>
      <c r="FR50" s="198">
        <f>'Revised labour.plant escalation'!E20*$FO50*((1+'Labour rates'!$D$2))</f>
        <v>118.23993626889876</v>
      </c>
      <c r="FS50" s="198">
        <f>'Revised labour.plant escalation'!F20*$FO50*((1+'Labour rates'!$D$2))</f>
        <v>121.75938518738784</v>
      </c>
      <c r="FT50" s="198">
        <f>'Revised labour.plant escalation'!G20*$FO50*((1+'Labour rates'!$D$2))</f>
        <v>125.8737664981354</v>
      </c>
      <c r="FU50" s="198">
        <f>'Revised labour.plant escalation'!H20*$FO50*((1+'Labour rates'!$D$2))</f>
        <v>130.20967194806047</v>
      </c>
      <c r="FV50" s="204">
        <f>'Revised labour.plant escalation'!I20*$FO50*((1+'Labour rates'!$D$2))</f>
        <v>134.63634643800555</v>
      </c>
      <c r="FW50" s="203">
        <v>8</v>
      </c>
      <c r="FX50" s="198">
        <f>'Revised labour.plant escalation'!C20*'Misc works estimation'!$FW50*(1+'Labour rates'!$D$19)</f>
        <v>148.80000000000001</v>
      </c>
      <c r="FY50" s="215" t="s">
        <v>174</v>
      </c>
      <c r="FZ50" s="198">
        <f>'Revised labour.plant escalation'!E20*$FW50*((1+'Labour rates'!$D$2))</f>
        <v>157.65324835853167</v>
      </c>
      <c r="GA50" s="198">
        <f>'Revised labour.plant escalation'!F20*$FW50*((1+'Labour rates'!$D$2))</f>
        <v>162.3458469165171</v>
      </c>
      <c r="GB50" s="198">
        <f>'Revised labour.plant escalation'!G20*$FW50*((1+'Labour rates'!$D$2))</f>
        <v>167.83168866418052</v>
      </c>
      <c r="GC50" s="198">
        <f>'Revised labour.plant escalation'!H20*$FW50*((1+'Labour rates'!$D$2))</f>
        <v>173.61289593074733</v>
      </c>
      <c r="GD50" s="204">
        <f>'Revised labour.plant escalation'!I20*$FW50*((1+'Labour rates'!$D$2))</f>
        <v>179.51512858400741</v>
      </c>
      <c r="GE50" s="203">
        <v>0</v>
      </c>
      <c r="GF50" s="198">
        <f>'Revised labour.plant escalation'!C20*'Misc works estimation'!$GE50*(1+'Labour rates'!$D$19)</f>
        <v>0</v>
      </c>
      <c r="GG50" s="215" t="s">
        <v>174</v>
      </c>
      <c r="GH50" s="198">
        <v>0</v>
      </c>
      <c r="GI50" s="198">
        <v>0</v>
      </c>
      <c r="GJ50" s="198">
        <v>0</v>
      </c>
      <c r="GK50" s="198">
        <v>0</v>
      </c>
      <c r="GL50" s="204">
        <v>0</v>
      </c>
      <c r="GM50" s="203">
        <v>0</v>
      </c>
      <c r="GN50" s="198">
        <f>'Revised labour.plant escalation'!C20*'Misc works estimation'!$GM50*(1+'Labour rates'!$D$19)</f>
        <v>0</v>
      </c>
      <c r="GO50" s="215" t="s">
        <v>174</v>
      </c>
      <c r="GP50" s="198">
        <f>'Revised labour.plant escalation'!E20*$GM50*((1+'Labour rates'!$D$2))</f>
        <v>0</v>
      </c>
      <c r="GQ50" s="198">
        <f>'Revised labour.plant escalation'!F20*$GM50*((1+'Labour rates'!$D$2))</f>
        <v>0</v>
      </c>
      <c r="GR50" s="198">
        <f>'Revised labour.plant escalation'!G20*$GM50*((1+'Labour rates'!$D$2))</f>
        <v>0</v>
      </c>
      <c r="GS50" s="198">
        <f>'Revised labour.plant escalation'!H20*$GM50*((1+'Labour rates'!$D$2))</f>
        <v>0</v>
      </c>
      <c r="GT50" s="204">
        <f>'Revised labour.plant escalation'!I20*$GM50*((1+'Labour rates'!$D$2))</f>
        <v>0</v>
      </c>
      <c r="GU50" s="203">
        <v>0</v>
      </c>
      <c r="GV50" s="198">
        <f>'Revised labour.plant escalation'!C20*'Misc works estimation'!$GU50*(1+'Labour rates'!$D$19)</f>
        <v>0</v>
      </c>
      <c r="GW50" s="215" t="s">
        <v>174</v>
      </c>
      <c r="GX50" s="198">
        <v>0</v>
      </c>
      <c r="GY50" s="198">
        <v>0</v>
      </c>
      <c r="GZ50" s="198">
        <v>0</v>
      </c>
      <c r="HA50" s="198">
        <v>0</v>
      </c>
      <c r="HB50" s="204">
        <v>0</v>
      </c>
      <c r="HC50" s="203">
        <v>0</v>
      </c>
      <c r="HD50" s="198">
        <f>'Revised labour.plant escalation'!C20*'Misc works estimation'!$HC50*(1+'Labour rates'!$D$19)</f>
        <v>0</v>
      </c>
      <c r="HE50" s="215" t="s">
        <v>174</v>
      </c>
      <c r="HF50" s="198">
        <v>0</v>
      </c>
      <c r="HG50" s="198">
        <v>0</v>
      </c>
      <c r="HH50" s="198">
        <v>0</v>
      </c>
      <c r="HI50" s="198">
        <v>0</v>
      </c>
      <c r="HJ50" s="204">
        <v>0</v>
      </c>
      <c r="HK50" s="203">
        <v>0</v>
      </c>
      <c r="HL50" s="198">
        <f>'Revised labour.plant escalation'!C20*'Misc works estimation'!$HK50*(1+'Labour rates'!$D$19)</f>
        <v>0</v>
      </c>
      <c r="HM50" s="215" t="s">
        <v>174</v>
      </c>
      <c r="HN50" s="198">
        <v>0</v>
      </c>
      <c r="HO50" s="198">
        <v>0</v>
      </c>
      <c r="HP50" s="198">
        <v>0</v>
      </c>
      <c r="HQ50" s="198">
        <v>0</v>
      </c>
      <c r="HR50" s="204">
        <v>0</v>
      </c>
      <c r="HS50" s="203">
        <v>0</v>
      </c>
      <c r="HT50" s="198">
        <f>'Revised labour.plant escalation'!C20*'Misc works estimation'!$HS50*(1+'Labour rates'!$D$19)</f>
        <v>0</v>
      </c>
      <c r="HU50" s="215" t="s">
        <v>174</v>
      </c>
      <c r="HV50" s="198">
        <v>0</v>
      </c>
      <c r="HW50" s="198">
        <v>0</v>
      </c>
      <c r="HX50" s="198">
        <v>0</v>
      </c>
      <c r="HY50" s="198">
        <v>0</v>
      </c>
      <c r="HZ50" s="204">
        <v>0</v>
      </c>
      <c r="IA50" s="203">
        <v>0</v>
      </c>
      <c r="IB50" s="198">
        <f>'Revised labour.plant escalation'!C20*'Misc works estimation'!$IA50*(1+'Labour rates'!$D$19)</f>
        <v>0</v>
      </c>
      <c r="IC50" s="215" t="s">
        <v>174</v>
      </c>
      <c r="ID50" s="198">
        <v>0</v>
      </c>
      <c r="IE50" s="198">
        <v>0</v>
      </c>
      <c r="IF50" s="198">
        <v>0</v>
      </c>
      <c r="IG50" s="198">
        <v>0</v>
      </c>
      <c r="IH50" s="204">
        <v>0</v>
      </c>
      <c r="II50" s="203">
        <v>0</v>
      </c>
      <c r="IJ50" s="198">
        <f>'Revised labour.plant escalation'!C20*'Misc works estimation'!$II50*(1+'Labour rates'!$D$19)</f>
        <v>0</v>
      </c>
      <c r="IK50" s="215" t="s">
        <v>174</v>
      </c>
      <c r="IL50" s="198">
        <v>0</v>
      </c>
      <c r="IM50" s="198">
        <v>0</v>
      </c>
      <c r="IN50" s="198">
        <v>0</v>
      </c>
      <c r="IO50" s="198">
        <v>0</v>
      </c>
      <c r="IP50" s="204">
        <v>0</v>
      </c>
      <c r="IQ50" s="203">
        <v>0</v>
      </c>
      <c r="IR50" s="198">
        <f>'Revised labour.plant escalation'!C20*'Misc works estimation'!$IQ50*(1+'Labour rates'!$D$19)</f>
        <v>0</v>
      </c>
      <c r="IS50" s="215" t="s">
        <v>174</v>
      </c>
      <c r="IT50" s="198">
        <v>0</v>
      </c>
      <c r="IU50" s="198">
        <v>0</v>
      </c>
      <c r="IV50" s="198">
        <v>0</v>
      </c>
      <c r="IW50" s="198">
        <v>0</v>
      </c>
      <c r="IX50" s="204">
        <v>0</v>
      </c>
      <c r="IY50" s="203">
        <v>0</v>
      </c>
      <c r="IZ50" s="198">
        <f>'Revised labour.plant escalation'!C20*'Misc works estimation'!$IY50*(1+'Labour rates'!$D$19)</f>
        <v>0</v>
      </c>
      <c r="JA50" s="215" t="s">
        <v>174</v>
      </c>
      <c r="JB50" s="198">
        <v>0</v>
      </c>
      <c r="JC50" s="198">
        <v>0</v>
      </c>
      <c r="JD50" s="198">
        <v>0</v>
      </c>
      <c r="JE50" s="198">
        <v>0</v>
      </c>
      <c r="JF50" s="204">
        <v>0</v>
      </c>
    </row>
    <row r="51" spans="1:266" x14ac:dyDescent="0.35">
      <c r="A51" s="4" t="s">
        <v>6</v>
      </c>
      <c r="B51" s="191"/>
      <c r="C51" s="205"/>
      <c r="D51" s="199"/>
      <c r="E51" s="199"/>
      <c r="F51" s="199"/>
      <c r="G51" s="199"/>
      <c r="H51" s="199"/>
      <c r="I51" s="199"/>
      <c r="J51" s="206"/>
      <c r="K51" s="205"/>
      <c r="L51" s="199"/>
      <c r="M51" s="199"/>
      <c r="N51" s="199"/>
      <c r="O51" s="199"/>
      <c r="P51" s="199"/>
      <c r="Q51" s="199"/>
      <c r="R51" s="206"/>
      <c r="S51" s="205"/>
      <c r="T51" s="199"/>
      <c r="U51" s="199"/>
      <c r="V51" s="199"/>
      <c r="W51" s="199"/>
      <c r="X51" s="199"/>
      <c r="Y51" s="199"/>
      <c r="Z51" s="206"/>
      <c r="AA51" s="205"/>
      <c r="AB51" s="199"/>
      <c r="AC51" s="199"/>
      <c r="AD51" s="199"/>
      <c r="AE51" s="199"/>
      <c r="AF51" s="199"/>
      <c r="AG51" s="199"/>
      <c r="AH51" s="206"/>
      <c r="AI51" s="205"/>
      <c r="AJ51" s="199"/>
      <c r="AK51" s="199"/>
      <c r="AL51" s="199"/>
      <c r="AM51" s="199"/>
      <c r="AN51" s="199"/>
      <c r="AO51" s="199"/>
      <c r="AP51" s="206"/>
      <c r="AQ51" s="205"/>
      <c r="AR51" s="199"/>
      <c r="AS51" s="199"/>
      <c r="AT51" s="199"/>
      <c r="AU51" s="199"/>
      <c r="AV51" s="199"/>
      <c r="AW51" s="199"/>
      <c r="AX51" s="206"/>
      <c r="AY51" s="205"/>
      <c r="AZ51" s="199"/>
      <c r="BA51" s="199"/>
      <c r="BB51" s="199"/>
      <c r="BC51" s="199"/>
      <c r="BD51" s="199"/>
      <c r="BE51" s="199"/>
      <c r="BF51" s="206"/>
      <c r="BG51" s="205"/>
      <c r="BH51" s="199"/>
      <c r="BI51" s="199"/>
      <c r="BJ51" s="199"/>
      <c r="BK51" s="199"/>
      <c r="BL51" s="199"/>
      <c r="BM51" s="199"/>
      <c r="BN51" s="206"/>
      <c r="BO51" s="205"/>
      <c r="BP51" s="199"/>
      <c r="BQ51" s="199"/>
      <c r="BR51" s="199"/>
      <c r="BS51" s="199"/>
      <c r="BT51" s="199"/>
      <c r="BU51" s="199"/>
      <c r="BV51" s="206"/>
      <c r="BW51" s="205"/>
      <c r="BX51" s="199"/>
      <c r="BY51" s="199"/>
      <c r="BZ51" s="199"/>
      <c r="CA51" s="199"/>
      <c r="CB51" s="199"/>
      <c r="CC51" s="199"/>
      <c r="CD51" s="206"/>
      <c r="CE51" s="205"/>
      <c r="CF51" s="199"/>
      <c r="CG51" s="199"/>
      <c r="CH51" s="199"/>
      <c r="CI51" s="199"/>
      <c r="CJ51" s="199"/>
      <c r="CK51" s="199"/>
      <c r="CL51" s="206"/>
      <c r="CM51" s="205"/>
      <c r="CN51" s="199"/>
      <c r="CO51" s="199"/>
      <c r="CP51" s="199"/>
      <c r="CQ51" s="199"/>
      <c r="CR51" s="199"/>
      <c r="CS51" s="199"/>
      <c r="CT51" s="206"/>
      <c r="CU51" s="205"/>
      <c r="CV51" s="199"/>
      <c r="CW51" s="199"/>
      <c r="CX51" s="199"/>
      <c r="CY51" s="199"/>
      <c r="CZ51" s="199"/>
      <c r="DA51" s="199"/>
      <c r="DB51" s="206"/>
      <c r="DC51" s="205"/>
      <c r="DD51" s="199"/>
      <c r="DE51" s="199"/>
      <c r="DF51" s="199"/>
      <c r="DG51" s="199"/>
      <c r="DH51" s="199"/>
      <c r="DI51" s="199"/>
      <c r="DJ51" s="206"/>
      <c r="DK51" s="205"/>
      <c r="DL51" s="199"/>
      <c r="DM51" s="199"/>
      <c r="DN51" s="199"/>
      <c r="DO51" s="199"/>
      <c r="DP51" s="199"/>
      <c r="DQ51" s="199"/>
      <c r="DR51" s="206"/>
      <c r="DS51" s="205"/>
      <c r="DT51" s="199"/>
      <c r="DU51" s="199"/>
      <c r="DV51" s="199"/>
      <c r="DW51" s="199"/>
      <c r="DX51" s="199"/>
      <c r="DY51" s="199"/>
      <c r="DZ51" s="206"/>
      <c r="EA51" s="205"/>
      <c r="EB51" s="199"/>
      <c r="EC51" s="199"/>
      <c r="ED51" s="199"/>
      <c r="EE51" s="199"/>
      <c r="EF51" s="199"/>
      <c r="EG51" s="199"/>
      <c r="EH51" s="206"/>
      <c r="EI51" s="205"/>
      <c r="EJ51" s="199"/>
      <c r="EK51" s="199"/>
      <c r="EL51" s="199"/>
      <c r="EM51" s="199"/>
      <c r="EN51" s="199"/>
      <c r="EO51" s="199"/>
      <c r="EP51" s="206"/>
      <c r="EQ51" s="205"/>
      <c r="ER51" s="199"/>
      <c r="ES51" s="199"/>
      <c r="ET51" s="199"/>
      <c r="EU51" s="199"/>
      <c r="EV51" s="199"/>
      <c r="EW51" s="199"/>
      <c r="EX51" s="206"/>
      <c r="EY51" s="205"/>
      <c r="EZ51" s="199"/>
      <c r="FA51" s="199"/>
      <c r="FB51" s="199"/>
      <c r="FC51" s="199"/>
      <c r="FD51" s="199"/>
      <c r="FE51" s="199"/>
      <c r="FF51" s="206"/>
      <c r="FG51" s="205"/>
      <c r="FH51" s="199"/>
      <c r="FI51" s="199"/>
      <c r="FJ51" s="199"/>
      <c r="FK51" s="199"/>
      <c r="FL51" s="199"/>
      <c r="FM51" s="199"/>
      <c r="FN51" s="206"/>
      <c r="FO51" s="205"/>
      <c r="FP51" s="199"/>
      <c r="FQ51" s="199"/>
      <c r="FR51" s="199"/>
      <c r="FS51" s="199"/>
      <c r="FT51" s="199"/>
      <c r="FU51" s="199"/>
      <c r="FV51" s="206"/>
      <c r="FW51" s="205"/>
      <c r="FX51" s="199"/>
      <c r="FY51" s="199"/>
      <c r="FZ51" s="199"/>
      <c r="GA51" s="199"/>
      <c r="GB51" s="199"/>
      <c r="GC51" s="199"/>
      <c r="GD51" s="206"/>
      <c r="GE51" s="205"/>
      <c r="GF51" s="199"/>
      <c r="GG51" s="199"/>
      <c r="GH51" s="199"/>
      <c r="GI51" s="199"/>
      <c r="GJ51" s="199"/>
      <c r="GK51" s="199"/>
      <c r="GL51" s="206"/>
      <c r="GM51" s="205"/>
      <c r="GN51" s="199"/>
      <c r="GO51" s="199"/>
      <c r="GP51" s="199"/>
      <c r="GQ51" s="199"/>
      <c r="GR51" s="199"/>
      <c r="GS51" s="199"/>
      <c r="GT51" s="206"/>
      <c r="GU51" s="205"/>
      <c r="GV51" s="199"/>
      <c r="GW51" s="199"/>
      <c r="GX51" s="199"/>
      <c r="GY51" s="199"/>
      <c r="GZ51" s="199"/>
      <c r="HA51" s="199"/>
      <c r="HB51" s="206"/>
      <c r="HC51" s="205"/>
      <c r="HD51" s="199"/>
      <c r="HE51" s="199"/>
      <c r="HF51" s="199"/>
      <c r="HG51" s="199"/>
      <c r="HH51" s="199"/>
      <c r="HI51" s="199"/>
      <c r="HJ51" s="206"/>
      <c r="HK51" s="205"/>
      <c r="HL51" s="199"/>
      <c r="HM51" s="199"/>
      <c r="HN51" s="199"/>
      <c r="HO51" s="199"/>
      <c r="HP51" s="199"/>
      <c r="HQ51" s="199"/>
      <c r="HR51" s="206"/>
      <c r="HS51" s="205"/>
      <c r="HT51" s="199"/>
      <c r="HU51" s="199"/>
      <c r="HV51" s="199"/>
      <c r="HW51" s="199"/>
      <c r="HX51" s="199"/>
      <c r="HY51" s="199"/>
      <c r="HZ51" s="206"/>
      <c r="IA51" s="205"/>
      <c r="IB51" s="199"/>
      <c r="IC51" s="199"/>
      <c r="ID51" s="199"/>
      <c r="IE51" s="199"/>
      <c r="IF51" s="199"/>
      <c r="IG51" s="199"/>
      <c r="IH51" s="206"/>
      <c r="II51" s="205"/>
      <c r="IJ51" s="199"/>
      <c r="IK51" s="199"/>
      <c r="IL51" s="199"/>
      <c r="IM51" s="199"/>
      <c r="IN51" s="199"/>
      <c r="IO51" s="199"/>
      <c r="IP51" s="206"/>
      <c r="IQ51" s="205"/>
      <c r="IR51" s="199"/>
      <c r="IS51" s="199"/>
      <c r="IT51" s="199"/>
      <c r="IU51" s="199"/>
      <c r="IV51" s="199"/>
      <c r="IW51" s="199"/>
      <c r="IX51" s="206"/>
      <c r="IY51" s="205"/>
      <c r="IZ51" s="199"/>
      <c r="JA51" s="199"/>
      <c r="JB51" s="199"/>
      <c r="JC51" s="199"/>
      <c r="JD51" s="199"/>
      <c r="JE51" s="199"/>
      <c r="JF51" s="206"/>
    </row>
    <row r="52" spans="1:266" x14ac:dyDescent="0.35">
      <c r="A52" s="2" t="s">
        <v>65</v>
      </c>
      <c r="B52" s="191"/>
      <c r="C52" s="203">
        <v>0</v>
      </c>
      <c r="D52" s="198">
        <v>0</v>
      </c>
      <c r="E52" s="215" t="s">
        <v>174</v>
      </c>
      <c r="F52" s="198">
        <v>0</v>
      </c>
      <c r="G52" s="198">
        <v>0</v>
      </c>
      <c r="H52" s="198">
        <v>0</v>
      </c>
      <c r="I52" s="198">
        <v>0</v>
      </c>
      <c r="J52" s="204">
        <v>0</v>
      </c>
      <c r="K52" s="203">
        <v>0</v>
      </c>
      <c r="L52" s="198">
        <v>0</v>
      </c>
      <c r="M52" s="215" t="s">
        <v>174</v>
      </c>
      <c r="N52" s="198">
        <v>0</v>
      </c>
      <c r="O52" s="198">
        <v>0</v>
      </c>
      <c r="P52" s="198">
        <v>0</v>
      </c>
      <c r="Q52" s="198">
        <v>0</v>
      </c>
      <c r="R52" s="204">
        <v>0</v>
      </c>
      <c r="S52" s="203">
        <v>0</v>
      </c>
      <c r="T52" s="198">
        <v>0</v>
      </c>
      <c r="U52" s="215" t="s">
        <v>174</v>
      </c>
      <c r="V52" s="198">
        <v>0</v>
      </c>
      <c r="W52" s="198">
        <v>0</v>
      </c>
      <c r="X52" s="198">
        <v>0</v>
      </c>
      <c r="Y52" s="198">
        <v>0</v>
      </c>
      <c r="Z52" s="204">
        <v>0</v>
      </c>
      <c r="AA52" s="203">
        <v>0</v>
      </c>
      <c r="AB52" s="198">
        <v>0</v>
      </c>
      <c r="AC52" s="215" t="s">
        <v>174</v>
      </c>
      <c r="AD52" s="198">
        <v>0</v>
      </c>
      <c r="AE52" s="198">
        <v>0</v>
      </c>
      <c r="AF52" s="198">
        <v>0</v>
      </c>
      <c r="AG52" s="198">
        <v>0</v>
      </c>
      <c r="AH52" s="204">
        <v>0</v>
      </c>
      <c r="AI52" s="203">
        <v>0</v>
      </c>
      <c r="AJ52" s="198">
        <v>0</v>
      </c>
      <c r="AK52" s="215" t="s">
        <v>174</v>
      </c>
      <c r="AL52" s="198">
        <v>0</v>
      </c>
      <c r="AM52" s="198">
        <v>0</v>
      </c>
      <c r="AN52" s="198">
        <v>0</v>
      </c>
      <c r="AO52" s="198">
        <v>0</v>
      </c>
      <c r="AP52" s="204">
        <v>0</v>
      </c>
      <c r="AQ52" s="203">
        <v>0</v>
      </c>
      <c r="AR52" s="198">
        <v>0</v>
      </c>
      <c r="AS52" s="215" t="s">
        <v>174</v>
      </c>
      <c r="AT52" s="198">
        <v>0</v>
      </c>
      <c r="AU52" s="198">
        <v>0</v>
      </c>
      <c r="AV52" s="198">
        <v>0</v>
      </c>
      <c r="AW52" s="198">
        <v>0</v>
      </c>
      <c r="AX52" s="204">
        <v>0</v>
      </c>
      <c r="AY52" s="203">
        <v>0</v>
      </c>
      <c r="AZ52" s="198">
        <v>0</v>
      </c>
      <c r="BA52" s="215" t="s">
        <v>174</v>
      </c>
      <c r="BB52" s="198">
        <v>0</v>
      </c>
      <c r="BC52" s="198">
        <v>0</v>
      </c>
      <c r="BD52" s="198">
        <v>0</v>
      </c>
      <c r="BE52" s="198">
        <v>0</v>
      </c>
      <c r="BF52" s="204">
        <v>0</v>
      </c>
      <c r="BG52" s="203">
        <v>0</v>
      </c>
      <c r="BH52" s="198">
        <v>0</v>
      </c>
      <c r="BI52" s="215" t="s">
        <v>174</v>
      </c>
      <c r="BJ52" s="198">
        <v>0</v>
      </c>
      <c r="BK52" s="198">
        <v>0</v>
      </c>
      <c r="BL52" s="198">
        <v>0</v>
      </c>
      <c r="BM52" s="198">
        <v>0</v>
      </c>
      <c r="BN52" s="204">
        <v>0</v>
      </c>
      <c r="BO52" s="203">
        <v>0</v>
      </c>
      <c r="BP52" s="198">
        <v>0</v>
      </c>
      <c r="BQ52" s="215" t="s">
        <v>174</v>
      </c>
      <c r="BR52" s="198">
        <v>0</v>
      </c>
      <c r="BS52" s="198">
        <v>0</v>
      </c>
      <c r="BT52" s="198">
        <v>0</v>
      </c>
      <c r="BU52" s="198">
        <v>0</v>
      </c>
      <c r="BV52" s="204">
        <v>0</v>
      </c>
      <c r="BW52" s="203">
        <v>0</v>
      </c>
      <c r="BX52" s="198">
        <v>0</v>
      </c>
      <c r="BY52" s="215" t="s">
        <v>174</v>
      </c>
      <c r="BZ52" s="198">
        <v>0</v>
      </c>
      <c r="CA52" s="198">
        <v>0</v>
      </c>
      <c r="CB52" s="198">
        <v>0</v>
      </c>
      <c r="CC52" s="198">
        <v>0</v>
      </c>
      <c r="CD52" s="204">
        <v>0</v>
      </c>
      <c r="CE52" s="203">
        <v>0</v>
      </c>
      <c r="CF52" s="198">
        <v>0</v>
      </c>
      <c r="CG52" s="215" t="s">
        <v>174</v>
      </c>
      <c r="CH52" s="198">
        <v>0</v>
      </c>
      <c r="CI52" s="198">
        <v>0</v>
      </c>
      <c r="CJ52" s="198">
        <v>0</v>
      </c>
      <c r="CK52" s="198">
        <v>0</v>
      </c>
      <c r="CL52" s="204">
        <v>0</v>
      </c>
      <c r="CM52" s="203">
        <v>0</v>
      </c>
      <c r="CN52" s="198">
        <v>0</v>
      </c>
      <c r="CO52" s="215" t="s">
        <v>174</v>
      </c>
      <c r="CP52" s="198">
        <v>0</v>
      </c>
      <c r="CQ52" s="198">
        <v>0</v>
      </c>
      <c r="CR52" s="198">
        <v>0</v>
      </c>
      <c r="CS52" s="198">
        <v>0</v>
      </c>
      <c r="CT52" s="204">
        <v>0</v>
      </c>
      <c r="CU52" s="203">
        <v>0</v>
      </c>
      <c r="CV52" s="198">
        <v>0</v>
      </c>
      <c r="CW52" s="215" t="s">
        <v>174</v>
      </c>
      <c r="CX52" s="198">
        <v>0</v>
      </c>
      <c r="CY52" s="198">
        <v>0</v>
      </c>
      <c r="CZ52" s="198">
        <v>0</v>
      </c>
      <c r="DA52" s="198">
        <v>0</v>
      </c>
      <c r="DB52" s="204">
        <v>0</v>
      </c>
      <c r="DC52" s="203">
        <v>0</v>
      </c>
      <c r="DD52" s="198">
        <v>0</v>
      </c>
      <c r="DE52" s="215" t="s">
        <v>174</v>
      </c>
      <c r="DF52" s="198">
        <v>0</v>
      </c>
      <c r="DG52" s="198">
        <v>0</v>
      </c>
      <c r="DH52" s="198">
        <v>0</v>
      </c>
      <c r="DI52" s="198">
        <v>0</v>
      </c>
      <c r="DJ52" s="204">
        <v>0</v>
      </c>
      <c r="DK52" s="203">
        <v>0</v>
      </c>
      <c r="DL52" s="198">
        <v>0</v>
      </c>
      <c r="DM52" s="215" t="s">
        <v>174</v>
      </c>
      <c r="DN52" s="198">
        <v>0</v>
      </c>
      <c r="DO52" s="198">
        <v>0</v>
      </c>
      <c r="DP52" s="198">
        <v>0</v>
      </c>
      <c r="DQ52" s="198">
        <v>0</v>
      </c>
      <c r="DR52" s="204">
        <v>0</v>
      </c>
      <c r="DS52" s="203">
        <v>0</v>
      </c>
      <c r="DT52" s="198">
        <v>0</v>
      </c>
      <c r="DU52" s="215" t="s">
        <v>174</v>
      </c>
      <c r="DV52" s="198">
        <v>0</v>
      </c>
      <c r="DW52" s="198">
        <v>0</v>
      </c>
      <c r="DX52" s="198">
        <v>0</v>
      </c>
      <c r="DY52" s="198">
        <v>0</v>
      </c>
      <c r="DZ52" s="204">
        <v>0</v>
      </c>
      <c r="EA52" s="203">
        <v>0</v>
      </c>
      <c r="EB52" s="198">
        <v>0</v>
      </c>
      <c r="EC52" s="215" t="s">
        <v>174</v>
      </c>
      <c r="ED52" s="198">
        <v>0</v>
      </c>
      <c r="EE52" s="198">
        <v>0</v>
      </c>
      <c r="EF52" s="198">
        <v>0</v>
      </c>
      <c r="EG52" s="198">
        <v>0</v>
      </c>
      <c r="EH52" s="204">
        <v>0</v>
      </c>
      <c r="EI52" s="203">
        <v>0</v>
      </c>
      <c r="EJ52" s="198">
        <v>0</v>
      </c>
      <c r="EK52" s="215" t="s">
        <v>174</v>
      </c>
      <c r="EL52" s="198">
        <v>0</v>
      </c>
      <c r="EM52" s="198">
        <v>0</v>
      </c>
      <c r="EN52" s="198">
        <v>0</v>
      </c>
      <c r="EO52" s="198">
        <v>0</v>
      </c>
      <c r="EP52" s="204">
        <v>0</v>
      </c>
      <c r="EQ52" s="203">
        <v>166</v>
      </c>
      <c r="ER52" s="198">
        <f>EQ52*(1+'Labour rates'!B$27)</f>
        <v>235.72</v>
      </c>
      <c r="ES52" s="215" t="s">
        <v>174</v>
      </c>
      <c r="ET52" s="198">
        <f>($EQ52*($ER$1^ET$1))*(1+'Labour rates'!$B$27)</f>
        <v>247.41177092999996</v>
      </c>
      <c r="EU52" s="198">
        <f>($EQ52*($ER$1^EU$1))*(1+'Labour rates'!$B$27)</f>
        <v>253.47335931778497</v>
      </c>
      <c r="EV52" s="198">
        <f>($EQ52*($ER$1^EV$1))*(1+'Labour rates'!$B$27)</f>
        <v>259.68345662107066</v>
      </c>
      <c r="EW52" s="198">
        <f>($EQ52*($ER$1^EW$1))*(1+'Labour rates'!$B$27)</f>
        <v>266.04570130828688</v>
      </c>
      <c r="EX52" s="198">
        <f>($EQ52*($ER$1^EX$1))*(1+'Labour rates'!$B$27)</f>
        <v>272.56382099033988</v>
      </c>
      <c r="EY52" s="203">
        <v>672.88</v>
      </c>
      <c r="EZ52" s="198">
        <f>EY52*(1+'Labour rates'!B27)</f>
        <v>955.4896</v>
      </c>
      <c r="FA52" s="215" t="s">
        <v>174</v>
      </c>
      <c r="FB52" s="198">
        <f>($EY52*($ER$1^ET$1))*(1+'Labour rates'!$B$27)</f>
        <v>1002.8821230323998</v>
      </c>
      <c r="FC52" s="198">
        <f>($EY52*($ER$1^EU$1))*(1+'Labour rates'!$B$27)</f>
        <v>1027.4527350466935</v>
      </c>
      <c r="FD52" s="198">
        <f>($EY52*($ER$1^EV$1))*(1+'Labour rates'!$B$27)</f>
        <v>1052.6253270553375</v>
      </c>
      <c r="FE52" s="198">
        <f>($EY52*($ER$1^EW$1))*(1+'Labour rates'!$B$27)</f>
        <v>1078.4146475681932</v>
      </c>
      <c r="FF52" s="198">
        <f>($EY52*($ER$1^EX$1))*(1+'Labour rates'!$B$27)</f>
        <v>1104.8358064336139</v>
      </c>
      <c r="FG52" s="203">
        <v>650.57000000000005</v>
      </c>
      <c r="FH52" s="198">
        <f>FG52*(1+'Labour rates'!B27)</f>
        <v>923.80939999999998</v>
      </c>
      <c r="FI52" s="215" t="s">
        <v>174</v>
      </c>
      <c r="FJ52" s="198">
        <f>($FG52*($ER$1^ET$1))*(1+'Labour rates'!$B$27)</f>
        <v>969.63057719234996</v>
      </c>
      <c r="FK52" s="198">
        <f>($FG52*($ER$1^EU$1))*(1+'Labour rates'!$B$27)</f>
        <v>993.38652633356241</v>
      </c>
      <c r="FL52" s="198">
        <f>($FG52*($ER$1^EV$1))*(1+'Labour rates'!$B$27)</f>
        <v>1017.7244962287347</v>
      </c>
      <c r="FM52" s="198">
        <f>($FG52*($ER$1^EW$1))*(1+'Labour rates'!$B$27)</f>
        <v>1042.6587463863386</v>
      </c>
      <c r="FN52" s="198">
        <f>($FG52*($ER$1^EX$1))*(1+'Labour rates'!$B$27)</f>
        <v>1068.2038856728038</v>
      </c>
      <c r="FO52" s="203">
        <v>1301.1400000000001</v>
      </c>
      <c r="FP52" s="198">
        <f>FO52*(1+'Labour rates'!B27)</f>
        <v>1847.6188</v>
      </c>
      <c r="FQ52" s="215" t="s">
        <v>174</v>
      </c>
      <c r="FR52" s="198">
        <f>($FO52*($ER$1^ET$1))*(1+'Labour rates'!$B$27)</f>
        <v>1939.2611543846999</v>
      </c>
      <c r="FS52" s="198">
        <f>($FO52*($ER$1^EU$1))*(1+'Labour rates'!$B$27)</f>
        <v>1986.7730526671248</v>
      </c>
      <c r="FT52" s="198">
        <f>($FO52*($ER$1^EV$1))*(1+'Labour rates'!$B$27)</f>
        <v>2035.4489924574693</v>
      </c>
      <c r="FU52" s="198">
        <f>($FO52*($ER$1^EW$1))*(1+'Labour rates'!$B$27)</f>
        <v>2085.3174927726773</v>
      </c>
      <c r="FV52" s="198">
        <f>($FO52*($ER$1^EX$1))*(1+'Labour rates'!$B$27)</f>
        <v>2136.4077713456077</v>
      </c>
      <c r="FW52" s="203">
        <v>1951.71</v>
      </c>
      <c r="FX52" s="198">
        <f>FW52*(1+'Labour rates'!B27)</f>
        <v>2771.4281999999998</v>
      </c>
      <c r="FY52" s="215" t="s">
        <v>174</v>
      </c>
      <c r="FZ52" s="198">
        <f>($FW52*($ER$1^ET$1))*(1+'Labour rates'!$B$27)</f>
        <v>2908.8917315770495</v>
      </c>
      <c r="GA52" s="198">
        <f>($FW52*($ER$1^EU$1))*(1+'Labour rates'!$B$27)</f>
        <v>2980.1595790006868</v>
      </c>
      <c r="GB52" s="198">
        <f>($FW52*($ER$1^EV$1))*(1+'Labour rates'!$B$27)</f>
        <v>3053.1734886862037</v>
      </c>
      <c r="GC52" s="198">
        <f>($FW52*($ER$1^EW$1))*(1+'Labour rates'!$B$27)</f>
        <v>3127.9762391590161</v>
      </c>
      <c r="GD52" s="198">
        <f>($FW52*($ER$1^EX$1))*(1+'Labour rates'!$B$27)</f>
        <v>3204.6116570184113</v>
      </c>
      <c r="GE52" s="203">
        <v>258.57</v>
      </c>
      <c r="GF52" s="198">
        <f>GE52*(1+'Labour rates'!B27)</f>
        <v>367.1694</v>
      </c>
      <c r="GG52" s="215" t="s">
        <v>174</v>
      </c>
      <c r="GH52" s="198">
        <f>($GE52*($ER$1^ET$1))*(1+'Labour rates'!$B$27)</f>
        <v>385.38109403234989</v>
      </c>
      <c r="GI52" s="198">
        <f>($GE52*($ER$1^EU$1))*(1+'Labour rates'!$B$27)</f>
        <v>394.82293083614252</v>
      </c>
      <c r="GJ52" s="198">
        <f>($GE52*($ER$1^EV$1))*(1+'Labour rates'!$B$27)</f>
        <v>404.49609264162797</v>
      </c>
      <c r="GK52" s="198">
        <f>($GE52*($ER$1^EW$1))*(1+'Labour rates'!$B$27)</f>
        <v>414.40624691134781</v>
      </c>
      <c r="GL52" s="198">
        <f>($GE52*($ER$1^EX$1))*(1+'Labour rates'!$B$27)</f>
        <v>424.55919996067581</v>
      </c>
      <c r="GM52" s="203">
        <v>463.21</v>
      </c>
      <c r="GN52" s="198">
        <f>GM52*(1+'Labour rates'!B27)</f>
        <v>657.75819999999999</v>
      </c>
      <c r="GO52" s="215" t="s">
        <v>174</v>
      </c>
      <c r="GP52" s="198">
        <f>($GM52*($ER$1^ET$1))*(1+'Labour rates'!$B$27)</f>
        <v>690.38317115954987</v>
      </c>
      <c r="GQ52" s="198">
        <f>($GM52*($ER$1^EU$1))*(1+'Labour rates'!$B$27)</f>
        <v>707.29755885295879</v>
      </c>
      <c r="GR52" s="198">
        <f>($GM52*($ER$1^EV$1))*(1+'Labour rates'!$B$27)</f>
        <v>724.62634904485628</v>
      </c>
      <c r="GS52" s="198">
        <f>($GM52*($ER$1^EW$1))*(1+'Labour rates'!$B$27)</f>
        <v>742.37969459645524</v>
      </c>
      <c r="GT52" s="198">
        <f>($GM52*($ER$1^EX$1))*(1+'Labour rates'!$B$27)</f>
        <v>760.56799711406813</v>
      </c>
      <c r="GU52" s="203">
        <v>276.26</v>
      </c>
      <c r="GV52" s="198">
        <f>GU52*(1+'Labour rates'!B27)</f>
        <v>392.28919999999999</v>
      </c>
      <c r="GW52" s="215" t="s">
        <v>174</v>
      </c>
      <c r="GX52" s="198">
        <f>($GU52*($ER$1^ET$1))*(1+'Labour rates'!$B$27)</f>
        <v>411.74684239229992</v>
      </c>
      <c r="GY52" s="198">
        <f>($GU52*($ER$1^EU$1))*(1+'Labour rates'!$B$27)</f>
        <v>421.8346400309112</v>
      </c>
      <c r="GZ52" s="198">
        <f>($GU52*($ER$1^EV$1))*(1+'Labour rates'!$B$27)</f>
        <v>432.16958871166855</v>
      </c>
      <c r="HA52" s="198">
        <f>($GU52*($ER$1^EW$1))*(1+'Labour rates'!$B$27)</f>
        <v>442.75774363510448</v>
      </c>
      <c r="HB52" s="198">
        <f>($GU52*($ER$1^EX$1))*(1+'Labour rates'!$B$27)</f>
        <v>453.60530835416444</v>
      </c>
      <c r="HC52" s="203">
        <v>308.26</v>
      </c>
      <c r="HD52" s="198">
        <f>HC52*(1+'Labour rates'!B27)</f>
        <v>437.72919999999999</v>
      </c>
      <c r="HE52" s="215" t="s">
        <v>174</v>
      </c>
      <c r="HF52" s="198">
        <f>($HC52*($ER$1^ET$1))*(1+'Labour rates'!$B$27)</f>
        <v>459.44067775229991</v>
      </c>
      <c r="HG52" s="198">
        <f>($HC52*($ER$1^EU$1))*(1+'Labour rates'!$B$27)</f>
        <v>470.69697435723123</v>
      </c>
      <c r="HH52" s="198">
        <f>($HC52*($ER$1^EV$1))*(1+'Labour rates'!$B$27)</f>
        <v>482.2290502289834</v>
      </c>
      <c r="HI52" s="198">
        <f>($HC52*($ER$1^EW$1))*(1+'Labour rates'!$B$27)</f>
        <v>494.04366195959346</v>
      </c>
      <c r="HJ52" s="198">
        <f>($HC52*($ER$1^EX$1))*(1+'Labour rates'!$B$27)</f>
        <v>506.14773167760342</v>
      </c>
      <c r="HK52" s="203">
        <v>401.43</v>
      </c>
      <c r="HL52" s="198">
        <f>HK52*(1+'Labour rates'!B27)</f>
        <v>570.03059999999994</v>
      </c>
      <c r="HM52" s="215" t="s">
        <v>174</v>
      </c>
      <c r="HN52" s="198">
        <f>($HK52*($ER$1^ET$1))*(1+'Labour rates'!$B$27)</f>
        <v>598.30426026764997</v>
      </c>
      <c r="HO52" s="198">
        <f>($HK52*($ER$1^EU$1))*(1+'Labour rates'!$B$27)</f>
        <v>612.96271464420727</v>
      </c>
      <c r="HP52" s="198">
        <f>($HK52*($ER$1^EV$1))*(1+'Labour rates'!$B$27)</f>
        <v>627.98030115299036</v>
      </c>
      <c r="HQ52" s="198">
        <f>($HK52*($ER$1^EW$1))*(1+'Labour rates'!$B$27)</f>
        <v>643.36581853123869</v>
      </c>
      <c r="HR52" s="198">
        <f>($HK52*($ER$1^EX$1))*(1+'Labour rates'!$B$27)</f>
        <v>659.12828108525378</v>
      </c>
      <c r="HS52" s="203">
        <v>475.2</v>
      </c>
      <c r="HT52" s="198">
        <f>HS52*(1+'Labour rates'!B27)</f>
        <v>674.78399999999999</v>
      </c>
      <c r="HU52" s="215" t="s">
        <v>174</v>
      </c>
      <c r="HV52" s="198">
        <f>($HS52*($ER$1^ET$1))*(1+'Labour rates'!$B$27)</f>
        <v>708.25345509599993</v>
      </c>
      <c r="HW52" s="198">
        <f>($HS52*($ER$1^EU$1))*(1+'Labour rates'!$B$27)</f>
        <v>725.60566474585175</v>
      </c>
      <c r="HX52" s="198">
        <f>($HS52*($ER$1^EV$1))*(1+'Labour rates'!$B$27)</f>
        <v>743.38300353212526</v>
      </c>
      <c r="HY52" s="198">
        <f>($HS52*($ER$1^EW$1))*(1+'Labour rates'!$B$27)</f>
        <v>761.59588711866229</v>
      </c>
      <c r="HZ52" s="198">
        <f>($HS52*($ER$1^EX$1))*(1+'Labour rates'!$B$27)</f>
        <v>780.2549863530694</v>
      </c>
      <c r="IA52" s="203">
        <v>2583.17</v>
      </c>
      <c r="IB52" s="198">
        <f>IA52*(1+'Labour rates'!B27)</f>
        <v>3668.1014</v>
      </c>
      <c r="IC52" s="215" t="s">
        <v>174</v>
      </c>
      <c r="ID52" s="198">
        <f>($IA52*($ER$1^ET$1))*(1+'Labour rates'!$B$27)</f>
        <v>3850.0401464653492</v>
      </c>
      <c r="IE52" s="198">
        <f>($IA52*($ER$1^EU$1))*(1+'Labour rates'!$B$27)</f>
        <v>3944.3661300537501</v>
      </c>
      <c r="IF52" s="198">
        <f>($IA52*($ER$1^EV$1))*(1+'Labour rates'!$B$27)</f>
        <v>4041.0031002400674</v>
      </c>
      <c r="IG52" s="198">
        <f>($IA52*($ER$1^EW$1))*(1+'Labour rates'!$B$27)</f>
        <v>4140.007676195949</v>
      </c>
      <c r="IH52" s="198">
        <f>($IA52*($ER$1^EX$1))*(1+'Labour rates'!$B$27)</f>
        <v>4241.4378642627489</v>
      </c>
      <c r="II52" s="203">
        <v>1562</v>
      </c>
      <c r="IJ52" s="198">
        <f>II52*(1+'Labour rates'!B27)</f>
        <v>2218.04</v>
      </c>
      <c r="IK52" s="215" t="s">
        <v>174</v>
      </c>
      <c r="IL52" s="198">
        <f>($II52*($ER$1^ET$1))*(1+'Labour rates'!$B$27)</f>
        <v>2328.0553385099997</v>
      </c>
      <c r="IM52" s="198">
        <f>($II52*($ER$1^EU$1))*(1+'Labour rates'!$B$27)</f>
        <v>2385.0926943034947</v>
      </c>
      <c r="IN52" s="198">
        <f>($II52*($ER$1^EV$1))*(1+'Labour rates'!$B$27)</f>
        <v>2443.52746531393</v>
      </c>
      <c r="IO52" s="198">
        <f>($II52*($ER$1^EW$1))*(1+'Labour rates'!$B$27)</f>
        <v>2503.3938882141215</v>
      </c>
      <c r="IP52" s="198">
        <f>($II52*($ER$1^EX$1))*(1+'Labour rates'!$B$27)</f>
        <v>2564.727038475367</v>
      </c>
      <c r="IQ52" s="203">
        <v>2072</v>
      </c>
      <c r="IR52" s="198">
        <f>IQ52*(1+'Labour rates'!B27)</f>
        <v>2942.24</v>
      </c>
      <c r="IS52" s="215" t="s">
        <v>174</v>
      </c>
      <c r="IT52" s="198">
        <f>($IQ52*($ER$1^ET$1))*(1+'Labour rates'!$B$27)</f>
        <v>3088.17583956</v>
      </c>
      <c r="IU52" s="198">
        <f>($IQ52*($ER$1^EU$1))*(1+'Labour rates'!$B$27)</f>
        <v>3163.8361476292193</v>
      </c>
      <c r="IV52" s="198">
        <f>($IQ52*($ER$1^EV$1))*(1+'Labour rates'!$B$27)</f>
        <v>3241.3501332461351</v>
      </c>
      <c r="IW52" s="198">
        <f>($IQ52*($ER$1^EW$1))*(1+'Labour rates'!$B$27)</f>
        <v>3320.7632115106658</v>
      </c>
      <c r="IX52" s="198">
        <f>($IQ52*($ER$1^EX$1))*(1+'Labour rates'!$B$27)</f>
        <v>3402.1219101926758</v>
      </c>
      <c r="IY52" s="203">
        <v>83.88</v>
      </c>
      <c r="IZ52" s="198">
        <f>IY52*(1+'Labour rates'!B27)</f>
        <v>119.10959999999999</v>
      </c>
      <c r="JA52" s="215" t="s">
        <v>174</v>
      </c>
      <c r="JB52" s="198">
        <f>($IY52*($ER$1^ET$1))*(1+'Labour rates'!$B$27)</f>
        <v>125.01746593739998</v>
      </c>
      <c r="JC52" s="198">
        <f>($IY52*($ER$1^EU$1))*(1+'Labour rates'!$B$27)</f>
        <v>128.08039385286628</v>
      </c>
      <c r="JD52" s="198">
        <f>($IY52*($ER$1^EV$1))*(1+'Labour rates'!$B$27)</f>
        <v>131.2183635022615</v>
      </c>
      <c r="JE52" s="198">
        <f>($IY52*($ER$1^EW$1))*(1+'Labour rates'!$B$27)</f>
        <v>134.43321340806691</v>
      </c>
      <c r="JF52" s="204">
        <f>($IY52*($ER$1^EX$1))*(1+'Labour rates'!$B$27)</f>
        <v>137.72682713656451</v>
      </c>
    </row>
    <row r="53" spans="1:266" x14ac:dyDescent="0.35">
      <c r="A53" s="4" t="s">
        <v>66</v>
      </c>
      <c r="B53" s="191"/>
      <c r="C53" s="205"/>
      <c r="D53" s="217">
        <f>SUM(D36:D52)</f>
        <v>1029.2932500000002</v>
      </c>
      <c r="E53" s="219" t="s">
        <v>174</v>
      </c>
      <c r="F53" s="217">
        <f>SUM(F36:F52)</f>
        <v>1183.5625373658402</v>
      </c>
      <c r="G53" s="217">
        <f>SUM(G36:G52)</f>
        <v>1218.7916488110909</v>
      </c>
      <c r="H53" s="217">
        <f>SUM(H36:H52)</f>
        <v>1259.9759367725169</v>
      </c>
      <c r="I53" s="217">
        <f>SUM(I36:I52)</f>
        <v>1303.3776453493979</v>
      </c>
      <c r="J53" s="217">
        <f>SUM(J36:J52)</f>
        <v>1347.6879372586986</v>
      </c>
      <c r="K53" s="205"/>
      <c r="L53" s="217">
        <f>SUM(L36:L52)</f>
        <v>1225.0832500000001</v>
      </c>
      <c r="M53" s="219" t="s">
        <v>174</v>
      </c>
      <c r="N53" s="217">
        <f>SUM(N36:N52)</f>
        <v>1415.1140372142322</v>
      </c>
      <c r="O53" s="217">
        <f>SUM(O36:O52)</f>
        <v>1457.2353519321794</v>
      </c>
      <c r="P53" s="217">
        <f>SUM(P36:P52)</f>
        <v>1506.4769105038094</v>
      </c>
      <c r="Q53" s="217">
        <f>SUM(Q36:Q52)</f>
        <v>1558.3697045955516</v>
      </c>
      <c r="R53" s="217">
        <f>SUM(R36:R52)</f>
        <v>1611.3488367447217</v>
      </c>
      <c r="S53" s="205"/>
      <c r="T53" s="217">
        <f>SUM(T36:T52)</f>
        <v>1406.0552500000001</v>
      </c>
      <c r="U53" s="219" t="s">
        <v>174</v>
      </c>
      <c r="V53" s="217">
        <f>SUM(V36:V52)</f>
        <v>1606.8534435444753</v>
      </c>
      <c r="W53" s="217">
        <f>SUM(W36:W52)</f>
        <v>1654.6819420408888</v>
      </c>
      <c r="X53" s="217">
        <f>SUM(X36:X52)</f>
        <v>1710.5954344348179</v>
      </c>
      <c r="Y53" s="217">
        <f>SUM(Y36:Y52)</f>
        <v>1769.519388751326</v>
      </c>
      <c r="Z53" s="217">
        <f>SUM(Z36:Z52)</f>
        <v>1829.6768733717713</v>
      </c>
      <c r="AA53" s="205"/>
      <c r="AB53" s="217">
        <f>SUM(AB36:AB52)</f>
        <v>1797.63525</v>
      </c>
      <c r="AC53" s="219" t="s">
        <v>174</v>
      </c>
      <c r="AD53" s="217">
        <f>SUM(AD36:AD52)</f>
        <v>2069.956443241259</v>
      </c>
      <c r="AE53" s="217">
        <f>SUM(AE36:AE52)</f>
        <v>2131.5693482830657</v>
      </c>
      <c r="AF53" s="217">
        <f>SUM(AF36:AF52)</f>
        <v>2203.597381897403</v>
      </c>
      <c r="AG53" s="217">
        <f>SUM(AG36:AG52)</f>
        <v>2279.503507243634</v>
      </c>
      <c r="AH53" s="217">
        <f>SUM(AH36:AH52)</f>
        <v>2356.9986723438174</v>
      </c>
      <c r="AI53" s="205"/>
      <c r="AJ53" s="217">
        <f>SUM(AJ36:AJ52)</f>
        <v>2189.2152500000002</v>
      </c>
      <c r="AK53" s="219" t="s">
        <v>174</v>
      </c>
      <c r="AL53" s="217">
        <f>SUM(AL36:AL52)</f>
        <v>2533.0594429380426</v>
      </c>
      <c r="AM53" s="217">
        <f>SUM(AM36:AM52)</f>
        <v>2608.4567545252426</v>
      </c>
      <c r="AN53" s="217">
        <f>SUM(AN36:AN52)</f>
        <v>2696.5993293599881</v>
      </c>
      <c r="AO53" s="217">
        <f>SUM(AO36:AO52)</f>
        <v>2789.4876257359419</v>
      </c>
      <c r="AP53" s="217">
        <f>SUM(AP36:AP52)</f>
        <v>2884.3204713158634</v>
      </c>
      <c r="AQ53" s="205"/>
      <c r="AR53" s="217">
        <f>SUM(AR36:AR52)</f>
        <v>2580.7952500000001</v>
      </c>
      <c r="AS53" s="219" t="s">
        <v>174</v>
      </c>
      <c r="AT53" s="217">
        <f>SUM(AT36:AT52)</f>
        <v>2996.1624426348271</v>
      </c>
      <c r="AU53" s="217">
        <f>SUM(AU36:AU52)</f>
        <v>3085.3441607674199</v>
      </c>
      <c r="AV53" s="217">
        <f>SUM(AV36:AV52)</f>
        <v>3189.6012768225733</v>
      </c>
      <c r="AW53" s="217">
        <f>SUM(AW36:AW52)</f>
        <v>3299.471744228249</v>
      </c>
      <c r="AX53" s="217">
        <f>SUM(AX36:AX52)</f>
        <v>3411.6422702879095</v>
      </c>
      <c r="AY53" s="205"/>
      <c r="AZ53" s="217">
        <f>SUM(AZ36:AZ52)</f>
        <v>2776.5852500000001</v>
      </c>
      <c r="BA53" s="219" t="s">
        <v>174</v>
      </c>
      <c r="BB53" s="217">
        <f>SUM(BB36:BB52)</f>
        <v>3227.7139424832185</v>
      </c>
      <c r="BC53" s="217">
        <f>SUM(BC36:BC52)</f>
        <v>3323.7878638885081</v>
      </c>
      <c r="BD53" s="217">
        <f>SUM(BD36:BD52)</f>
        <v>3436.1022505538658</v>
      </c>
      <c r="BE53" s="217">
        <f>SUM(BE36:BE52)</f>
        <v>3554.463803474403</v>
      </c>
      <c r="BF53" s="217">
        <f>SUM(BF36:BF52)</f>
        <v>3675.3031697739325</v>
      </c>
      <c r="BG53" s="205"/>
      <c r="BH53" s="217">
        <f>SUM(BH36:BH52)</f>
        <v>1993.42525</v>
      </c>
      <c r="BI53" s="219" t="s">
        <v>174</v>
      </c>
      <c r="BJ53" s="217">
        <f>SUM(BJ36:BJ52)</f>
        <v>2301.5079430896512</v>
      </c>
      <c r="BK53" s="217">
        <f>SUM(BK36:BK52)</f>
        <v>2370.0130514041539</v>
      </c>
      <c r="BL53" s="217">
        <f>SUM(BL36:BL52)</f>
        <v>2450.0983556286956</v>
      </c>
      <c r="BM53" s="217">
        <f>SUM(BM36:BM52)</f>
        <v>2534.4955664897875</v>
      </c>
      <c r="BN53" s="217">
        <f>SUM(BN36:BN52)</f>
        <v>2620.6595718298404</v>
      </c>
      <c r="BO53" s="205"/>
      <c r="BP53" s="217">
        <f>SUM(BP36:BP52)</f>
        <v>1993.42525</v>
      </c>
      <c r="BQ53" s="219" t="s">
        <v>174</v>
      </c>
      <c r="BR53" s="217">
        <f>SUM(BR36:BR52)</f>
        <v>2301.5079430896512</v>
      </c>
      <c r="BS53" s="217">
        <f>SUM(BS36:BS52)</f>
        <v>2370.0130514041539</v>
      </c>
      <c r="BT53" s="217">
        <f>SUM(BT36:BT52)</f>
        <v>2450.0983556286956</v>
      </c>
      <c r="BU53" s="217">
        <f>SUM(BU36:BU52)</f>
        <v>2534.4955664897875</v>
      </c>
      <c r="BV53" s="217">
        <f>SUM(BV36:BV52)</f>
        <v>2620.6595718298404</v>
      </c>
      <c r="BW53" s="205"/>
      <c r="BX53" s="217">
        <f>SUM(BX36:BX52)</f>
        <v>1258.22075</v>
      </c>
      <c r="BY53" s="219" t="s">
        <v>174</v>
      </c>
      <c r="BZ53" s="217">
        <f>SUM(BZ36:BZ52)</f>
        <v>1450.2231401542917</v>
      </c>
      <c r="CA53" s="217">
        <f>SUM(CA36:CA52)</f>
        <v>1493.3894883716694</v>
      </c>
      <c r="CB53" s="217">
        <f>SUM(CB36:CB52)</f>
        <v>1543.8527343150279</v>
      </c>
      <c r="CC53" s="217">
        <f>SUM(CC36:CC52)</f>
        <v>1597.0329931634624</v>
      </c>
      <c r="CD53" s="217">
        <f>SUM(CD36:CD52)</f>
        <v>1651.3265422114725</v>
      </c>
      <c r="CE53" s="205"/>
      <c r="CF53" s="217">
        <f>SUM(CF36:CF52)</f>
        <v>2041.3807499999998</v>
      </c>
      <c r="CG53" s="219" t="s">
        <v>174</v>
      </c>
      <c r="CH53" s="217">
        <f>SUM(CH36:CH52)</f>
        <v>2376.429139547859</v>
      </c>
      <c r="CI53" s="217">
        <f>SUM(CI36:CI52)</f>
        <v>2447.1643008560231</v>
      </c>
      <c r="CJ53" s="217">
        <f>SUM(CJ36:CJ52)</f>
        <v>2529.8566292401974</v>
      </c>
      <c r="CK53" s="217">
        <f>SUM(CK36:CK52)</f>
        <v>2617.0012301480783</v>
      </c>
      <c r="CL53" s="217">
        <f>SUM(CL36:CL52)</f>
        <v>2705.9701401555649</v>
      </c>
      <c r="CM53" s="205"/>
      <c r="CN53" s="217">
        <f>SUM(CN36:CN52)</f>
        <v>1574.6587500000001</v>
      </c>
      <c r="CO53" s="219" t="s">
        <v>174</v>
      </c>
      <c r="CP53" s="217">
        <f>SUM(CP36:CP52)</f>
        <v>1809.6009108895123</v>
      </c>
      <c r="CQ53" s="217">
        <f>SUM(CQ36:CQ52)</f>
        <v>1863.4642515652308</v>
      </c>
      <c r="CR53" s="217">
        <f>SUM(CR36:CR52)</f>
        <v>1926.4327240003258</v>
      </c>
      <c r="CS53" s="217">
        <f>SUM(CS36:CS52)</f>
        <v>1992.7915085134659</v>
      </c>
      <c r="CT53" s="217">
        <f>SUM(CT36:CT52)</f>
        <v>2060.5394661155287</v>
      </c>
      <c r="CU53" s="205"/>
      <c r="CV53" s="217">
        <f>SUM(CV36:CV52)</f>
        <v>2804.21875</v>
      </c>
      <c r="CW53" s="219" t="s">
        <v>174</v>
      </c>
      <c r="CX53" s="217">
        <f>SUM(CX36:CX52)</f>
        <v>3208.7666553586751</v>
      </c>
      <c r="CY53" s="217">
        <f>SUM(CY36:CY52)</f>
        <v>3304.2766047991363</v>
      </c>
      <c r="CZ53" s="217">
        <f>SUM(CZ36:CZ52)</f>
        <v>3415.9316849180377</v>
      </c>
      <c r="DA53" s="217">
        <f>SUM(DA36:DA52)</f>
        <v>3533.5984332903236</v>
      </c>
      <c r="DB53" s="217">
        <f>SUM(DB36:DB52)</f>
        <v>3653.7284498116433</v>
      </c>
      <c r="DC53" s="205"/>
      <c r="DD53" s="217">
        <f>SUM(DD36:DD52)</f>
        <v>670.85075000000006</v>
      </c>
      <c r="DE53" s="219" t="s">
        <v>174</v>
      </c>
      <c r="DF53" s="217">
        <f>SUM(DF36:DF52)</f>
        <v>755.56864060911573</v>
      </c>
      <c r="DG53" s="217">
        <f>SUM(DG36:DG52)</f>
        <v>778.05837900840356</v>
      </c>
      <c r="DH53" s="217">
        <f>SUM(DH36:DH52)</f>
        <v>804.34981312115008</v>
      </c>
      <c r="DI53" s="217">
        <f>SUM(DI36:DI52)</f>
        <v>832.05681542500099</v>
      </c>
      <c r="DJ53" s="217">
        <f>SUM(DJ36:DJ52)</f>
        <v>860.34384375340346</v>
      </c>
      <c r="DK53" s="205"/>
      <c r="DL53" s="217">
        <f>SUM(DL36:DL52)</f>
        <v>1378.8687500000001</v>
      </c>
      <c r="DM53" s="219" t="s">
        <v>174</v>
      </c>
      <c r="DN53" s="217">
        <f>SUM(DN36:DN52)</f>
        <v>1578.0494110411205</v>
      </c>
      <c r="DO53" s="217">
        <f>SUM(DO36:DO52)</f>
        <v>1625.0205484441422</v>
      </c>
      <c r="DP53" s="217">
        <f>SUM(DP36:DP52)</f>
        <v>1679.9317502690333</v>
      </c>
      <c r="DQ53" s="217">
        <f>SUM(DQ36:DQ52)</f>
        <v>1737.799449267312</v>
      </c>
      <c r="DR53" s="217">
        <f>SUM(DR36:DR52)</f>
        <v>1796.8785666295057</v>
      </c>
      <c r="DS53" s="205"/>
      <c r="DT53" s="217">
        <f>SUM(DT36:DT52)</f>
        <v>1966.23875</v>
      </c>
      <c r="DU53" s="219" t="s">
        <v>174</v>
      </c>
      <c r="DV53" s="217">
        <f>SUM(DV36:DV52)</f>
        <v>2272.7039105862964</v>
      </c>
      <c r="DW53" s="217">
        <f>SUM(DW36:DW52)</f>
        <v>2340.3516578074077</v>
      </c>
      <c r="DX53" s="217">
        <f>SUM(DX36:DX52)</f>
        <v>2419.434671462911</v>
      </c>
      <c r="DY53" s="217">
        <f>SUM(DY36:DY52)</f>
        <v>2502.7756270057735</v>
      </c>
      <c r="DZ53" s="217">
        <f>SUM(DZ36:DZ52)</f>
        <v>2587.8612650875748</v>
      </c>
      <c r="EA53" s="205"/>
      <c r="EB53" s="217">
        <f>SUM(EB36:EB52)</f>
        <v>3722.5607500000001</v>
      </c>
      <c r="EC53" s="219" t="s">
        <v>174</v>
      </c>
      <c r="ED53" s="217">
        <f>SUM(ED36:ED52)</f>
        <v>4205.8602916852506</v>
      </c>
      <c r="EE53" s="217">
        <f>SUM(EE36:EE52)</f>
        <v>4331.0490470413488</v>
      </c>
      <c r="EF53" s="217">
        <f>SUM(EF36:EF52)</f>
        <v>4477.399878459014</v>
      </c>
      <c r="EG53" s="217">
        <f>SUM(EG36:EG52)</f>
        <v>4631.630446706863</v>
      </c>
      <c r="EH53" s="217">
        <f>SUM(EH36:EH52)</f>
        <v>4789.0897201890084</v>
      </c>
      <c r="EI53" s="205"/>
      <c r="EJ53" s="217">
        <f>SUM(EJ36:EJ52)</f>
        <v>2812.7907500000001</v>
      </c>
      <c r="EK53" s="219" t="s">
        <v>174</v>
      </c>
      <c r="EL53" s="217">
        <f>SUM(EL36:EL52)</f>
        <v>3169.6237540299235</v>
      </c>
      <c r="EM53" s="217">
        <f>SUM(EM36:EM52)</f>
        <v>3263.9686026922964</v>
      </c>
      <c r="EN53" s="217">
        <f>SUM(EN36:EN52)</f>
        <v>3374.2616318260789</v>
      </c>
      <c r="EO53" s="217">
        <f>SUM(EO36:EO52)</f>
        <v>3490.4929944517817</v>
      </c>
      <c r="EP53" s="217">
        <f>SUM(EP36:EP52)</f>
        <v>3609.15757646559</v>
      </c>
      <c r="EQ53" s="205"/>
      <c r="ER53" s="217">
        <f>SUM(ER36:ER52)</f>
        <v>4264.8887500000001</v>
      </c>
      <c r="ES53" s="219" t="s">
        <v>174</v>
      </c>
      <c r="ET53" s="217">
        <f>SUM(ET36:ET52)</f>
        <v>4938.5385448375328</v>
      </c>
      <c r="EU53" s="217">
        <f>SUM(EU36:EU52)</f>
        <v>5084.2329981600287</v>
      </c>
      <c r="EV53" s="217">
        <f>SUM(EV36:EV52)</f>
        <v>5253.6796882251592</v>
      </c>
      <c r="EW53" s="217">
        <f>SUM(EW36:EW52)</f>
        <v>5432.0674159016235</v>
      </c>
      <c r="EX53" s="217">
        <f>SUM(EX36:EX52)</f>
        <v>5614.2122474581574</v>
      </c>
      <c r="EY53" s="205"/>
      <c r="EZ53" s="217">
        <f>SUM(EZ36:EZ52)</f>
        <v>5001.7498500000002</v>
      </c>
      <c r="FA53" s="219" t="s">
        <v>174</v>
      </c>
      <c r="FB53" s="217">
        <f>SUM(FB36:FB52)</f>
        <v>5668.0779717068963</v>
      </c>
      <c r="FC53" s="217">
        <f>SUM(FC36:FC52)</f>
        <v>5831.5096065047064</v>
      </c>
      <c r="FD53" s="217">
        <f>SUM(FD36:FD52)</f>
        <v>6019.0164758856936</v>
      </c>
      <c r="FE53" s="217">
        <f>SUM(FE36:FE52)</f>
        <v>6215.8803820549037</v>
      </c>
      <c r="FF53" s="217">
        <f>SUM(FF36:FF52)</f>
        <v>6416.9574491149997</v>
      </c>
      <c r="FG53" s="205"/>
      <c r="FH53" s="217">
        <f>SUM(FH36:FH52)</f>
        <v>10375.258650000002</v>
      </c>
      <c r="FI53" s="219" t="s">
        <v>174</v>
      </c>
      <c r="FJ53" s="217">
        <f>SUM(FJ36:FJ52)</f>
        <v>11944.495964759501</v>
      </c>
      <c r="FK53" s="217">
        <f>SUM(FK36:FK52)</f>
        <v>12294.922236447188</v>
      </c>
      <c r="FL53" s="217">
        <f>SUM(FL36:FL52)</f>
        <v>12701.151320829149</v>
      </c>
      <c r="FM53" s="217">
        <f>SUM(FM36:FM52)</f>
        <v>13128.538246011269</v>
      </c>
      <c r="FN53" s="217">
        <f>SUM(FN36:FN52)</f>
        <v>13564.96111557019</v>
      </c>
      <c r="FO53" s="205"/>
      <c r="FP53" s="217">
        <f>SUM(FP36:FP52)</f>
        <v>15346.698050000003</v>
      </c>
      <c r="FQ53" s="219" t="s">
        <v>174</v>
      </c>
      <c r="FR53" s="217">
        <f>SUM(FR36:FR52)</f>
        <v>17612.492739774079</v>
      </c>
      <c r="FS53" s="217">
        <f>SUM(FS36:FS52)</f>
        <v>18126.523309269091</v>
      </c>
      <c r="FT53" s="217">
        <f>SUM(FT36:FT52)</f>
        <v>18720.578865700063</v>
      </c>
      <c r="FU53" s="217">
        <f>SUM(FU36:FU52)</f>
        <v>19345.190996580837</v>
      </c>
      <c r="FV53" s="217">
        <f>SUM(FV36:FV52)</f>
        <v>19983.056747328086</v>
      </c>
      <c r="FW53" s="205"/>
      <c r="FX53" s="217">
        <f>SUM(FX36:FX52)</f>
        <v>20159.547449999998</v>
      </c>
      <c r="FY53" s="219" t="s">
        <v>174</v>
      </c>
      <c r="FZ53" s="217">
        <f>SUM(FZ36:FZ52)</f>
        <v>23088.351327029904</v>
      </c>
      <c r="GA53" s="217">
        <f>SUM(GA36:GA52)</f>
        <v>23760.26714069903</v>
      </c>
      <c r="GB53" s="217">
        <f>SUM(GB36:GB52)</f>
        <v>24535.463359005727</v>
      </c>
      <c r="GC53" s="217">
        <f>SUM(GC36:GC52)</f>
        <v>25350.254911886932</v>
      </c>
      <c r="GD53" s="217">
        <f>SUM(GD36:GD52)</f>
        <v>26182.370261745964</v>
      </c>
      <c r="GE53" s="205"/>
      <c r="GF53" s="217">
        <f>SUM(GF36:GF52)</f>
        <v>1419.0354</v>
      </c>
      <c r="GG53" s="219" t="s">
        <v>174</v>
      </c>
      <c r="GH53" s="217">
        <f>SUM(GH36:GH52)</f>
        <v>1572.168007888981</v>
      </c>
      <c r="GI53" s="217">
        <f>SUM(GI36:GI52)</f>
        <v>1616.9349307191296</v>
      </c>
      <c r="GJ53" s="217">
        <f>SUM(GJ36:GJ52)</f>
        <v>1667.9045787397879</v>
      </c>
      <c r="GK53" s="217">
        <f>SUM(GK36:GK52)</f>
        <v>1721.3346807536295</v>
      </c>
      <c r="GL53" s="217">
        <f>SUM(GL36:GL52)</f>
        <v>1775.9186401308225</v>
      </c>
      <c r="GM53" s="205"/>
      <c r="GN53" s="217">
        <f>SUM(GN36:GN52)</f>
        <v>1598.0242000000001</v>
      </c>
      <c r="GO53" s="219" t="s">
        <v>174</v>
      </c>
      <c r="GP53" s="217">
        <f>SUM(GP36:GP52)</f>
        <v>1758.9301487472821</v>
      </c>
      <c r="GQ53" s="217">
        <f>SUM(GQ36:GQ52)</f>
        <v>1807.6501735485581</v>
      </c>
      <c r="GR53" s="217">
        <f>SUM(GR36:GR52)</f>
        <v>1862.1610686448807</v>
      </c>
      <c r="GS53" s="217">
        <f>SUM(GS36:GS52)</f>
        <v>1919.0984564906764</v>
      </c>
      <c r="GT53" s="217">
        <f>SUM(GT36:GT52)</f>
        <v>1977.291090846209</v>
      </c>
      <c r="GU53" s="205"/>
      <c r="GV53" s="217">
        <f>SUM(GV36:GV52)</f>
        <v>1589.7821999999999</v>
      </c>
      <c r="GW53" s="219" t="s">
        <v>174</v>
      </c>
      <c r="GX53" s="217">
        <f>SUM(GX36:GX52)</f>
        <v>1813.1063624452843</v>
      </c>
      <c r="GY53" s="217">
        <f>SUM(GY36:GY52)</f>
        <v>1864.9060672693709</v>
      </c>
      <c r="GZ53" s="217">
        <f>SUM(GZ36:GZ52)</f>
        <v>1924.0039601877834</v>
      </c>
      <c r="HA53" s="217">
        <f>SUM(HA36:HA52)</f>
        <v>1985.9805255928004</v>
      </c>
      <c r="HB53" s="217">
        <f>SUM(HB36:HB52)</f>
        <v>2049.2922799453245</v>
      </c>
      <c r="HC53" s="205"/>
      <c r="HD53" s="217">
        <f>SUM(HD36:HD52)</f>
        <v>1951.6602</v>
      </c>
      <c r="HE53" s="219" t="s">
        <v>174</v>
      </c>
      <c r="HF53" s="217">
        <f>SUM(HF36:HF52)</f>
        <v>2220.1779685405054</v>
      </c>
      <c r="HG53" s="217">
        <f>SUM(HG36:HG52)</f>
        <v>2283.8431647892526</v>
      </c>
      <c r="HH53" s="217">
        <f>SUM(HH36:HH52)</f>
        <v>2356.6434113903961</v>
      </c>
      <c r="HI53" s="217">
        <f>SUM(HI36:HI52)</f>
        <v>2433.0249592672926</v>
      </c>
      <c r="HJ53" s="217">
        <f>SUM(HJ36:HJ52)</f>
        <v>2511.0476271728194</v>
      </c>
      <c r="HK53" s="205"/>
      <c r="HL53" s="217">
        <f>SUM(HL36:HL52)</f>
        <v>765.8205999999999</v>
      </c>
      <c r="HM53" s="219" t="s">
        <v>174</v>
      </c>
      <c r="HN53" s="217">
        <f>SUM(HN36:HN52)</f>
        <v>829.85576011604189</v>
      </c>
      <c r="HO53" s="217">
        <f>SUM(HO36:HO52)</f>
        <v>851.40641776529583</v>
      </c>
      <c r="HP53" s="217">
        <f>SUM(HP36:HP52)</f>
        <v>874.48127488428293</v>
      </c>
      <c r="HQ53" s="217">
        <f>SUM(HQ36:HQ52)</f>
        <v>898.35787777739256</v>
      </c>
      <c r="HR53" s="217">
        <f>SUM(HR36:HR52)</f>
        <v>922.7891805712768</v>
      </c>
      <c r="HS53" s="205"/>
      <c r="HT53" s="217">
        <f>SUM(HT36:HT52)</f>
        <v>870.57399999999996</v>
      </c>
      <c r="HU53" s="219" t="s">
        <v>174</v>
      </c>
      <c r="HV53" s="217">
        <f>SUM(HV36:HV52)</f>
        <v>939.80495494439185</v>
      </c>
      <c r="HW53" s="217">
        <f>SUM(HW36:HW52)</f>
        <v>964.04936786694032</v>
      </c>
      <c r="HX53" s="217">
        <f>SUM(HX36:HX52)</f>
        <v>989.88397726341782</v>
      </c>
      <c r="HY53" s="217">
        <f>SUM(HY36:HY52)</f>
        <v>1016.5879463648162</v>
      </c>
      <c r="HZ53" s="217">
        <f>SUM(HZ36:HZ52)</f>
        <v>1043.9158858390924</v>
      </c>
      <c r="IA53" s="205"/>
      <c r="IB53" s="217">
        <f>SUM(IB36:IB52)</f>
        <v>3961.7864</v>
      </c>
      <c r="IC53" s="219" t="s">
        <v>174</v>
      </c>
      <c r="ID53" s="217">
        <f>SUM(ID36:ID52)</f>
        <v>4197.3673962379371</v>
      </c>
      <c r="IE53" s="217">
        <f>SUM(IE36:IE52)</f>
        <v>4302.0316847353834</v>
      </c>
      <c r="IF53" s="217">
        <f>SUM(IF36:IF52)</f>
        <v>4410.7545608370065</v>
      </c>
      <c r="IG53" s="217">
        <f>SUM(IG36:IG52)</f>
        <v>4522.4957650651795</v>
      </c>
      <c r="IH53" s="217">
        <f>SUM(IH36:IH52)</f>
        <v>4636.9292134917832</v>
      </c>
      <c r="II53" s="205"/>
      <c r="IJ53" s="217">
        <f>SUM(IJ36:IJ52)</f>
        <v>2413.83</v>
      </c>
      <c r="IK53" s="219" t="s">
        <v>174</v>
      </c>
      <c r="IL53" s="217">
        <f>SUM(IL36:IL52)</f>
        <v>2559.6068383583915</v>
      </c>
      <c r="IM53" s="217">
        <f>SUM(IM36:IM52)</f>
        <v>2623.5363974245834</v>
      </c>
      <c r="IN53" s="217">
        <f>SUM(IN36:IN52)</f>
        <v>2690.0284390452225</v>
      </c>
      <c r="IO53" s="217">
        <f>SUM(IO36:IO52)</f>
        <v>2758.3859474602755</v>
      </c>
      <c r="IP53" s="217">
        <f>SUM(IP36:IP52)</f>
        <v>2828.38793796139</v>
      </c>
      <c r="IQ53" s="205"/>
      <c r="IR53" s="217">
        <f>SUM(IR36:IR52)</f>
        <v>3138.0299999999997</v>
      </c>
      <c r="IS53" s="219" t="s">
        <v>174</v>
      </c>
      <c r="IT53" s="217">
        <f>SUM(IT36:IT52)</f>
        <v>3319.7273394083918</v>
      </c>
      <c r="IU53" s="217">
        <f>SUM(IU36:IU52)</f>
        <v>3402.279850750308</v>
      </c>
      <c r="IV53" s="217">
        <f>SUM(IV36:IV52)</f>
        <v>3487.8511069774277</v>
      </c>
      <c r="IW53" s="217">
        <f>SUM(IW36:IW52)</f>
        <v>3575.7552707568198</v>
      </c>
      <c r="IX53" s="217">
        <f>SUM(IX36:IX52)</f>
        <v>3665.7828096786989</v>
      </c>
      <c r="IY53" s="205"/>
      <c r="IZ53" s="217">
        <f>SUM(IZ36:IZ52)</f>
        <v>314.89959999999996</v>
      </c>
      <c r="JA53" s="219" t="s">
        <v>174</v>
      </c>
      <c r="JB53" s="217">
        <f>SUM(JB36:JB52)</f>
        <v>356.56896578579187</v>
      </c>
      <c r="JC53" s="217">
        <f>SUM(JC36:JC52)</f>
        <v>366.52409697395478</v>
      </c>
      <c r="JD53" s="217">
        <f>SUM(JD36:JD52)</f>
        <v>377.71933723355403</v>
      </c>
      <c r="JE53" s="217">
        <f>SUM(JE36:JE52)</f>
        <v>389.42527265422075</v>
      </c>
      <c r="JF53" s="221">
        <f>SUM(JF36:JF52)</f>
        <v>401.38772662258754</v>
      </c>
    </row>
    <row r="54" spans="1:266" x14ac:dyDescent="0.35">
      <c r="A54" s="4" t="s">
        <v>75</v>
      </c>
      <c r="B54" s="191"/>
      <c r="C54" s="207" t="s">
        <v>95</v>
      </c>
      <c r="D54" s="200">
        <f>IF(C54="YES",D53*$B54,0)</f>
        <v>0</v>
      </c>
      <c r="E54" s="200">
        <f>IF(D54="YES",E53*$B54,0)</f>
        <v>0</v>
      </c>
      <c r="F54" s="200"/>
      <c r="G54" s="200"/>
      <c r="H54" s="200"/>
      <c r="I54" s="200"/>
      <c r="J54" s="208"/>
      <c r="K54" s="207" t="s">
        <v>95</v>
      </c>
      <c r="L54" s="200">
        <f t="shared" ref="L54:R54" si="66">IF(K54="YES",L53*$B54,0)</f>
        <v>0</v>
      </c>
      <c r="M54" s="200">
        <f t="shared" si="66"/>
        <v>0</v>
      </c>
      <c r="N54" s="200">
        <f t="shared" si="66"/>
        <v>0</v>
      </c>
      <c r="O54" s="200">
        <f t="shared" si="66"/>
        <v>0</v>
      </c>
      <c r="P54" s="200">
        <f t="shared" si="66"/>
        <v>0</v>
      </c>
      <c r="Q54" s="200">
        <f t="shared" si="66"/>
        <v>0</v>
      </c>
      <c r="R54" s="208">
        <f t="shared" si="66"/>
        <v>0</v>
      </c>
      <c r="S54" s="207" t="s">
        <v>95</v>
      </c>
      <c r="T54" s="200">
        <f t="shared" ref="T54:Z54" si="67">IF(S54="YES",T53*$B54,0)</f>
        <v>0</v>
      </c>
      <c r="U54" s="200">
        <f t="shared" si="67"/>
        <v>0</v>
      </c>
      <c r="V54" s="200">
        <f t="shared" si="67"/>
        <v>0</v>
      </c>
      <c r="W54" s="200">
        <f t="shared" si="67"/>
        <v>0</v>
      </c>
      <c r="X54" s="200">
        <f t="shared" si="67"/>
        <v>0</v>
      </c>
      <c r="Y54" s="200">
        <f t="shared" si="67"/>
        <v>0</v>
      </c>
      <c r="Z54" s="208">
        <f t="shared" si="67"/>
        <v>0</v>
      </c>
      <c r="AA54" s="207" t="s">
        <v>95</v>
      </c>
      <c r="AB54" s="200">
        <f t="shared" ref="AB54:AH54" si="68">IF(AA54="YES",AB53*$B54,0)</f>
        <v>0</v>
      </c>
      <c r="AC54" s="200">
        <f t="shared" si="68"/>
        <v>0</v>
      </c>
      <c r="AD54" s="200">
        <f t="shared" si="68"/>
        <v>0</v>
      </c>
      <c r="AE54" s="200">
        <f t="shared" si="68"/>
        <v>0</v>
      </c>
      <c r="AF54" s="200">
        <f t="shared" si="68"/>
        <v>0</v>
      </c>
      <c r="AG54" s="200">
        <f t="shared" si="68"/>
        <v>0</v>
      </c>
      <c r="AH54" s="208">
        <f t="shared" si="68"/>
        <v>0</v>
      </c>
      <c r="AI54" s="207" t="s">
        <v>95</v>
      </c>
      <c r="AJ54" s="200">
        <f t="shared" ref="AJ54:AP54" si="69">IF(AI54="YES",AJ53*$B54,0)</f>
        <v>0</v>
      </c>
      <c r="AK54" s="200">
        <f t="shared" si="69"/>
        <v>0</v>
      </c>
      <c r="AL54" s="200">
        <f t="shared" si="69"/>
        <v>0</v>
      </c>
      <c r="AM54" s="200">
        <f t="shared" si="69"/>
        <v>0</v>
      </c>
      <c r="AN54" s="200">
        <f t="shared" si="69"/>
        <v>0</v>
      </c>
      <c r="AO54" s="200">
        <f t="shared" si="69"/>
        <v>0</v>
      </c>
      <c r="AP54" s="208">
        <f t="shared" si="69"/>
        <v>0</v>
      </c>
      <c r="AQ54" s="207" t="s">
        <v>95</v>
      </c>
      <c r="AR54" s="200">
        <f t="shared" ref="AR54:AX54" si="70">IF(AQ54="YES",AR53*$B54,0)</f>
        <v>0</v>
      </c>
      <c r="AS54" s="200">
        <f t="shared" si="70"/>
        <v>0</v>
      </c>
      <c r="AT54" s="200">
        <f t="shared" si="70"/>
        <v>0</v>
      </c>
      <c r="AU54" s="200">
        <f t="shared" si="70"/>
        <v>0</v>
      </c>
      <c r="AV54" s="200">
        <f t="shared" si="70"/>
        <v>0</v>
      </c>
      <c r="AW54" s="200">
        <f t="shared" si="70"/>
        <v>0</v>
      </c>
      <c r="AX54" s="208">
        <f t="shared" si="70"/>
        <v>0</v>
      </c>
      <c r="AY54" s="207" t="s">
        <v>95</v>
      </c>
      <c r="AZ54" s="200">
        <f t="shared" ref="AZ54:BF54" si="71">IF(AY54="YES",AZ53*$B54,0)</f>
        <v>0</v>
      </c>
      <c r="BA54" s="200">
        <f t="shared" si="71"/>
        <v>0</v>
      </c>
      <c r="BB54" s="200">
        <f t="shared" si="71"/>
        <v>0</v>
      </c>
      <c r="BC54" s="200">
        <f t="shared" si="71"/>
        <v>0</v>
      </c>
      <c r="BD54" s="200">
        <f t="shared" si="71"/>
        <v>0</v>
      </c>
      <c r="BE54" s="200">
        <f t="shared" si="71"/>
        <v>0</v>
      </c>
      <c r="BF54" s="208">
        <f t="shared" si="71"/>
        <v>0</v>
      </c>
      <c r="BG54" s="207" t="s">
        <v>95</v>
      </c>
      <c r="BH54" s="200">
        <f t="shared" ref="BH54:BN54" si="72">IF(BG54="YES",BH53*$B54,0)</f>
        <v>0</v>
      </c>
      <c r="BI54" s="200">
        <f t="shared" si="72"/>
        <v>0</v>
      </c>
      <c r="BJ54" s="200">
        <f t="shared" si="72"/>
        <v>0</v>
      </c>
      <c r="BK54" s="200">
        <f t="shared" si="72"/>
        <v>0</v>
      </c>
      <c r="BL54" s="200">
        <f t="shared" si="72"/>
        <v>0</v>
      </c>
      <c r="BM54" s="200">
        <f t="shared" si="72"/>
        <v>0</v>
      </c>
      <c r="BN54" s="208">
        <f t="shared" si="72"/>
        <v>0</v>
      </c>
      <c r="BO54" s="207" t="s">
        <v>95</v>
      </c>
      <c r="BP54" s="200">
        <f t="shared" ref="BP54:BV54" si="73">IF(BO54="YES",BP53*$B54,0)</f>
        <v>0</v>
      </c>
      <c r="BQ54" s="200">
        <f t="shared" si="73"/>
        <v>0</v>
      </c>
      <c r="BR54" s="200">
        <f t="shared" si="73"/>
        <v>0</v>
      </c>
      <c r="BS54" s="200">
        <f t="shared" si="73"/>
        <v>0</v>
      </c>
      <c r="BT54" s="200">
        <f t="shared" si="73"/>
        <v>0</v>
      </c>
      <c r="BU54" s="200">
        <f t="shared" si="73"/>
        <v>0</v>
      </c>
      <c r="BV54" s="208">
        <f t="shared" si="73"/>
        <v>0</v>
      </c>
      <c r="BW54" s="207" t="s">
        <v>95</v>
      </c>
      <c r="BX54" s="200">
        <f t="shared" ref="BX54:CD54" si="74">IF(BW54="YES",BX53*$B54,0)</f>
        <v>0</v>
      </c>
      <c r="BY54" s="200">
        <f t="shared" si="74"/>
        <v>0</v>
      </c>
      <c r="BZ54" s="200">
        <f t="shared" si="74"/>
        <v>0</v>
      </c>
      <c r="CA54" s="200">
        <f t="shared" si="74"/>
        <v>0</v>
      </c>
      <c r="CB54" s="200">
        <f t="shared" si="74"/>
        <v>0</v>
      </c>
      <c r="CC54" s="200">
        <f t="shared" si="74"/>
        <v>0</v>
      </c>
      <c r="CD54" s="208">
        <f t="shared" si="74"/>
        <v>0</v>
      </c>
      <c r="CE54" s="207" t="s">
        <v>95</v>
      </c>
      <c r="CF54" s="200">
        <f t="shared" ref="CF54:CL54" si="75">IF(CE54="YES",CF53*$B54,0)</f>
        <v>0</v>
      </c>
      <c r="CG54" s="200">
        <f t="shared" si="75"/>
        <v>0</v>
      </c>
      <c r="CH54" s="200">
        <f t="shared" si="75"/>
        <v>0</v>
      </c>
      <c r="CI54" s="200">
        <f t="shared" si="75"/>
        <v>0</v>
      </c>
      <c r="CJ54" s="200">
        <f t="shared" si="75"/>
        <v>0</v>
      </c>
      <c r="CK54" s="200">
        <f t="shared" si="75"/>
        <v>0</v>
      </c>
      <c r="CL54" s="208">
        <f t="shared" si="75"/>
        <v>0</v>
      </c>
      <c r="CM54" s="207" t="s">
        <v>95</v>
      </c>
      <c r="CN54" s="200">
        <f t="shared" ref="CN54:CT54" si="76">IF(CM54="YES",CN53*$B54,0)</f>
        <v>0</v>
      </c>
      <c r="CO54" s="200">
        <f t="shared" si="76"/>
        <v>0</v>
      </c>
      <c r="CP54" s="200">
        <f t="shared" si="76"/>
        <v>0</v>
      </c>
      <c r="CQ54" s="200">
        <f t="shared" si="76"/>
        <v>0</v>
      </c>
      <c r="CR54" s="200">
        <f t="shared" si="76"/>
        <v>0</v>
      </c>
      <c r="CS54" s="200">
        <f t="shared" si="76"/>
        <v>0</v>
      </c>
      <c r="CT54" s="208">
        <f t="shared" si="76"/>
        <v>0</v>
      </c>
      <c r="CU54" s="207" t="s">
        <v>95</v>
      </c>
      <c r="CV54" s="200">
        <f t="shared" ref="CV54:DB54" si="77">IF(CU54="YES",CV53*$B54,0)</f>
        <v>0</v>
      </c>
      <c r="CW54" s="200">
        <f t="shared" si="77"/>
        <v>0</v>
      </c>
      <c r="CX54" s="200">
        <f t="shared" si="77"/>
        <v>0</v>
      </c>
      <c r="CY54" s="200">
        <f t="shared" si="77"/>
        <v>0</v>
      </c>
      <c r="CZ54" s="200">
        <f t="shared" si="77"/>
        <v>0</v>
      </c>
      <c r="DA54" s="200">
        <f t="shared" si="77"/>
        <v>0</v>
      </c>
      <c r="DB54" s="208">
        <f t="shared" si="77"/>
        <v>0</v>
      </c>
      <c r="DC54" s="207" t="s">
        <v>95</v>
      </c>
      <c r="DD54" s="200">
        <f t="shared" ref="DD54:DJ54" si="78">IF(DC54="YES",DD53*$B54,0)</f>
        <v>0</v>
      </c>
      <c r="DE54" s="200">
        <f t="shared" si="78"/>
        <v>0</v>
      </c>
      <c r="DF54" s="200">
        <f t="shared" si="78"/>
        <v>0</v>
      </c>
      <c r="DG54" s="200">
        <f t="shared" si="78"/>
        <v>0</v>
      </c>
      <c r="DH54" s="200">
        <f t="shared" si="78"/>
        <v>0</v>
      </c>
      <c r="DI54" s="200">
        <f t="shared" si="78"/>
        <v>0</v>
      </c>
      <c r="DJ54" s="208">
        <f t="shared" si="78"/>
        <v>0</v>
      </c>
      <c r="DK54" s="207" t="s">
        <v>95</v>
      </c>
      <c r="DL54" s="200">
        <f t="shared" ref="DL54:DR54" si="79">IF(DK54="YES",DL53*$B54,0)</f>
        <v>0</v>
      </c>
      <c r="DM54" s="200">
        <f t="shared" si="79"/>
        <v>0</v>
      </c>
      <c r="DN54" s="200">
        <f t="shared" si="79"/>
        <v>0</v>
      </c>
      <c r="DO54" s="200">
        <f t="shared" si="79"/>
        <v>0</v>
      </c>
      <c r="DP54" s="200">
        <f t="shared" si="79"/>
        <v>0</v>
      </c>
      <c r="DQ54" s="200">
        <f t="shared" si="79"/>
        <v>0</v>
      </c>
      <c r="DR54" s="208">
        <f t="shared" si="79"/>
        <v>0</v>
      </c>
      <c r="DS54" s="207" t="s">
        <v>95</v>
      </c>
      <c r="DT54" s="200">
        <f t="shared" ref="DT54:DZ54" si="80">IF(DS54="YES",DT53*$B54,0)</f>
        <v>0</v>
      </c>
      <c r="DU54" s="200">
        <f t="shared" si="80"/>
        <v>0</v>
      </c>
      <c r="DV54" s="200">
        <f t="shared" si="80"/>
        <v>0</v>
      </c>
      <c r="DW54" s="200">
        <f t="shared" si="80"/>
        <v>0</v>
      </c>
      <c r="DX54" s="200">
        <f t="shared" si="80"/>
        <v>0</v>
      </c>
      <c r="DY54" s="200">
        <f t="shared" si="80"/>
        <v>0</v>
      </c>
      <c r="DZ54" s="208">
        <f t="shared" si="80"/>
        <v>0</v>
      </c>
      <c r="EA54" s="207" t="s">
        <v>95</v>
      </c>
      <c r="EB54" s="200">
        <f t="shared" ref="EB54:EH54" si="81">IF(EA54="YES",EB53*$B54,0)</f>
        <v>0</v>
      </c>
      <c r="EC54" s="200">
        <f t="shared" si="81"/>
        <v>0</v>
      </c>
      <c r="ED54" s="200">
        <f t="shared" si="81"/>
        <v>0</v>
      </c>
      <c r="EE54" s="200">
        <f t="shared" si="81"/>
        <v>0</v>
      </c>
      <c r="EF54" s="200">
        <f t="shared" si="81"/>
        <v>0</v>
      </c>
      <c r="EG54" s="200">
        <f t="shared" si="81"/>
        <v>0</v>
      </c>
      <c r="EH54" s="208">
        <f t="shared" si="81"/>
        <v>0</v>
      </c>
      <c r="EI54" s="207" t="s">
        <v>95</v>
      </c>
      <c r="EJ54" s="200">
        <f t="shared" ref="EJ54:EP54" si="82">IF(EI54="YES",EJ53*$B54,0)</f>
        <v>0</v>
      </c>
      <c r="EK54" s="200">
        <f t="shared" si="82"/>
        <v>0</v>
      </c>
      <c r="EL54" s="200">
        <f t="shared" si="82"/>
        <v>0</v>
      </c>
      <c r="EM54" s="200">
        <f t="shared" si="82"/>
        <v>0</v>
      </c>
      <c r="EN54" s="200">
        <f t="shared" si="82"/>
        <v>0</v>
      </c>
      <c r="EO54" s="200">
        <f t="shared" si="82"/>
        <v>0</v>
      </c>
      <c r="EP54" s="208">
        <f t="shared" si="82"/>
        <v>0</v>
      </c>
      <c r="EQ54" s="207" t="s">
        <v>95</v>
      </c>
      <c r="ER54" s="200">
        <f t="shared" ref="ER54:EX54" si="83">IF(EQ54="YES",ER53*$B54,0)</f>
        <v>0</v>
      </c>
      <c r="ES54" s="200">
        <f t="shared" si="83"/>
        <v>0</v>
      </c>
      <c r="ET54" s="200">
        <f t="shared" si="83"/>
        <v>0</v>
      </c>
      <c r="EU54" s="200">
        <f t="shared" si="83"/>
        <v>0</v>
      </c>
      <c r="EV54" s="200">
        <f t="shared" si="83"/>
        <v>0</v>
      </c>
      <c r="EW54" s="200">
        <f t="shared" si="83"/>
        <v>0</v>
      </c>
      <c r="EX54" s="208">
        <f t="shared" si="83"/>
        <v>0</v>
      </c>
      <c r="EY54" s="207" t="s">
        <v>95</v>
      </c>
      <c r="EZ54" s="200">
        <f t="shared" ref="EZ54:FF54" si="84">IF(EY54="YES",EZ53*$B54,0)</f>
        <v>0</v>
      </c>
      <c r="FA54" s="200">
        <f t="shared" si="84"/>
        <v>0</v>
      </c>
      <c r="FB54" s="200">
        <f t="shared" si="84"/>
        <v>0</v>
      </c>
      <c r="FC54" s="200">
        <f t="shared" si="84"/>
        <v>0</v>
      </c>
      <c r="FD54" s="200">
        <f t="shared" si="84"/>
        <v>0</v>
      </c>
      <c r="FE54" s="200">
        <f t="shared" si="84"/>
        <v>0</v>
      </c>
      <c r="FF54" s="208">
        <f t="shared" si="84"/>
        <v>0</v>
      </c>
      <c r="FG54" s="207" t="s">
        <v>95</v>
      </c>
      <c r="FH54" s="200">
        <f t="shared" ref="FH54:FN54" si="85">IF(FG54="YES",FH53*$B54,0)</f>
        <v>0</v>
      </c>
      <c r="FI54" s="200">
        <f t="shared" si="85"/>
        <v>0</v>
      </c>
      <c r="FJ54" s="200">
        <f t="shared" si="85"/>
        <v>0</v>
      </c>
      <c r="FK54" s="200">
        <f t="shared" si="85"/>
        <v>0</v>
      </c>
      <c r="FL54" s="200">
        <f t="shared" si="85"/>
        <v>0</v>
      </c>
      <c r="FM54" s="200">
        <f t="shared" si="85"/>
        <v>0</v>
      </c>
      <c r="FN54" s="208">
        <f t="shared" si="85"/>
        <v>0</v>
      </c>
      <c r="FO54" s="207" t="s">
        <v>95</v>
      </c>
      <c r="FP54" s="200">
        <f t="shared" ref="FP54:FV54" si="86">IF(FO54="YES",FP53*$B54,0)</f>
        <v>0</v>
      </c>
      <c r="FQ54" s="200">
        <f t="shared" si="86"/>
        <v>0</v>
      </c>
      <c r="FR54" s="200">
        <f t="shared" si="86"/>
        <v>0</v>
      </c>
      <c r="FS54" s="200">
        <f t="shared" si="86"/>
        <v>0</v>
      </c>
      <c r="FT54" s="200">
        <f t="shared" si="86"/>
        <v>0</v>
      </c>
      <c r="FU54" s="200">
        <f t="shared" si="86"/>
        <v>0</v>
      </c>
      <c r="FV54" s="208">
        <f t="shared" si="86"/>
        <v>0</v>
      </c>
      <c r="FW54" s="207" t="s">
        <v>95</v>
      </c>
      <c r="FX54" s="200">
        <f t="shared" ref="FX54:GD54" si="87">IF(FW54="YES",FX53*$B54,0)</f>
        <v>0</v>
      </c>
      <c r="FY54" s="200">
        <f t="shared" si="87"/>
        <v>0</v>
      </c>
      <c r="FZ54" s="200">
        <f t="shared" si="87"/>
        <v>0</v>
      </c>
      <c r="GA54" s="200">
        <f t="shared" si="87"/>
        <v>0</v>
      </c>
      <c r="GB54" s="200">
        <f t="shared" si="87"/>
        <v>0</v>
      </c>
      <c r="GC54" s="200">
        <f t="shared" si="87"/>
        <v>0</v>
      </c>
      <c r="GD54" s="208">
        <f t="shared" si="87"/>
        <v>0</v>
      </c>
      <c r="GE54" s="207" t="s">
        <v>95</v>
      </c>
      <c r="GF54" s="200">
        <f t="shared" ref="GF54:GL54" si="88">IF(GE54="YES",GF53*$B54,0)</f>
        <v>0</v>
      </c>
      <c r="GG54" s="200">
        <f t="shared" si="88"/>
        <v>0</v>
      </c>
      <c r="GH54" s="200">
        <f t="shared" si="88"/>
        <v>0</v>
      </c>
      <c r="GI54" s="200">
        <f t="shared" si="88"/>
        <v>0</v>
      </c>
      <c r="GJ54" s="200">
        <f t="shared" si="88"/>
        <v>0</v>
      </c>
      <c r="GK54" s="200">
        <f t="shared" si="88"/>
        <v>0</v>
      </c>
      <c r="GL54" s="208">
        <f t="shared" si="88"/>
        <v>0</v>
      </c>
      <c r="GM54" s="207" t="s">
        <v>95</v>
      </c>
      <c r="GN54" s="200">
        <f t="shared" ref="GN54:GT54" si="89">IF(GM54="YES",GN53*$B54,0)</f>
        <v>0</v>
      </c>
      <c r="GO54" s="200">
        <f t="shared" si="89"/>
        <v>0</v>
      </c>
      <c r="GP54" s="200">
        <f t="shared" si="89"/>
        <v>0</v>
      </c>
      <c r="GQ54" s="200">
        <f t="shared" si="89"/>
        <v>0</v>
      </c>
      <c r="GR54" s="200">
        <f t="shared" si="89"/>
        <v>0</v>
      </c>
      <c r="GS54" s="200">
        <f t="shared" si="89"/>
        <v>0</v>
      </c>
      <c r="GT54" s="208">
        <f t="shared" si="89"/>
        <v>0</v>
      </c>
      <c r="GU54" s="207" t="s">
        <v>95</v>
      </c>
      <c r="GV54" s="200">
        <f t="shared" ref="GV54:HB54" si="90">IF(GU54="YES",GV53*$B54,0)</f>
        <v>0</v>
      </c>
      <c r="GW54" s="200">
        <f t="shared" si="90"/>
        <v>0</v>
      </c>
      <c r="GX54" s="200">
        <f t="shared" si="90"/>
        <v>0</v>
      </c>
      <c r="GY54" s="200">
        <f t="shared" si="90"/>
        <v>0</v>
      </c>
      <c r="GZ54" s="200">
        <f t="shared" si="90"/>
        <v>0</v>
      </c>
      <c r="HA54" s="200">
        <f t="shared" si="90"/>
        <v>0</v>
      </c>
      <c r="HB54" s="208">
        <f t="shared" si="90"/>
        <v>0</v>
      </c>
      <c r="HC54" s="207" t="s">
        <v>95</v>
      </c>
      <c r="HD54" s="200">
        <f t="shared" ref="HD54:HJ54" si="91">IF(HC54="YES",HD53*$B54,0)</f>
        <v>0</v>
      </c>
      <c r="HE54" s="200">
        <f t="shared" si="91"/>
        <v>0</v>
      </c>
      <c r="HF54" s="200">
        <f t="shared" si="91"/>
        <v>0</v>
      </c>
      <c r="HG54" s="200">
        <f t="shared" si="91"/>
        <v>0</v>
      </c>
      <c r="HH54" s="200">
        <f t="shared" si="91"/>
        <v>0</v>
      </c>
      <c r="HI54" s="200">
        <f t="shared" si="91"/>
        <v>0</v>
      </c>
      <c r="HJ54" s="208">
        <f t="shared" si="91"/>
        <v>0</v>
      </c>
      <c r="HK54" s="207" t="s">
        <v>95</v>
      </c>
      <c r="HL54" s="200">
        <f t="shared" ref="HL54:HR54" si="92">IF(HK54="YES",HL53*$B54,0)</f>
        <v>0</v>
      </c>
      <c r="HM54" s="200">
        <f t="shared" si="92"/>
        <v>0</v>
      </c>
      <c r="HN54" s="200">
        <f t="shared" si="92"/>
        <v>0</v>
      </c>
      <c r="HO54" s="200">
        <f t="shared" si="92"/>
        <v>0</v>
      </c>
      <c r="HP54" s="200">
        <f t="shared" si="92"/>
        <v>0</v>
      </c>
      <c r="HQ54" s="200">
        <f t="shared" si="92"/>
        <v>0</v>
      </c>
      <c r="HR54" s="208">
        <f t="shared" si="92"/>
        <v>0</v>
      </c>
      <c r="HS54" s="207" t="s">
        <v>95</v>
      </c>
      <c r="HT54" s="200">
        <f t="shared" ref="HT54:HZ54" si="93">IF(HS54="YES",HT53*$B54,0)</f>
        <v>0</v>
      </c>
      <c r="HU54" s="200">
        <f t="shared" si="93"/>
        <v>0</v>
      </c>
      <c r="HV54" s="200">
        <f t="shared" si="93"/>
        <v>0</v>
      </c>
      <c r="HW54" s="200">
        <f t="shared" si="93"/>
        <v>0</v>
      </c>
      <c r="HX54" s="200">
        <f t="shared" si="93"/>
        <v>0</v>
      </c>
      <c r="HY54" s="200">
        <f t="shared" si="93"/>
        <v>0</v>
      </c>
      <c r="HZ54" s="208">
        <f t="shared" si="93"/>
        <v>0</v>
      </c>
      <c r="IA54" s="207" t="s">
        <v>95</v>
      </c>
      <c r="IB54" s="200">
        <f t="shared" ref="IB54:IH54" si="94">IF(IA54="YES",IB53*$B54,0)</f>
        <v>0</v>
      </c>
      <c r="IC54" s="200">
        <f t="shared" si="94"/>
        <v>0</v>
      </c>
      <c r="ID54" s="200">
        <f t="shared" si="94"/>
        <v>0</v>
      </c>
      <c r="IE54" s="200">
        <f t="shared" si="94"/>
        <v>0</v>
      </c>
      <c r="IF54" s="200">
        <f t="shared" si="94"/>
        <v>0</v>
      </c>
      <c r="IG54" s="200">
        <f t="shared" si="94"/>
        <v>0</v>
      </c>
      <c r="IH54" s="208">
        <f t="shared" si="94"/>
        <v>0</v>
      </c>
      <c r="II54" s="207" t="s">
        <v>95</v>
      </c>
      <c r="IJ54" s="200">
        <f t="shared" ref="IJ54:IP54" si="95">IF(II54="YES",IJ53*$B54,0)</f>
        <v>0</v>
      </c>
      <c r="IK54" s="200">
        <f t="shared" si="95"/>
        <v>0</v>
      </c>
      <c r="IL54" s="200">
        <f t="shared" si="95"/>
        <v>0</v>
      </c>
      <c r="IM54" s="200">
        <f t="shared" si="95"/>
        <v>0</v>
      </c>
      <c r="IN54" s="200">
        <f t="shared" si="95"/>
        <v>0</v>
      </c>
      <c r="IO54" s="200">
        <f t="shared" si="95"/>
        <v>0</v>
      </c>
      <c r="IP54" s="208">
        <f t="shared" si="95"/>
        <v>0</v>
      </c>
      <c r="IQ54" s="207" t="s">
        <v>95</v>
      </c>
      <c r="IR54" s="200">
        <f t="shared" ref="IR54:IX54" si="96">IF(IQ54="YES",IR53*$B54,0)</f>
        <v>0</v>
      </c>
      <c r="IS54" s="200">
        <f t="shared" si="96"/>
        <v>0</v>
      </c>
      <c r="IT54" s="200">
        <f t="shared" si="96"/>
        <v>0</v>
      </c>
      <c r="IU54" s="200">
        <f t="shared" si="96"/>
        <v>0</v>
      </c>
      <c r="IV54" s="200">
        <f t="shared" si="96"/>
        <v>0</v>
      </c>
      <c r="IW54" s="200">
        <f t="shared" si="96"/>
        <v>0</v>
      </c>
      <c r="IX54" s="208">
        <f t="shared" si="96"/>
        <v>0</v>
      </c>
      <c r="IY54" s="207" t="s">
        <v>95</v>
      </c>
      <c r="IZ54" s="200">
        <f t="shared" ref="IZ54:JF54" si="97">IF(IY54="YES",IZ53*$B54,0)</f>
        <v>0</v>
      </c>
      <c r="JA54" s="200">
        <f t="shared" si="97"/>
        <v>0</v>
      </c>
      <c r="JB54" s="200">
        <f t="shared" si="97"/>
        <v>0</v>
      </c>
      <c r="JC54" s="200">
        <f t="shared" si="97"/>
        <v>0</v>
      </c>
      <c r="JD54" s="200">
        <f t="shared" si="97"/>
        <v>0</v>
      </c>
      <c r="JE54" s="200">
        <f t="shared" si="97"/>
        <v>0</v>
      </c>
      <c r="JF54" s="208">
        <f t="shared" si="97"/>
        <v>0</v>
      </c>
    </row>
    <row r="55" spans="1:266" x14ac:dyDescent="0.35">
      <c r="A55" s="4" t="s">
        <v>58</v>
      </c>
      <c r="B55" s="191"/>
      <c r="C55" s="207" t="s">
        <v>95</v>
      </c>
      <c r="D55" s="200">
        <f>IF(C55="YES",SUM(D53:D54)*$B55,0)</f>
        <v>0</v>
      </c>
      <c r="E55" s="200">
        <f>IF(D55="YES",SUM(E53:E54)*$B55,0)</f>
        <v>0</v>
      </c>
      <c r="F55" s="200"/>
      <c r="G55" s="200"/>
      <c r="H55" s="200"/>
      <c r="I55" s="200"/>
      <c r="J55" s="208"/>
      <c r="K55" s="207" t="s">
        <v>95</v>
      </c>
      <c r="L55" s="200">
        <f t="shared" ref="L55:R55" si="98">IF(K55="YES",SUM(L53:L54)*$B55,0)</f>
        <v>0</v>
      </c>
      <c r="M55" s="200">
        <f t="shared" si="98"/>
        <v>0</v>
      </c>
      <c r="N55" s="200">
        <f t="shared" si="98"/>
        <v>0</v>
      </c>
      <c r="O55" s="200">
        <f t="shared" si="98"/>
        <v>0</v>
      </c>
      <c r="P55" s="200">
        <f t="shared" si="98"/>
        <v>0</v>
      </c>
      <c r="Q55" s="200">
        <f t="shared" si="98"/>
        <v>0</v>
      </c>
      <c r="R55" s="208">
        <f t="shared" si="98"/>
        <v>0</v>
      </c>
      <c r="S55" s="207" t="s">
        <v>95</v>
      </c>
      <c r="T55" s="200">
        <f t="shared" ref="T55:Z55" si="99">IF(S55="YES",SUM(T53:T54)*$B55,0)</f>
        <v>0</v>
      </c>
      <c r="U55" s="200">
        <f t="shared" si="99"/>
        <v>0</v>
      </c>
      <c r="V55" s="200">
        <f t="shared" si="99"/>
        <v>0</v>
      </c>
      <c r="W55" s="200">
        <f t="shared" si="99"/>
        <v>0</v>
      </c>
      <c r="X55" s="200">
        <f t="shared" si="99"/>
        <v>0</v>
      </c>
      <c r="Y55" s="200">
        <f t="shared" si="99"/>
        <v>0</v>
      </c>
      <c r="Z55" s="208">
        <f t="shared" si="99"/>
        <v>0</v>
      </c>
      <c r="AA55" s="207" t="s">
        <v>95</v>
      </c>
      <c r="AB55" s="200">
        <f t="shared" ref="AB55:AH55" si="100">IF(AA55="YES",SUM(AB53:AB54)*$B55,0)</f>
        <v>0</v>
      </c>
      <c r="AC55" s="200">
        <f t="shared" si="100"/>
        <v>0</v>
      </c>
      <c r="AD55" s="200">
        <f t="shared" si="100"/>
        <v>0</v>
      </c>
      <c r="AE55" s="200">
        <f t="shared" si="100"/>
        <v>0</v>
      </c>
      <c r="AF55" s="200">
        <f t="shared" si="100"/>
        <v>0</v>
      </c>
      <c r="AG55" s="200">
        <f t="shared" si="100"/>
        <v>0</v>
      </c>
      <c r="AH55" s="208">
        <f t="shared" si="100"/>
        <v>0</v>
      </c>
      <c r="AI55" s="207" t="s">
        <v>95</v>
      </c>
      <c r="AJ55" s="200">
        <f t="shared" ref="AJ55:AP55" si="101">IF(AI55="YES",SUM(AJ53:AJ54)*$B55,0)</f>
        <v>0</v>
      </c>
      <c r="AK55" s="200">
        <f t="shared" si="101"/>
        <v>0</v>
      </c>
      <c r="AL55" s="200">
        <f t="shared" si="101"/>
        <v>0</v>
      </c>
      <c r="AM55" s="200">
        <f t="shared" si="101"/>
        <v>0</v>
      </c>
      <c r="AN55" s="200">
        <f t="shared" si="101"/>
        <v>0</v>
      </c>
      <c r="AO55" s="200">
        <f t="shared" si="101"/>
        <v>0</v>
      </c>
      <c r="AP55" s="208">
        <f t="shared" si="101"/>
        <v>0</v>
      </c>
      <c r="AQ55" s="207" t="s">
        <v>95</v>
      </c>
      <c r="AR55" s="200">
        <f t="shared" ref="AR55:AX55" si="102">IF(AQ55="YES",SUM(AR53:AR54)*$B55,0)</f>
        <v>0</v>
      </c>
      <c r="AS55" s="200">
        <f t="shared" si="102"/>
        <v>0</v>
      </c>
      <c r="AT55" s="200">
        <f t="shared" si="102"/>
        <v>0</v>
      </c>
      <c r="AU55" s="200">
        <f t="shared" si="102"/>
        <v>0</v>
      </c>
      <c r="AV55" s="200">
        <f t="shared" si="102"/>
        <v>0</v>
      </c>
      <c r="AW55" s="200">
        <f t="shared" si="102"/>
        <v>0</v>
      </c>
      <c r="AX55" s="208">
        <f t="shared" si="102"/>
        <v>0</v>
      </c>
      <c r="AY55" s="207" t="s">
        <v>95</v>
      </c>
      <c r="AZ55" s="200">
        <f t="shared" ref="AZ55:BF55" si="103">IF(AY55="YES",SUM(AZ53:AZ54)*$B55,0)</f>
        <v>0</v>
      </c>
      <c r="BA55" s="200">
        <f t="shared" si="103"/>
        <v>0</v>
      </c>
      <c r="BB55" s="200">
        <f t="shared" si="103"/>
        <v>0</v>
      </c>
      <c r="BC55" s="200">
        <f t="shared" si="103"/>
        <v>0</v>
      </c>
      <c r="BD55" s="200">
        <f t="shared" si="103"/>
        <v>0</v>
      </c>
      <c r="BE55" s="200">
        <f t="shared" si="103"/>
        <v>0</v>
      </c>
      <c r="BF55" s="208">
        <f t="shared" si="103"/>
        <v>0</v>
      </c>
      <c r="BG55" s="207" t="s">
        <v>95</v>
      </c>
      <c r="BH55" s="200">
        <f t="shared" ref="BH55:BN55" si="104">IF(BG55="YES",SUM(BH53:BH54)*$B55,0)</f>
        <v>0</v>
      </c>
      <c r="BI55" s="200">
        <f t="shared" si="104"/>
        <v>0</v>
      </c>
      <c r="BJ55" s="200">
        <f t="shared" si="104"/>
        <v>0</v>
      </c>
      <c r="BK55" s="200">
        <f t="shared" si="104"/>
        <v>0</v>
      </c>
      <c r="BL55" s="200">
        <f t="shared" si="104"/>
        <v>0</v>
      </c>
      <c r="BM55" s="200">
        <f t="shared" si="104"/>
        <v>0</v>
      </c>
      <c r="BN55" s="208">
        <f t="shared" si="104"/>
        <v>0</v>
      </c>
      <c r="BO55" s="207" t="s">
        <v>95</v>
      </c>
      <c r="BP55" s="200">
        <f t="shared" ref="BP55:BV55" si="105">IF(BO55="YES",SUM(BP53:BP54)*$B55,0)</f>
        <v>0</v>
      </c>
      <c r="BQ55" s="200">
        <f t="shared" si="105"/>
        <v>0</v>
      </c>
      <c r="BR55" s="200">
        <f t="shared" si="105"/>
        <v>0</v>
      </c>
      <c r="BS55" s="200">
        <f t="shared" si="105"/>
        <v>0</v>
      </c>
      <c r="BT55" s="200">
        <f t="shared" si="105"/>
        <v>0</v>
      </c>
      <c r="BU55" s="200">
        <f t="shared" si="105"/>
        <v>0</v>
      </c>
      <c r="BV55" s="208">
        <f t="shared" si="105"/>
        <v>0</v>
      </c>
      <c r="BW55" s="207" t="s">
        <v>95</v>
      </c>
      <c r="BX55" s="200">
        <f t="shared" ref="BX55:CD55" si="106">IF(BW55="YES",SUM(BX53:BX54)*$B55,0)</f>
        <v>0</v>
      </c>
      <c r="BY55" s="200">
        <f t="shared" si="106"/>
        <v>0</v>
      </c>
      <c r="BZ55" s="200">
        <f t="shared" si="106"/>
        <v>0</v>
      </c>
      <c r="CA55" s="200">
        <f t="shared" si="106"/>
        <v>0</v>
      </c>
      <c r="CB55" s="200">
        <f t="shared" si="106"/>
        <v>0</v>
      </c>
      <c r="CC55" s="200">
        <f t="shared" si="106"/>
        <v>0</v>
      </c>
      <c r="CD55" s="208">
        <f t="shared" si="106"/>
        <v>0</v>
      </c>
      <c r="CE55" s="207" t="s">
        <v>95</v>
      </c>
      <c r="CF55" s="200">
        <f t="shared" ref="CF55:CL55" si="107">IF(CE55="YES",SUM(CF53:CF54)*$B55,0)</f>
        <v>0</v>
      </c>
      <c r="CG55" s="200">
        <f t="shared" si="107"/>
        <v>0</v>
      </c>
      <c r="CH55" s="200">
        <f t="shared" si="107"/>
        <v>0</v>
      </c>
      <c r="CI55" s="200">
        <f t="shared" si="107"/>
        <v>0</v>
      </c>
      <c r="CJ55" s="200">
        <f t="shared" si="107"/>
        <v>0</v>
      </c>
      <c r="CK55" s="200">
        <f t="shared" si="107"/>
        <v>0</v>
      </c>
      <c r="CL55" s="208">
        <f t="shared" si="107"/>
        <v>0</v>
      </c>
      <c r="CM55" s="207" t="s">
        <v>95</v>
      </c>
      <c r="CN55" s="200">
        <f t="shared" ref="CN55:CT55" si="108">IF(CM55="YES",SUM(CN53:CN54)*$B55,0)</f>
        <v>0</v>
      </c>
      <c r="CO55" s="200">
        <f t="shared" si="108"/>
        <v>0</v>
      </c>
      <c r="CP55" s="200">
        <f t="shared" si="108"/>
        <v>0</v>
      </c>
      <c r="CQ55" s="200">
        <f t="shared" si="108"/>
        <v>0</v>
      </c>
      <c r="CR55" s="200">
        <f t="shared" si="108"/>
        <v>0</v>
      </c>
      <c r="CS55" s="200">
        <f t="shared" si="108"/>
        <v>0</v>
      </c>
      <c r="CT55" s="208">
        <f t="shared" si="108"/>
        <v>0</v>
      </c>
      <c r="CU55" s="207" t="s">
        <v>95</v>
      </c>
      <c r="CV55" s="200">
        <f t="shared" ref="CV55:DB55" si="109">IF(CU55="YES",SUM(CV53:CV54)*$B55,0)</f>
        <v>0</v>
      </c>
      <c r="CW55" s="200">
        <f t="shared" si="109"/>
        <v>0</v>
      </c>
      <c r="CX55" s="200">
        <f t="shared" si="109"/>
        <v>0</v>
      </c>
      <c r="CY55" s="200">
        <f t="shared" si="109"/>
        <v>0</v>
      </c>
      <c r="CZ55" s="200">
        <f t="shared" si="109"/>
        <v>0</v>
      </c>
      <c r="DA55" s="200">
        <f t="shared" si="109"/>
        <v>0</v>
      </c>
      <c r="DB55" s="208">
        <f t="shared" si="109"/>
        <v>0</v>
      </c>
      <c r="DC55" s="207" t="s">
        <v>95</v>
      </c>
      <c r="DD55" s="200">
        <f t="shared" ref="DD55:DJ55" si="110">IF(DC55="YES",SUM(DD53:DD54)*$B55,0)</f>
        <v>0</v>
      </c>
      <c r="DE55" s="200">
        <f t="shared" si="110"/>
        <v>0</v>
      </c>
      <c r="DF55" s="200">
        <f t="shared" si="110"/>
        <v>0</v>
      </c>
      <c r="DG55" s="200">
        <f t="shared" si="110"/>
        <v>0</v>
      </c>
      <c r="DH55" s="200">
        <f t="shared" si="110"/>
        <v>0</v>
      </c>
      <c r="DI55" s="200">
        <f t="shared" si="110"/>
        <v>0</v>
      </c>
      <c r="DJ55" s="208">
        <f t="shared" si="110"/>
        <v>0</v>
      </c>
      <c r="DK55" s="207" t="s">
        <v>95</v>
      </c>
      <c r="DL55" s="200">
        <f t="shared" ref="DL55:DR55" si="111">IF(DK55="YES",SUM(DL53:DL54)*$B55,0)</f>
        <v>0</v>
      </c>
      <c r="DM55" s="200">
        <f t="shared" si="111"/>
        <v>0</v>
      </c>
      <c r="DN55" s="200">
        <f t="shared" si="111"/>
        <v>0</v>
      </c>
      <c r="DO55" s="200">
        <f t="shared" si="111"/>
        <v>0</v>
      </c>
      <c r="DP55" s="200">
        <f t="shared" si="111"/>
        <v>0</v>
      </c>
      <c r="DQ55" s="200">
        <f t="shared" si="111"/>
        <v>0</v>
      </c>
      <c r="DR55" s="208">
        <f t="shared" si="111"/>
        <v>0</v>
      </c>
      <c r="DS55" s="207" t="s">
        <v>95</v>
      </c>
      <c r="DT55" s="200">
        <f t="shared" ref="DT55:DZ55" si="112">IF(DS55="YES",SUM(DT53:DT54)*$B55,0)</f>
        <v>0</v>
      </c>
      <c r="DU55" s="200">
        <f t="shared" si="112"/>
        <v>0</v>
      </c>
      <c r="DV55" s="200">
        <f t="shared" si="112"/>
        <v>0</v>
      </c>
      <c r="DW55" s="200">
        <f t="shared" si="112"/>
        <v>0</v>
      </c>
      <c r="DX55" s="200">
        <f t="shared" si="112"/>
        <v>0</v>
      </c>
      <c r="DY55" s="200">
        <f t="shared" si="112"/>
        <v>0</v>
      </c>
      <c r="DZ55" s="208">
        <f t="shared" si="112"/>
        <v>0</v>
      </c>
      <c r="EA55" s="207" t="s">
        <v>95</v>
      </c>
      <c r="EB55" s="200">
        <f t="shared" ref="EB55:EH55" si="113">IF(EA55="YES",SUM(EB53:EB54)*$B55,0)</f>
        <v>0</v>
      </c>
      <c r="EC55" s="200">
        <f t="shared" si="113"/>
        <v>0</v>
      </c>
      <c r="ED55" s="200">
        <f t="shared" si="113"/>
        <v>0</v>
      </c>
      <c r="EE55" s="200">
        <f t="shared" si="113"/>
        <v>0</v>
      </c>
      <c r="EF55" s="200">
        <f t="shared" si="113"/>
        <v>0</v>
      </c>
      <c r="EG55" s="200">
        <f t="shared" si="113"/>
        <v>0</v>
      </c>
      <c r="EH55" s="208">
        <f t="shared" si="113"/>
        <v>0</v>
      </c>
      <c r="EI55" s="207" t="s">
        <v>95</v>
      </c>
      <c r="EJ55" s="200">
        <f t="shared" ref="EJ55:EP55" si="114">IF(EI55="YES",SUM(EJ53:EJ54)*$B55,0)</f>
        <v>0</v>
      </c>
      <c r="EK55" s="200">
        <f t="shared" si="114"/>
        <v>0</v>
      </c>
      <c r="EL55" s="200">
        <f t="shared" si="114"/>
        <v>0</v>
      </c>
      <c r="EM55" s="200">
        <f t="shared" si="114"/>
        <v>0</v>
      </c>
      <c r="EN55" s="200">
        <f t="shared" si="114"/>
        <v>0</v>
      </c>
      <c r="EO55" s="200">
        <f t="shared" si="114"/>
        <v>0</v>
      </c>
      <c r="EP55" s="208">
        <f t="shared" si="114"/>
        <v>0</v>
      </c>
      <c r="EQ55" s="207" t="s">
        <v>95</v>
      </c>
      <c r="ER55" s="200">
        <f t="shared" ref="ER55:EX55" si="115">IF(EQ55="YES",SUM(ER53:ER54)*$B55,0)</f>
        <v>0</v>
      </c>
      <c r="ES55" s="200">
        <f t="shared" si="115"/>
        <v>0</v>
      </c>
      <c r="ET55" s="200">
        <f t="shared" si="115"/>
        <v>0</v>
      </c>
      <c r="EU55" s="200">
        <f t="shared" si="115"/>
        <v>0</v>
      </c>
      <c r="EV55" s="200">
        <f t="shared" si="115"/>
        <v>0</v>
      </c>
      <c r="EW55" s="200">
        <f t="shared" si="115"/>
        <v>0</v>
      </c>
      <c r="EX55" s="208">
        <f t="shared" si="115"/>
        <v>0</v>
      </c>
      <c r="EY55" s="207" t="s">
        <v>95</v>
      </c>
      <c r="EZ55" s="200">
        <f t="shared" ref="EZ55:FF55" si="116">IF(EY55="YES",SUM(EZ53:EZ54)*$B55,0)</f>
        <v>0</v>
      </c>
      <c r="FA55" s="200">
        <f t="shared" si="116"/>
        <v>0</v>
      </c>
      <c r="FB55" s="200">
        <f t="shared" si="116"/>
        <v>0</v>
      </c>
      <c r="FC55" s="200">
        <f t="shared" si="116"/>
        <v>0</v>
      </c>
      <c r="FD55" s="200">
        <f t="shared" si="116"/>
        <v>0</v>
      </c>
      <c r="FE55" s="200">
        <f t="shared" si="116"/>
        <v>0</v>
      </c>
      <c r="FF55" s="208">
        <f t="shared" si="116"/>
        <v>0</v>
      </c>
      <c r="FG55" s="207" t="s">
        <v>95</v>
      </c>
      <c r="FH55" s="200">
        <f t="shared" ref="FH55:FN55" si="117">IF(FG55="YES",SUM(FH53:FH54)*$B55,0)</f>
        <v>0</v>
      </c>
      <c r="FI55" s="200">
        <f t="shared" si="117"/>
        <v>0</v>
      </c>
      <c r="FJ55" s="200">
        <f t="shared" si="117"/>
        <v>0</v>
      </c>
      <c r="FK55" s="200">
        <f t="shared" si="117"/>
        <v>0</v>
      </c>
      <c r="FL55" s="200">
        <f t="shared" si="117"/>
        <v>0</v>
      </c>
      <c r="FM55" s="200">
        <f t="shared" si="117"/>
        <v>0</v>
      </c>
      <c r="FN55" s="208">
        <f t="shared" si="117"/>
        <v>0</v>
      </c>
      <c r="FO55" s="207" t="s">
        <v>95</v>
      </c>
      <c r="FP55" s="200">
        <f t="shared" ref="FP55:FV55" si="118">IF(FO55="YES",SUM(FP53:FP54)*$B55,0)</f>
        <v>0</v>
      </c>
      <c r="FQ55" s="200">
        <f t="shared" si="118"/>
        <v>0</v>
      </c>
      <c r="FR55" s="200">
        <f t="shared" si="118"/>
        <v>0</v>
      </c>
      <c r="FS55" s="200">
        <f t="shared" si="118"/>
        <v>0</v>
      </c>
      <c r="FT55" s="200">
        <f t="shared" si="118"/>
        <v>0</v>
      </c>
      <c r="FU55" s="200">
        <f t="shared" si="118"/>
        <v>0</v>
      </c>
      <c r="FV55" s="208">
        <f t="shared" si="118"/>
        <v>0</v>
      </c>
      <c r="FW55" s="207" t="s">
        <v>95</v>
      </c>
      <c r="FX55" s="200">
        <f t="shared" ref="FX55:GD55" si="119">IF(FW55="YES",SUM(FX53:FX54)*$B55,0)</f>
        <v>0</v>
      </c>
      <c r="FY55" s="200">
        <f t="shared" si="119"/>
        <v>0</v>
      </c>
      <c r="FZ55" s="200">
        <f t="shared" si="119"/>
        <v>0</v>
      </c>
      <c r="GA55" s="200">
        <f t="shared" si="119"/>
        <v>0</v>
      </c>
      <c r="GB55" s="200">
        <f t="shared" si="119"/>
        <v>0</v>
      </c>
      <c r="GC55" s="200">
        <f t="shared" si="119"/>
        <v>0</v>
      </c>
      <c r="GD55" s="208">
        <f t="shared" si="119"/>
        <v>0</v>
      </c>
      <c r="GE55" s="207" t="s">
        <v>95</v>
      </c>
      <c r="GF55" s="200">
        <f t="shared" ref="GF55:GL55" si="120">IF(GE55="YES",SUM(GF53:GF54)*$B55,0)</f>
        <v>0</v>
      </c>
      <c r="GG55" s="200">
        <f t="shared" si="120"/>
        <v>0</v>
      </c>
      <c r="GH55" s="200">
        <f t="shared" si="120"/>
        <v>0</v>
      </c>
      <c r="GI55" s="200">
        <f t="shared" si="120"/>
        <v>0</v>
      </c>
      <c r="GJ55" s="200">
        <f t="shared" si="120"/>
        <v>0</v>
      </c>
      <c r="GK55" s="200">
        <f t="shared" si="120"/>
        <v>0</v>
      </c>
      <c r="GL55" s="208">
        <f t="shared" si="120"/>
        <v>0</v>
      </c>
      <c r="GM55" s="207" t="s">
        <v>95</v>
      </c>
      <c r="GN55" s="200">
        <f t="shared" ref="GN55:GT55" si="121">IF(GM55="YES",SUM(GN53:GN54)*$B55,0)</f>
        <v>0</v>
      </c>
      <c r="GO55" s="200">
        <f t="shared" si="121"/>
        <v>0</v>
      </c>
      <c r="GP55" s="200">
        <f t="shared" si="121"/>
        <v>0</v>
      </c>
      <c r="GQ55" s="200">
        <f t="shared" si="121"/>
        <v>0</v>
      </c>
      <c r="GR55" s="200">
        <f t="shared" si="121"/>
        <v>0</v>
      </c>
      <c r="GS55" s="200">
        <f t="shared" si="121"/>
        <v>0</v>
      </c>
      <c r="GT55" s="208">
        <f t="shared" si="121"/>
        <v>0</v>
      </c>
      <c r="GU55" s="207" t="s">
        <v>95</v>
      </c>
      <c r="GV55" s="200">
        <f t="shared" ref="GV55:HB55" si="122">IF(GU55="YES",SUM(GV53:GV54)*$B55,0)</f>
        <v>0</v>
      </c>
      <c r="GW55" s="200">
        <f t="shared" si="122"/>
        <v>0</v>
      </c>
      <c r="GX55" s="200">
        <f t="shared" si="122"/>
        <v>0</v>
      </c>
      <c r="GY55" s="200">
        <f t="shared" si="122"/>
        <v>0</v>
      </c>
      <c r="GZ55" s="200">
        <f t="shared" si="122"/>
        <v>0</v>
      </c>
      <c r="HA55" s="200">
        <f t="shared" si="122"/>
        <v>0</v>
      </c>
      <c r="HB55" s="208">
        <f t="shared" si="122"/>
        <v>0</v>
      </c>
      <c r="HC55" s="207" t="s">
        <v>95</v>
      </c>
      <c r="HD55" s="200">
        <f t="shared" ref="HD55:HJ55" si="123">IF(HC55="YES",SUM(HD53:HD54)*$B55,0)</f>
        <v>0</v>
      </c>
      <c r="HE55" s="200">
        <f t="shared" si="123"/>
        <v>0</v>
      </c>
      <c r="HF55" s="200">
        <f t="shared" si="123"/>
        <v>0</v>
      </c>
      <c r="HG55" s="200">
        <f t="shared" si="123"/>
        <v>0</v>
      </c>
      <c r="HH55" s="200">
        <f t="shared" si="123"/>
        <v>0</v>
      </c>
      <c r="HI55" s="200">
        <f t="shared" si="123"/>
        <v>0</v>
      </c>
      <c r="HJ55" s="208">
        <f t="shared" si="123"/>
        <v>0</v>
      </c>
      <c r="HK55" s="207" t="s">
        <v>95</v>
      </c>
      <c r="HL55" s="200">
        <f t="shared" ref="HL55:HR55" si="124">IF(HK55="YES",SUM(HL53:HL54)*$B55,0)</f>
        <v>0</v>
      </c>
      <c r="HM55" s="200">
        <f t="shared" si="124"/>
        <v>0</v>
      </c>
      <c r="HN55" s="200">
        <f t="shared" si="124"/>
        <v>0</v>
      </c>
      <c r="HO55" s="200">
        <f t="shared" si="124"/>
        <v>0</v>
      </c>
      <c r="HP55" s="200">
        <f t="shared" si="124"/>
        <v>0</v>
      </c>
      <c r="HQ55" s="200">
        <f t="shared" si="124"/>
        <v>0</v>
      </c>
      <c r="HR55" s="208">
        <f t="shared" si="124"/>
        <v>0</v>
      </c>
      <c r="HS55" s="207" t="s">
        <v>95</v>
      </c>
      <c r="HT55" s="200">
        <f t="shared" ref="HT55:HZ55" si="125">IF(HS55="YES",SUM(HT53:HT54)*$B55,0)</f>
        <v>0</v>
      </c>
      <c r="HU55" s="200">
        <f t="shared" si="125"/>
        <v>0</v>
      </c>
      <c r="HV55" s="200">
        <f t="shared" si="125"/>
        <v>0</v>
      </c>
      <c r="HW55" s="200">
        <f t="shared" si="125"/>
        <v>0</v>
      </c>
      <c r="HX55" s="200">
        <f t="shared" si="125"/>
        <v>0</v>
      </c>
      <c r="HY55" s="200">
        <f t="shared" si="125"/>
        <v>0</v>
      </c>
      <c r="HZ55" s="208">
        <f t="shared" si="125"/>
        <v>0</v>
      </c>
      <c r="IA55" s="207" t="s">
        <v>95</v>
      </c>
      <c r="IB55" s="200">
        <f t="shared" ref="IB55:IH55" si="126">IF(IA55="YES",SUM(IB53:IB54)*$B55,0)</f>
        <v>0</v>
      </c>
      <c r="IC55" s="200">
        <f t="shared" si="126"/>
        <v>0</v>
      </c>
      <c r="ID55" s="200">
        <f t="shared" si="126"/>
        <v>0</v>
      </c>
      <c r="IE55" s="200">
        <f t="shared" si="126"/>
        <v>0</v>
      </c>
      <c r="IF55" s="200">
        <f t="shared" si="126"/>
        <v>0</v>
      </c>
      <c r="IG55" s="200">
        <f t="shared" si="126"/>
        <v>0</v>
      </c>
      <c r="IH55" s="208">
        <f t="shared" si="126"/>
        <v>0</v>
      </c>
      <c r="II55" s="207" t="s">
        <v>95</v>
      </c>
      <c r="IJ55" s="200">
        <f t="shared" ref="IJ55:IP55" si="127">IF(II55="YES",SUM(IJ53:IJ54)*$B55,0)</f>
        <v>0</v>
      </c>
      <c r="IK55" s="200">
        <f t="shared" si="127"/>
        <v>0</v>
      </c>
      <c r="IL55" s="200">
        <f t="shared" si="127"/>
        <v>0</v>
      </c>
      <c r="IM55" s="200">
        <f t="shared" si="127"/>
        <v>0</v>
      </c>
      <c r="IN55" s="200">
        <f t="shared" si="127"/>
        <v>0</v>
      </c>
      <c r="IO55" s="200">
        <f t="shared" si="127"/>
        <v>0</v>
      </c>
      <c r="IP55" s="208">
        <f t="shared" si="127"/>
        <v>0</v>
      </c>
      <c r="IQ55" s="207" t="s">
        <v>95</v>
      </c>
      <c r="IR55" s="200">
        <f t="shared" ref="IR55:IX55" si="128">IF(IQ55="YES",SUM(IR53:IR54)*$B55,0)</f>
        <v>0</v>
      </c>
      <c r="IS55" s="200">
        <f t="shared" si="128"/>
        <v>0</v>
      </c>
      <c r="IT55" s="200">
        <f t="shared" si="128"/>
        <v>0</v>
      </c>
      <c r="IU55" s="200">
        <f t="shared" si="128"/>
        <v>0</v>
      </c>
      <c r="IV55" s="200">
        <f t="shared" si="128"/>
        <v>0</v>
      </c>
      <c r="IW55" s="200">
        <f t="shared" si="128"/>
        <v>0</v>
      </c>
      <c r="IX55" s="208">
        <f t="shared" si="128"/>
        <v>0</v>
      </c>
      <c r="IY55" s="207" t="s">
        <v>95</v>
      </c>
      <c r="IZ55" s="200">
        <f t="shared" ref="IZ55:JF55" si="129">IF(IY55="YES",SUM(IZ53:IZ54)*$B55,0)</f>
        <v>0</v>
      </c>
      <c r="JA55" s="200">
        <f t="shared" si="129"/>
        <v>0</v>
      </c>
      <c r="JB55" s="200">
        <f t="shared" si="129"/>
        <v>0</v>
      </c>
      <c r="JC55" s="200">
        <f t="shared" si="129"/>
        <v>0</v>
      </c>
      <c r="JD55" s="200">
        <f t="shared" si="129"/>
        <v>0</v>
      </c>
      <c r="JE55" s="200">
        <f t="shared" si="129"/>
        <v>0</v>
      </c>
      <c r="JF55" s="208">
        <f t="shared" si="129"/>
        <v>0</v>
      </c>
    </row>
    <row r="56" spans="1:266" ht="15" thickBot="1" x14ac:dyDescent="0.4">
      <c r="A56" s="4" t="s">
        <v>66</v>
      </c>
      <c r="B56" s="191"/>
      <c r="C56" s="209"/>
      <c r="D56" s="218">
        <f>D55+D54+D53</f>
        <v>1029.2932500000002</v>
      </c>
      <c r="E56" s="220" t="s">
        <v>174</v>
      </c>
      <c r="F56" s="218">
        <f>F55+F54+F53</f>
        <v>1183.5625373658402</v>
      </c>
      <c r="G56" s="218">
        <f>G55+G54+G53</f>
        <v>1218.7916488110909</v>
      </c>
      <c r="H56" s="218">
        <f>H55+H54+H53</f>
        <v>1259.9759367725169</v>
      </c>
      <c r="I56" s="218">
        <f>I55+I54+I53</f>
        <v>1303.3776453493979</v>
      </c>
      <c r="J56" s="218">
        <f>J55+J54+J53</f>
        <v>1347.6879372586986</v>
      </c>
      <c r="K56" s="209"/>
      <c r="L56" s="218">
        <f>L55+L54+L53</f>
        <v>1225.0832500000001</v>
      </c>
      <c r="M56" s="220" t="s">
        <v>174</v>
      </c>
      <c r="N56" s="218">
        <f>N55+N54+N53</f>
        <v>1415.1140372142322</v>
      </c>
      <c r="O56" s="218">
        <f>O55+O54+O53</f>
        <v>1457.2353519321794</v>
      </c>
      <c r="P56" s="218">
        <f>P55+P54+P53</f>
        <v>1506.4769105038094</v>
      </c>
      <c r="Q56" s="218">
        <f>Q55+Q54+Q53</f>
        <v>1558.3697045955516</v>
      </c>
      <c r="R56" s="218">
        <f>R55+R54+R53</f>
        <v>1611.3488367447217</v>
      </c>
      <c r="S56" s="209"/>
      <c r="T56" s="218">
        <f>T55+T54+T53</f>
        <v>1406.0552500000001</v>
      </c>
      <c r="U56" s="220" t="s">
        <v>174</v>
      </c>
      <c r="V56" s="218">
        <f>V55+V54+V53</f>
        <v>1606.8534435444753</v>
      </c>
      <c r="W56" s="218">
        <f>W55+W54+W53</f>
        <v>1654.6819420408888</v>
      </c>
      <c r="X56" s="218">
        <f>X55+X54+X53</f>
        <v>1710.5954344348179</v>
      </c>
      <c r="Y56" s="218">
        <f>Y55+Y54+Y53</f>
        <v>1769.519388751326</v>
      </c>
      <c r="Z56" s="218">
        <f>Z55+Z54+Z53</f>
        <v>1829.6768733717713</v>
      </c>
      <c r="AA56" s="209"/>
      <c r="AB56" s="218">
        <f>AB55+AB54+AB53</f>
        <v>1797.63525</v>
      </c>
      <c r="AC56" s="220" t="s">
        <v>174</v>
      </c>
      <c r="AD56" s="218">
        <f>AD55+AD54+AD53</f>
        <v>2069.956443241259</v>
      </c>
      <c r="AE56" s="218">
        <f>AE55+AE54+AE53</f>
        <v>2131.5693482830657</v>
      </c>
      <c r="AF56" s="218">
        <f>AF55+AF54+AF53</f>
        <v>2203.597381897403</v>
      </c>
      <c r="AG56" s="218">
        <f>AG55+AG54+AG53</f>
        <v>2279.503507243634</v>
      </c>
      <c r="AH56" s="218">
        <f>AH55+AH54+AH53</f>
        <v>2356.9986723438174</v>
      </c>
      <c r="AI56" s="209"/>
      <c r="AJ56" s="218">
        <f>AJ55+AJ54+AJ53</f>
        <v>2189.2152500000002</v>
      </c>
      <c r="AK56" s="220" t="s">
        <v>174</v>
      </c>
      <c r="AL56" s="218">
        <f>AL55+AL54+AL53</f>
        <v>2533.0594429380426</v>
      </c>
      <c r="AM56" s="218">
        <f>AM55+AM54+AM53</f>
        <v>2608.4567545252426</v>
      </c>
      <c r="AN56" s="218">
        <f>AN55+AN54+AN53</f>
        <v>2696.5993293599881</v>
      </c>
      <c r="AO56" s="218">
        <f>AO55+AO54+AO53</f>
        <v>2789.4876257359419</v>
      </c>
      <c r="AP56" s="218">
        <f>AP55+AP54+AP53</f>
        <v>2884.3204713158634</v>
      </c>
      <c r="AQ56" s="209"/>
      <c r="AR56" s="218">
        <f>AR55+AR54+AR53</f>
        <v>2580.7952500000001</v>
      </c>
      <c r="AS56" s="220" t="s">
        <v>174</v>
      </c>
      <c r="AT56" s="218">
        <f>AT55+AT54+AT53</f>
        <v>2996.1624426348271</v>
      </c>
      <c r="AU56" s="218">
        <f>AU55+AU54+AU53</f>
        <v>3085.3441607674199</v>
      </c>
      <c r="AV56" s="218">
        <f>AV55+AV54+AV53</f>
        <v>3189.6012768225733</v>
      </c>
      <c r="AW56" s="218">
        <f>AW55+AW54+AW53</f>
        <v>3299.471744228249</v>
      </c>
      <c r="AX56" s="218">
        <f>AX55+AX54+AX53</f>
        <v>3411.6422702879095</v>
      </c>
      <c r="AY56" s="209"/>
      <c r="AZ56" s="218">
        <f>AZ55+AZ54+AZ53</f>
        <v>2776.5852500000001</v>
      </c>
      <c r="BA56" s="220" t="s">
        <v>174</v>
      </c>
      <c r="BB56" s="218">
        <f>BB55+BB54+BB53</f>
        <v>3227.7139424832185</v>
      </c>
      <c r="BC56" s="218">
        <f>BC55+BC54+BC53</f>
        <v>3323.7878638885081</v>
      </c>
      <c r="BD56" s="218">
        <f>BD55+BD54+BD53</f>
        <v>3436.1022505538658</v>
      </c>
      <c r="BE56" s="218">
        <f>BE55+BE54+BE53</f>
        <v>3554.463803474403</v>
      </c>
      <c r="BF56" s="218">
        <f>BF55+BF54+BF53</f>
        <v>3675.3031697739325</v>
      </c>
      <c r="BG56" s="209"/>
      <c r="BH56" s="218">
        <f>BH55+BH54+BH53</f>
        <v>1993.42525</v>
      </c>
      <c r="BI56" s="220" t="s">
        <v>174</v>
      </c>
      <c r="BJ56" s="218">
        <f>BJ55+BJ54+BJ53</f>
        <v>2301.5079430896512</v>
      </c>
      <c r="BK56" s="218">
        <f>BK55+BK54+BK53</f>
        <v>2370.0130514041539</v>
      </c>
      <c r="BL56" s="218">
        <f>BL55+BL54+BL53</f>
        <v>2450.0983556286956</v>
      </c>
      <c r="BM56" s="218">
        <f>BM55+BM54+BM53</f>
        <v>2534.4955664897875</v>
      </c>
      <c r="BN56" s="218">
        <f>BN55+BN54+BN53</f>
        <v>2620.6595718298404</v>
      </c>
      <c r="BO56" s="209"/>
      <c r="BP56" s="218">
        <f>BP55+BP54+BP53</f>
        <v>1993.42525</v>
      </c>
      <c r="BQ56" s="220" t="s">
        <v>174</v>
      </c>
      <c r="BR56" s="218">
        <f>BR55+BR54+BR53</f>
        <v>2301.5079430896512</v>
      </c>
      <c r="BS56" s="218">
        <f>BS55+BS54+BS53</f>
        <v>2370.0130514041539</v>
      </c>
      <c r="BT56" s="218">
        <f>BT55+BT54+BT53</f>
        <v>2450.0983556286956</v>
      </c>
      <c r="BU56" s="218">
        <f>BU55+BU54+BU53</f>
        <v>2534.4955664897875</v>
      </c>
      <c r="BV56" s="218">
        <f>BV55+BV54+BV53</f>
        <v>2620.6595718298404</v>
      </c>
      <c r="BW56" s="209"/>
      <c r="BX56" s="218">
        <f>BX55+BX54+BX53</f>
        <v>1258.22075</v>
      </c>
      <c r="BY56" s="220" t="s">
        <v>174</v>
      </c>
      <c r="BZ56" s="218">
        <f>BZ55+BZ54+BZ53</f>
        <v>1450.2231401542917</v>
      </c>
      <c r="CA56" s="218">
        <f>CA55+CA54+CA53</f>
        <v>1493.3894883716694</v>
      </c>
      <c r="CB56" s="218">
        <f>CB55+CB54+CB53</f>
        <v>1543.8527343150279</v>
      </c>
      <c r="CC56" s="218">
        <f>CC55+CC54+CC53</f>
        <v>1597.0329931634624</v>
      </c>
      <c r="CD56" s="218">
        <f>CD55+CD54+CD53</f>
        <v>1651.3265422114725</v>
      </c>
      <c r="CE56" s="209"/>
      <c r="CF56" s="218">
        <f>CF55+CF54+CF53</f>
        <v>2041.3807499999998</v>
      </c>
      <c r="CG56" s="220" t="s">
        <v>174</v>
      </c>
      <c r="CH56" s="218">
        <f>CH55+CH54+CH53</f>
        <v>2376.429139547859</v>
      </c>
      <c r="CI56" s="218">
        <f>CI55+CI54+CI53</f>
        <v>2447.1643008560231</v>
      </c>
      <c r="CJ56" s="218">
        <f>CJ55+CJ54+CJ53</f>
        <v>2529.8566292401974</v>
      </c>
      <c r="CK56" s="218">
        <f>CK55+CK54+CK53</f>
        <v>2617.0012301480783</v>
      </c>
      <c r="CL56" s="218">
        <f>CL55+CL54+CL53</f>
        <v>2705.9701401555649</v>
      </c>
      <c r="CM56" s="209"/>
      <c r="CN56" s="218">
        <f>CN55+CN54+CN53</f>
        <v>1574.6587500000001</v>
      </c>
      <c r="CO56" s="220" t="s">
        <v>174</v>
      </c>
      <c r="CP56" s="218">
        <f>CP55+CP54+CP53</f>
        <v>1809.6009108895123</v>
      </c>
      <c r="CQ56" s="218">
        <f>CQ55+CQ54+CQ53</f>
        <v>1863.4642515652308</v>
      </c>
      <c r="CR56" s="218">
        <f>CR55+CR54+CR53</f>
        <v>1926.4327240003258</v>
      </c>
      <c r="CS56" s="218">
        <f>CS55+CS54+CS53</f>
        <v>1992.7915085134659</v>
      </c>
      <c r="CT56" s="218">
        <f>CT55+CT54+CT53</f>
        <v>2060.5394661155287</v>
      </c>
      <c r="CU56" s="209"/>
      <c r="CV56" s="218">
        <f>CV55+CV54+CV53</f>
        <v>2804.21875</v>
      </c>
      <c r="CW56" s="220" t="s">
        <v>174</v>
      </c>
      <c r="CX56" s="218">
        <f>CX55+CX54+CX53</f>
        <v>3208.7666553586751</v>
      </c>
      <c r="CY56" s="218">
        <f>CY55+CY54+CY53</f>
        <v>3304.2766047991363</v>
      </c>
      <c r="CZ56" s="218">
        <f>CZ55+CZ54+CZ53</f>
        <v>3415.9316849180377</v>
      </c>
      <c r="DA56" s="218">
        <f>DA55+DA54+DA53</f>
        <v>3533.5984332903236</v>
      </c>
      <c r="DB56" s="218">
        <f>DB55+DB54+DB53</f>
        <v>3653.7284498116433</v>
      </c>
      <c r="DC56" s="209"/>
      <c r="DD56" s="218">
        <f>DD55+DD54+DD53</f>
        <v>670.85075000000006</v>
      </c>
      <c r="DE56" s="220" t="s">
        <v>174</v>
      </c>
      <c r="DF56" s="218">
        <f>DF55+DF54+DF53</f>
        <v>755.56864060911573</v>
      </c>
      <c r="DG56" s="218">
        <f>DG55+DG54+DG53</f>
        <v>778.05837900840356</v>
      </c>
      <c r="DH56" s="218">
        <f>DH55+DH54+DH53</f>
        <v>804.34981312115008</v>
      </c>
      <c r="DI56" s="218">
        <f>DI55+DI54+DI53</f>
        <v>832.05681542500099</v>
      </c>
      <c r="DJ56" s="218">
        <f>DJ55+DJ54+DJ53</f>
        <v>860.34384375340346</v>
      </c>
      <c r="DK56" s="209"/>
      <c r="DL56" s="218">
        <f>DL55+DL54+DL53</f>
        <v>1378.8687500000001</v>
      </c>
      <c r="DM56" s="220" t="s">
        <v>174</v>
      </c>
      <c r="DN56" s="218">
        <f>DN55+DN54+DN53</f>
        <v>1578.0494110411205</v>
      </c>
      <c r="DO56" s="218">
        <f>DO55+DO54+DO53</f>
        <v>1625.0205484441422</v>
      </c>
      <c r="DP56" s="218">
        <f>DP55+DP54+DP53</f>
        <v>1679.9317502690333</v>
      </c>
      <c r="DQ56" s="218">
        <f>DQ55+DQ54+DQ53</f>
        <v>1737.799449267312</v>
      </c>
      <c r="DR56" s="218">
        <f>DR55+DR54+DR53</f>
        <v>1796.8785666295057</v>
      </c>
      <c r="DS56" s="209"/>
      <c r="DT56" s="218">
        <f>DT55+DT54+DT53</f>
        <v>1966.23875</v>
      </c>
      <c r="DU56" s="220" t="s">
        <v>174</v>
      </c>
      <c r="DV56" s="218">
        <f>DV55+DV54+DV53</f>
        <v>2272.7039105862964</v>
      </c>
      <c r="DW56" s="218">
        <f>DW55+DW54+DW53</f>
        <v>2340.3516578074077</v>
      </c>
      <c r="DX56" s="218">
        <f>DX55+DX54+DX53</f>
        <v>2419.434671462911</v>
      </c>
      <c r="DY56" s="218">
        <f>DY55+DY54+DY53</f>
        <v>2502.7756270057735</v>
      </c>
      <c r="DZ56" s="218">
        <f>DZ55+DZ54+DZ53</f>
        <v>2587.8612650875748</v>
      </c>
      <c r="EA56" s="209"/>
      <c r="EB56" s="218">
        <f>EB55+EB54+EB53</f>
        <v>3722.5607500000001</v>
      </c>
      <c r="EC56" s="220" t="s">
        <v>174</v>
      </c>
      <c r="ED56" s="218">
        <f>ED55+ED54+ED53</f>
        <v>4205.8602916852506</v>
      </c>
      <c r="EE56" s="218">
        <f>EE55+EE54+EE53</f>
        <v>4331.0490470413488</v>
      </c>
      <c r="EF56" s="218">
        <f>EF55+EF54+EF53</f>
        <v>4477.399878459014</v>
      </c>
      <c r="EG56" s="218">
        <f>EG55+EG54+EG53</f>
        <v>4631.630446706863</v>
      </c>
      <c r="EH56" s="218">
        <f>EH55+EH54+EH53</f>
        <v>4789.0897201890084</v>
      </c>
      <c r="EI56" s="209"/>
      <c r="EJ56" s="218">
        <f>EJ55+EJ54+EJ53</f>
        <v>2812.7907500000001</v>
      </c>
      <c r="EK56" s="220" t="s">
        <v>174</v>
      </c>
      <c r="EL56" s="218">
        <f>EL55+EL54+EL53</f>
        <v>3169.6237540299235</v>
      </c>
      <c r="EM56" s="218">
        <f>EM55+EM54+EM53</f>
        <v>3263.9686026922964</v>
      </c>
      <c r="EN56" s="218">
        <f>EN55+EN54+EN53</f>
        <v>3374.2616318260789</v>
      </c>
      <c r="EO56" s="218">
        <f>EO55+EO54+EO53</f>
        <v>3490.4929944517817</v>
      </c>
      <c r="EP56" s="218">
        <f>EP55+EP54+EP53</f>
        <v>3609.15757646559</v>
      </c>
      <c r="EQ56" s="209"/>
      <c r="ER56" s="218">
        <f>ER55+ER54+ER53</f>
        <v>4264.8887500000001</v>
      </c>
      <c r="ES56" s="220" t="s">
        <v>174</v>
      </c>
      <c r="ET56" s="218">
        <f>ET55+ET54+ET53</f>
        <v>4938.5385448375328</v>
      </c>
      <c r="EU56" s="218">
        <f>EU55+EU54+EU53</f>
        <v>5084.2329981600287</v>
      </c>
      <c r="EV56" s="218">
        <f>EV55+EV54+EV53</f>
        <v>5253.6796882251592</v>
      </c>
      <c r="EW56" s="218">
        <f>EW55+EW54+EW53</f>
        <v>5432.0674159016235</v>
      </c>
      <c r="EX56" s="218">
        <f>EX55+EX54+EX53</f>
        <v>5614.2122474581574</v>
      </c>
      <c r="EY56" s="209"/>
      <c r="EZ56" s="218">
        <f>EZ55+EZ54+EZ53</f>
        <v>5001.7498500000002</v>
      </c>
      <c r="FA56" s="220" t="s">
        <v>174</v>
      </c>
      <c r="FB56" s="218">
        <f>FB55+FB54+FB53</f>
        <v>5668.0779717068963</v>
      </c>
      <c r="FC56" s="218">
        <f>FC55+FC54+FC53</f>
        <v>5831.5096065047064</v>
      </c>
      <c r="FD56" s="218">
        <f>FD55+FD54+FD53</f>
        <v>6019.0164758856936</v>
      </c>
      <c r="FE56" s="218">
        <f>FE55+FE54+FE53</f>
        <v>6215.8803820549037</v>
      </c>
      <c r="FF56" s="218">
        <f>FF55+FF54+FF53</f>
        <v>6416.9574491149997</v>
      </c>
      <c r="FG56" s="209"/>
      <c r="FH56" s="218">
        <f>FH55+FH54+FH53</f>
        <v>10375.258650000002</v>
      </c>
      <c r="FI56" s="220" t="s">
        <v>174</v>
      </c>
      <c r="FJ56" s="218">
        <f>FJ55+FJ54+FJ53</f>
        <v>11944.495964759501</v>
      </c>
      <c r="FK56" s="218">
        <f>FK55+FK54+FK53</f>
        <v>12294.922236447188</v>
      </c>
      <c r="FL56" s="218">
        <f>FL55+FL54+FL53</f>
        <v>12701.151320829149</v>
      </c>
      <c r="FM56" s="218">
        <f>FM55+FM54+FM53</f>
        <v>13128.538246011269</v>
      </c>
      <c r="FN56" s="218">
        <f>FN55+FN54+FN53</f>
        <v>13564.96111557019</v>
      </c>
      <c r="FO56" s="209"/>
      <c r="FP56" s="218">
        <f>FP55+FP54+FP53</f>
        <v>15346.698050000003</v>
      </c>
      <c r="FQ56" s="220" t="s">
        <v>174</v>
      </c>
      <c r="FR56" s="218">
        <f>FR55+FR54+FR53</f>
        <v>17612.492739774079</v>
      </c>
      <c r="FS56" s="218">
        <f>FS55+FS54+FS53</f>
        <v>18126.523309269091</v>
      </c>
      <c r="FT56" s="218">
        <f>FT55+FT54+FT53</f>
        <v>18720.578865700063</v>
      </c>
      <c r="FU56" s="218">
        <f>FU55+FU54+FU53</f>
        <v>19345.190996580837</v>
      </c>
      <c r="FV56" s="218">
        <f>FV55+FV54+FV53</f>
        <v>19983.056747328086</v>
      </c>
      <c r="FW56" s="209"/>
      <c r="FX56" s="218">
        <f>FX55+FX54+FX53</f>
        <v>20159.547449999998</v>
      </c>
      <c r="FY56" s="220" t="s">
        <v>174</v>
      </c>
      <c r="FZ56" s="218">
        <f>FZ55+FZ54+FZ53</f>
        <v>23088.351327029904</v>
      </c>
      <c r="GA56" s="218">
        <f>GA55+GA54+GA53</f>
        <v>23760.26714069903</v>
      </c>
      <c r="GB56" s="218">
        <f>GB55+GB54+GB53</f>
        <v>24535.463359005727</v>
      </c>
      <c r="GC56" s="218">
        <f>GC55+GC54+GC53</f>
        <v>25350.254911886932</v>
      </c>
      <c r="GD56" s="218">
        <f>GD55+GD54+GD53</f>
        <v>26182.370261745964</v>
      </c>
      <c r="GE56" s="209"/>
      <c r="GF56" s="218">
        <f>GF55+GF54+GF53</f>
        <v>1419.0354</v>
      </c>
      <c r="GG56" s="220" t="s">
        <v>174</v>
      </c>
      <c r="GH56" s="218">
        <f>GH55+GH54+GH53</f>
        <v>1572.168007888981</v>
      </c>
      <c r="GI56" s="218">
        <f>GI55+GI54+GI53</f>
        <v>1616.9349307191296</v>
      </c>
      <c r="GJ56" s="218">
        <f>GJ55+GJ54+GJ53</f>
        <v>1667.9045787397879</v>
      </c>
      <c r="GK56" s="218">
        <f>GK55+GK54+GK53</f>
        <v>1721.3346807536295</v>
      </c>
      <c r="GL56" s="218">
        <f>GL55+GL54+GL53</f>
        <v>1775.9186401308225</v>
      </c>
      <c r="GM56" s="209"/>
      <c r="GN56" s="218">
        <f>GN55+GN54+GN53</f>
        <v>1598.0242000000001</v>
      </c>
      <c r="GO56" s="220" t="s">
        <v>174</v>
      </c>
      <c r="GP56" s="218">
        <f>GP55+GP54+GP53</f>
        <v>1758.9301487472821</v>
      </c>
      <c r="GQ56" s="218">
        <f>GQ55+GQ54+GQ53</f>
        <v>1807.6501735485581</v>
      </c>
      <c r="GR56" s="218">
        <f>GR55+GR54+GR53</f>
        <v>1862.1610686448807</v>
      </c>
      <c r="GS56" s="218">
        <f>GS55+GS54+GS53</f>
        <v>1919.0984564906764</v>
      </c>
      <c r="GT56" s="218">
        <f>GT55+GT54+GT53</f>
        <v>1977.291090846209</v>
      </c>
      <c r="GU56" s="209"/>
      <c r="GV56" s="218">
        <f>GV55+GV54+GV53</f>
        <v>1589.7821999999999</v>
      </c>
      <c r="GW56" s="220" t="s">
        <v>174</v>
      </c>
      <c r="GX56" s="218">
        <f>GX55+GX54+GX53</f>
        <v>1813.1063624452843</v>
      </c>
      <c r="GY56" s="218">
        <f>GY55+GY54+GY53</f>
        <v>1864.9060672693709</v>
      </c>
      <c r="GZ56" s="218">
        <f>GZ55+GZ54+GZ53</f>
        <v>1924.0039601877834</v>
      </c>
      <c r="HA56" s="218">
        <f>HA55+HA54+HA53</f>
        <v>1985.9805255928004</v>
      </c>
      <c r="HB56" s="218">
        <f>HB55+HB54+HB53</f>
        <v>2049.2922799453245</v>
      </c>
      <c r="HC56" s="209"/>
      <c r="HD56" s="218">
        <f>HD55+HD54+HD53</f>
        <v>1951.6602</v>
      </c>
      <c r="HE56" s="220" t="s">
        <v>174</v>
      </c>
      <c r="HF56" s="218">
        <f>HF55+HF54+HF53</f>
        <v>2220.1779685405054</v>
      </c>
      <c r="HG56" s="218">
        <f>HG55+HG54+HG53</f>
        <v>2283.8431647892526</v>
      </c>
      <c r="HH56" s="218">
        <f>HH55+HH54+HH53</f>
        <v>2356.6434113903961</v>
      </c>
      <c r="HI56" s="218">
        <f>HI55+HI54+HI53</f>
        <v>2433.0249592672926</v>
      </c>
      <c r="HJ56" s="218">
        <f>HJ55+HJ54+HJ53</f>
        <v>2511.0476271728194</v>
      </c>
      <c r="HK56" s="209"/>
      <c r="HL56" s="218">
        <f>HL55+HL54+HL53</f>
        <v>765.8205999999999</v>
      </c>
      <c r="HM56" s="220" t="s">
        <v>174</v>
      </c>
      <c r="HN56" s="218">
        <f>HN55+HN54+HN53</f>
        <v>829.85576011604189</v>
      </c>
      <c r="HO56" s="218">
        <f>HO55+HO54+HO53</f>
        <v>851.40641776529583</v>
      </c>
      <c r="HP56" s="218">
        <f>HP55+HP54+HP53</f>
        <v>874.48127488428293</v>
      </c>
      <c r="HQ56" s="218">
        <f>HQ55+HQ54+HQ53</f>
        <v>898.35787777739256</v>
      </c>
      <c r="HR56" s="218">
        <f>HR55+HR54+HR53</f>
        <v>922.7891805712768</v>
      </c>
      <c r="HS56" s="209"/>
      <c r="HT56" s="218">
        <f>HT55+HT54+HT53</f>
        <v>870.57399999999996</v>
      </c>
      <c r="HU56" s="220" t="s">
        <v>174</v>
      </c>
      <c r="HV56" s="218">
        <f>HV55+HV54+HV53</f>
        <v>939.80495494439185</v>
      </c>
      <c r="HW56" s="218">
        <f>HW55+HW54+HW53</f>
        <v>964.04936786694032</v>
      </c>
      <c r="HX56" s="218">
        <f>HX55+HX54+HX53</f>
        <v>989.88397726341782</v>
      </c>
      <c r="HY56" s="218">
        <f>HY55+HY54+HY53</f>
        <v>1016.5879463648162</v>
      </c>
      <c r="HZ56" s="218">
        <f>HZ55+HZ54+HZ53</f>
        <v>1043.9158858390924</v>
      </c>
      <c r="IA56" s="209"/>
      <c r="IB56" s="218">
        <f>IB55+IB54+IB53</f>
        <v>3961.7864</v>
      </c>
      <c r="IC56" s="220" t="s">
        <v>174</v>
      </c>
      <c r="ID56" s="218">
        <f>ID55+ID54+ID53</f>
        <v>4197.3673962379371</v>
      </c>
      <c r="IE56" s="218">
        <f>IE55+IE54+IE53</f>
        <v>4302.0316847353834</v>
      </c>
      <c r="IF56" s="218">
        <f>IF55+IF54+IF53</f>
        <v>4410.7545608370065</v>
      </c>
      <c r="IG56" s="218">
        <f>IG55+IG54+IG53</f>
        <v>4522.4957650651795</v>
      </c>
      <c r="IH56" s="218">
        <f>IH55+IH54+IH53</f>
        <v>4636.9292134917832</v>
      </c>
      <c r="II56" s="209"/>
      <c r="IJ56" s="218">
        <f>IJ55+IJ54+IJ53</f>
        <v>2413.83</v>
      </c>
      <c r="IK56" s="220" t="s">
        <v>174</v>
      </c>
      <c r="IL56" s="218">
        <f>IL55+IL54+IL53</f>
        <v>2559.6068383583915</v>
      </c>
      <c r="IM56" s="218">
        <f>IM55+IM54+IM53</f>
        <v>2623.5363974245834</v>
      </c>
      <c r="IN56" s="218">
        <f>IN55+IN54+IN53</f>
        <v>2690.0284390452225</v>
      </c>
      <c r="IO56" s="218">
        <f>IO55+IO54+IO53</f>
        <v>2758.3859474602755</v>
      </c>
      <c r="IP56" s="218">
        <f>IP55+IP54+IP53</f>
        <v>2828.38793796139</v>
      </c>
      <c r="IQ56" s="209"/>
      <c r="IR56" s="218">
        <f>IR55+IR54+IR53</f>
        <v>3138.0299999999997</v>
      </c>
      <c r="IS56" s="220" t="s">
        <v>174</v>
      </c>
      <c r="IT56" s="218">
        <f>IT55+IT54+IT53</f>
        <v>3319.7273394083918</v>
      </c>
      <c r="IU56" s="218">
        <f>IU55+IU54+IU53</f>
        <v>3402.279850750308</v>
      </c>
      <c r="IV56" s="218">
        <f>IV55+IV54+IV53</f>
        <v>3487.8511069774277</v>
      </c>
      <c r="IW56" s="218">
        <f>IW55+IW54+IW53</f>
        <v>3575.7552707568198</v>
      </c>
      <c r="IX56" s="218">
        <f>IX55+IX54+IX53</f>
        <v>3665.7828096786989</v>
      </c>
      <c r="IY56" s="209"/>
      <c r="IZ56" s="218">
        <f>IZ55+IZ54+IZ53</f>
        <v>314.89959999999996</v>
      </c>
      <c r="JA56" s="220" t="s">
        <v>174</v>
      </c>
      <c r="JB56" s="218">
        <f>JB55+JB54+JB53</f>
        <v>356.56896578579187</v>
      </c>
      <c r="JC56" s="218">
        <f>JC55+JC54+JC53</f>
        <v>366.52409697395478</v>
      </c>
      <c r="JD56" s="218">
        <f>JD55+JD54+JD53</f>
        <v>377.71933723355403</v>
      </c>
      <c r="JE56" s="218">
        <f>JE55+JE54+JE53</f>
        <v>389.42527265422075</v>
      </c>
      <c r="JF56" s="222">
        <f>JF55+JF54+JF53</f>
        <v>401.38772662258754</v>
      </c>
    </row>
    <row r="57" spans="1:266" x14ac:dyDescent="0.35">
      <c r="B57" s="191"/>
      <c r="E57" s="127"/>
      <c r="F57" s="127"/>
      <c r="G57" s="127">
        <f>G56/F56-1</f>
        <v>2.9765314745139992E-2</v>
      </c>
      <c r="H57" s="127">
        <f>H56/G56-1</f>
        <v>3.3791081520455624E-2</v>
      </c>
      <c r="I57" s="127">
        <f>I56/H56-1</f>
        <v>3.4446458309399519E-2</v>
      </c>
      <c r="J57" s="127">
        <f>J56/I56-1</f>
        <v>3.3996510579573869E-2</v>
      </c>
      <c r="M57" s="216"/>
      <c r="N57" s="127"/>
      <c r="O57" s="127">
        <f>O56/N56-1</f>
        <v>2.976531474513977E-2</v>
      </c>
      <c r="P57" s="127">
        <f>P56/O56-1</f>
        <v>3.3791081520455624E-2</v>
      </c>
      <c r="Q57" s="127">
        <f>Q56/P56-1</f>
        <v>3.4446458309399297E-2</v>
      </c>
      <c r="R57" s="127">
        <f>R56/Q56-1</f>
        <v>3.3996510579573869E-2</v>
      </c>
      <c r="U57" s="216"/>
      <c r="V57" s="127"/>
      <c r="W57" s="127">
        <f>W56/V56-1</f>
        <v>2.9765314745139992E-2</v>
      </c>
      <c r="X57" s="127">
        <f>X56/W56-1</f>
        <v>3.3791081520455402E-2</v>
      </c>
      <c r="Y57" s="127">
        <f>Y56/X56-1</f>
        <v>3.4446458309399519E-2</v>
      </c>
      <c r="Z57" s="127">
        <f>Z56/Y56-1</f>
        <v>3.3996510579573647E-2</v>
      </c>
      <c r="AC57" s="216"/>
      <c r="AD57" s="127"/>
      <c r="AE57" s="127">
        <f>AE56/AD56-1</f>
        <v>2.9765314745139992E-2</v>
      </c>
      <c r="AF57" s="127">
        <f>AF56/AE56-1</f>
        <v>3.3791081520455624E-2</v>
      </c>
      <c r="AG57" s="127">
        <f>AG56/AF56-1</f>
        <v>3.4446458309399519E-2</v>
      </c>
      <c r="AH57" s="127">
        <f>AH56/AG56-1</f>
        <v>3.3996510579573647E-2</v>
      </c>
      <c r="AK57" s="216"/>
      <c r="AL57" s="127"/>
      <c r="AM57" s="127">
        <f>AM56/AL56-1</f>
        <v>2.9765314745139992E-2</v>
      </c>
      <c r="AN57" s="127">
        <f>AN56/AM56-1</f>
        <v>3.3791081520455624E-2</v>
      </c>
      <c r="AO57" s="127">
        <f>AO56/AN56-1</f>
        <v>3.4446458309399519E-2</v>
      </c>
      <c r="AP57" s="127">
        <f>AP56/AO56-1</f>
        <v>3.3996510579573647E-2</v>
      </c>
      <c r="AS57" s="216"/>
      <c r="AT57" s="127"/>
      <c r="AU57" s="127">
        <f>AU56/AT56-1</f>
        <v>2.9765314745139992E-2</v>
      </c>
      <c r="AV57" s="127">
        <f>AV56/AU56-1</f>
        <v>3.3791081520455624E-2</v>
      </c>
      <c r="AW57" s="127">
        <f>AW56/AV56-1</f>
        <v>3.4446458309399297E-2</v>
      </c>
      <c r="AX57" s="127">
        <f>AX56/AW56-1</f>
        <v>3.3996510579573869E-2</v>
      </c>
      <c r="BA57" s="216"/>
      <c r="BB57" s="127"/>
      <c r="BC57" s="127">
        <f>BC56/BB56-1</f>
        <v>2.9765314745139992E-2</v>
      </c>
      <c r="BD57" s="127">
        <f>BD56/BC56-1</f>
        <v>3.3791081520455624E-2</v>
      </c>
      <c r="BE57" s="127">
        <f>BE56/BD56-1</f>
        <v>3.4446458309399297E-2</v>
      </c>
      <c r="BF57" s="127">
        <f>BF56/BE56-1</f>
        <v>3.3996510579573647E-2</v>
      </c>
      <c r="BI57" s="216"/>
      <c r="BJ57" s="127"/>
      <c r="BK57" s="127">
        <f>BK56/BJ56-1</f>
        <v>2.976531474513977E-2</v>
      </c>
      <c r="BL57" s="127">
        <f>BL56/BK56-1</f>
        <v>3.3791081520455624E-2</v>
      </c>
      <c r="BM57" s="127">
        <f>BM56/BL56-1</f>
        <v>3.4446458309399519E-2</v>
      </c>
      <c r="BN57" s="127">
        <f>BN56/BM56-1</f>
        <v>3.3996510579573869E-2</v>
      </c>
      <c r="BQ57" s="216"/>
      <c r="BR57" s="127"/>
      <c r="BS57" s="127">
        <f>BS56/BR56-1</f>
        <v>2.976531474513977E-2</v>
      </c>
      <c r="BT57" s="127">
        <f>BT56/BS56-1</f>
        <v>3.3791081520455624E-2</v>
      </c>
      <c r="BU57" s="127">
        <f>BU56/BT56-1</f>
        <v>3.4446458309399519E-2</v>
      </c>
      <c r="BV57" s="127">
        <f>BV56/BU56-1</f>
        <v>3.3996510579573869E-2</v>
      </c>
      <c r="BY57" s="216"/>
      <c r="BZ57" s="127"/>
      <c r="CA57" s="127">
        <f>CA56/BZ56-1</f>
        <v>2.9765314745139992E-2</v>
      </c>
      <c r="CB57" s="127">
        <f>CB56/CA56-1</f>
        <v>3.3791081520455624E-2</v>
      </c>
      <c r="CC57" s="127">
        <f>CC56/CB56-1</f>
        <v>3.4446458309399075E-2</v>
      </c>
      <c r="CD57" s="127">
        <f>CD56/CC56-1</f>
        <v>3.3996510579573869E-2</v>
      </c>
      <c r="CG57" s="216"/>
      <c r="CH57" s="127"/>
      <c r="CI57" s="127">
        <f>CI56/CH56-1</f>
        <v>2.9765314745139992E-2</v>
      </c>
      <c r="CJ57" s="127">
        <f>CJ56/CI56-1</f>
        <v>3.3791081520455402E-2</v>
      </c>
      <c r="CK57" s="127">
        <f>CK56/CJ56-1</f>
        <v>3.4446458309399741E-2</v>
      </c>
      <c r="CL57" s="127">
        <f>CL56/CK56-1</f>
        <v>3.3996510579573647E-2</v>
      </c>
      <c r="CO57" s="216"/>
      <c r="CP57" s="127"/>
      <c r="CQ57" s="127">
        <f>CQ56/CP56-1</f>
        <v>2.9765314745139992E-2</v>
      </c>
      <c r="CR57" s="127">
        <f>CR56/CQ56-1</f>
        <v>3.3791081520455402E-2</v>
      </c>
      <c r="CS57" s="127">
        <f>CS56/CR56-1</f>
        <v>3.4446458309399519E-2</v>
      </c>
      <c r="CT57" s="127">
        <f>CT56/CS56-1</f>
        <v>3.3996510579573869E-2</v>
      </c>
      <c r="CW57" s="216"/>
      <c r="CX57" s="127"/>
      <c r="CY57" s="127">
        <f>CY56/CX56-1</f>
        <v>2.9765314745139992E-2</v>
      </c>
      <c r="CZ57" s="127">
        <f>CZ56/CY56-1</f>
        <v>3.3791081520455402E-2</v>
      </c>
      <c r="DA57" s="127">
        <f>DA56/CZ56-1</f>
        <v>3.4446458309399519E-2</v>
      </c>
      <c r="DB57" s="127">
        <f>DB56/DA56-1</f>
        <v>3.3996510579573647E-2</v>
      </c>
      <c r="DE57" s="216"/>
      <c r="DF57" s="127"/>
      <c r="DG57" s="127">
        <f>DG56/DF56-1</f>
        <v>2.9765314745139992E-2</v>
      </c>
      <c r="DH57" s="127">
        <f>DH56/DG56-1</f>
        <v>3.3791081520455624E-2</v>
      </c>
      <c r="DI57" s="127">
        <f>DI56/DH56-1</f>
        <v>3.4446458309399519E-2</v>
      </c>
      <c r="DJ57" s="127">
        <f>DJ56/DI56-1</f>
        <v>3.3996510579573647E-2</v>
      </c>
      <c r="DM57" s="216"/>
      <c r="DN57" s="127"/>
      <c r="DO57" s="127">
        <f>DO56/DN56-1</f>
        <v>2.9765314745139992E-2</v>
      </c>
      <c r="DP57" s="127">
        <f>DP56/DO56-1</f>
        <v>3.3791081520455402E-2</v>
      </c>
      <c r="DQ57" s="127">
        <f>DQ56/DP56-1</f>
        <v>3.4446458309399519E-2</v>
      </c>
      <c r="DR57" s="127">
        <f>DR56/DQ56-1</f>
        <v>3.3996510579573869E-2</v>
      </c>
      <c r="DU57" s="216"/>
      <c r="DV57" s="127"/>
      <c r="DW57" s="127">
        <f>DW56/DV56-1</f>
        <v>2.976531474513977E-2</v>
      </c>
      <c r="DX57" s="127">
        <f>DX56/DW56-1</f>
        <v>3.3791081520455402E-2</v>
      </c>
      <c r="DY57" s="127">
        <f>DY56/DX56-1</f>
        <v>3.4446458309399297E-2</v>
      </c>
      <c r="DZ57" s="127">
        <f>DZ56/DY56-1</f>
        <v>3.3996510579573869E-2</v>
      </c>
      <c r="EC57" s="216"/>
      <c r="ED57" s="127"/>
      <c r="EE57" s="127">
        <f>EE56/ED56-1</f>
        <v>2.9765314745139992E-2</v>
      </c>
      <c r="EF57" s="127">
        <f>EF56/EE56-1</f>
        <v>3.3791081520455402E-2</v>
      </c>
      <c r="EG57" s="127">
        <f>EG56/EF56-1</f>
        <v>3.4446458309399519E-2</v>
      </c>
      <c r="EH57" s="127">
        <f>EH56/EG56-1</f>
        <v>3.3996510579573647E-2</v>
      </c>
      <c r="EK57" s="216"/>
      <c r="EL57" s="127"/>
      <c r="EM57" s="127">
        <f>EM56/EL56-1</f>
        <v>2.9765314745139992E-2</v>
      </c>
      <c r="EN57" s="127">
        <f>EN56/EM56-1</f>
        <v>3.3791081520455402E-2</v>
      </c>
      <c r="EO57" s="127">
        <f>EO56/EN56-1</f>
        <v>3.4446458309399297E-2</v>
      </c>
      <c r="EP57" s="127">
        <f>EP56/EO56-1</f>
        <v>3.3996510579573869E-2</v>
      </c>
      <c r="ES57" s="216"/>
      <c r="ET57" s="127"/>
      <c r="EU57" s="127">
        <f>EU56/ET56-1</f>
        <v>2.9501532082764959E-2</v>
      </c>
      <c r="EV57" s="127">
        <f>EV56/EU56-1</f>
        <v>3.3327876619040353E-2</v>
      </c>
      <c r="EW57" s="127">
        <f>EW56/EV56-1</f>
        <v>3.395481610275497E-2</v>
      </c>
      <c r="EX57" s="127">
        <f>EX56/EW56-1</f>
        <v>3.3531401142653294E-2</v>
      </c>
      <c r="FA57" s="216"/>
      <c r="FB57" s="127"/>
      <c r="FC57" s="127">
        <f>FC56/FB56-1</f>
        <v>2.8833695586688357E-2</v>
      </c>
      <c r="FD57" s="127">
        <f>FD56/FC56-1</f>
        <v>3.215408736904668E-2</v>
      </c>
      <c r="FE57" s="127">
        <f>FE56/FD56-1</f>
        <v>3.270698908333558E-2</v>
      </c>
      <c r="FF57" s="127">
        <f>FF56/FE56-1</f>
        <v>3.2348928020011547E-2</v>
      </c>
      <c r="FI57" s="216"/>
      <c r="FJ57" s="127"/>
      <c r="FK57" s="127">
        <f>FK56/FJ56-1</f>
        <v>2.9337886899670762E-2</v>
      </c>
      <c r="FL57" s="127">
        <f>FL56/FK56-1</f>
        <v>3.3040394771894688E-2</v>
      </c>
      <c r="FM57" s="127">
        <f>FM56/FL56-1</f>
        <v>3.3649463295601478E-2</v>
      </c>
      <c r="FN57" s="127">
        <f>FN56/FM56-1</f>
        <v>3.3242304770031428E-2</v>
      </c>
      <c r="FQ57" s="216"/>
      <c r="FR57" s="127"/>
      <c r="FS57" s="127">
        <f>FS56/FR56-1</f>
        <v>2.9185566012139841E-2</v>
      </c>
      <c r="FT57" s="127">
        <f>FT56/FS56-1</f>
        <v>3.2772724603355119E-2</v>
      </c>
      <c r="FU57" s="127">
        <f>FU56/FT56-1</f>
        <v>3.3365000909517439E-2</v>
      </c>
      <c r="FV57" s="127">
        <f>FV56/FU56-1</f>
        <v>3.2972832930932894E-2</v>
      </c>
      <c r="FY57" s="216"/>
      <c r="FZ57" s="127"/>
      <c r="GA57" s="127">
        <f>GA56/FZ56-1</f>
        <v>2.9101939941571509E-2</v>
      </c>
      <c r="GB57" s="127">
        <f>GB56/GA56-1</f>
        <v>3.2625736643291381E-2</v>
      </c>
      <c r="GC57" s="127">
        <f>GC56/GB56-1</f>
        <v>3.3208728971573898E-2</v>
      </c>
      <c r="GD57" s="127">
        <f>GD56/GC56-1</f>
        <v>3.2824733035281994E-2</v>
      </c>
      <c r="GG57" s="216"/>
      <c r="GH57" s="127"/>
      <c r="GI57" s="127">
        <f>GI56/GH56-1</f>
        <v>2.8474643044199333E-2</v>
      </c>
      <c r="GJ57" s="127">
        <f>GJ56/GI56-1</f>
        <v>3.1522386616998688E-2</v>
      </c>
      <c r="GK57" s="127">
        <f>GK56/GJ56-1</f>
        <v>3.2034267844154307E-2</v>
      </c>
      <c r="GL57" s="127">
        <f>GL56/GK56-1</f>
        <v>3.171025366972513E-2</v>
      </c>
      <c r="GO57" s="216"/>
      <c r="GP57" s="127"/>
      <c r="GQ57" s="127">
        <f>GQ56/GP56-1</f>
        <v>2.7698669464489178E-2</v>
      </c>
      <c r="GR57" s="127">
        <f>GR56/GQ56-1</f>
        <v>3.0155666120571079E-2</v>
      </c>
      <c r="GS57" s="127">
        <f>GS56/GR56-1</f>
        <v>3.0575973692345437E-2</v>
      </c>
      <c r="GT57" s="127">
        <f>GT56/GS56-1</f>
        <v>3.0322901964053184E-2</v>
      </c>
      <c r="GW57" s="216"/>
      <c r="GX57" s="127"/>
      <c r="GY57" s="127">
        <f>GY56/GX56-1</f>
        <v>2.8569589681559426E-2</v>
      </c>
      <c r="GZ57" s="127">
        <f>GZ56/GY56-1</f>
        <v>3.1689474314888555E-2</v>
      </c>
      <c r="HA57" s="127">
        <f>HA56/GZ56-1</f>
        <v>3.2212285778750793E-2</v>
      </c>
      <c r="HB57" s="127">
        <f>HB56/HA56-1</f>
        <v>3.1879342992865434E-2</v>
      </c>
      <c r="HE57" s="216"/>
      <c r="HF57" s="127"/>
      <c r="HG57" s="127">
        <f>HG56/HF56-1</f>
        <v>2.8675717510429743E-2</v>
      </c>
      <c r="HH57" s="127">
        <f>HH56/HG56-1</f>
        <v>3.1876202238195761E-2</v>
      </c>
      <c r="HI57" s="127">
        <f>HI56/HH56-1</f>
        <v>3.2411160512328951E-2</v>
      </c>
      <c r="HJ57" s="127">
        <f>HJ56/HI56-1</f>
        <v>3.2068174067981348E-2</v>
      </c>
      <c r="HM57" s="216"/>
      <c r="HN57" s="127"/>
      <c r="HO57" s="127">
        <f>HO56/HN56-1</f>
        <v>2.5969160768662292E-2</v>
      </c>
      <c r="HP57" s="127">
        <f>HP56/HO56-1</f>
        <v>2.7102047432942866E-2</v>
      </c>
      <c r="HQ57" s="127">
        <f>HQ56/HP56-1</f>
        <v>2.7303732599956554E-2</v>
      </c>
      <c r="HR57" s="127">
        <f>HR56/HQ56-1</f>
        <v>2.7195512387923948E-2</v>
      </c>
      <c r="HU57" s="216"/>
      <c r="HV57" s="127"/>
      <c r="HW57" s="127">
        <f>HW56/HV56-1</f>
        <v>2.5797281441214626E-2</v>
      </c>
      <c r="HX57" s="127">
        <f>HX56/HW56-1</f>
        <v>2.6798014974730222E-2</v>
      </c>
      <c r="HY57" s="127">
        <f>HY56/HX56-1</f>
        <v>2.6976867708499386E-2</v>
      </c>
      <c r="HZ57" s="127">
        <f>HZ56/HY56-1</f>
        <v>2.6882021936220468E-2</v>
      </c>
      <c r="IC57" s="216"/>
      <c r="ID57" s="127"/>
      <c r="IE57" s="127">
        <f>IE56/ID56-1</f>
        <v>2.4935698645597748E-2</v>
      </c>
      <c r="IF57" s="127">
        <f>IF56/IE56-1</f>
        <v>2.5272448942530445E-2</v>
      </c>
      <c r="IG57" s="127">
        <f>IG56/IF56-1</f>
        <v>2.5333806877471776E-2</v>
      </c>
      <c r="IH57" s="127">
        <f>IH56/IG56-1</f>
        <v>2.5303163202620382E-2</v>
      </c>
      <c r="IK57" s="216"/>
      <c r="IL57" s="127"/>
      <c r="IM57" s="127">
        <f>IM56/IL56-1</f>
        <v>2.4976319842618055E-2</v>
      </c>
      <c r="IN57" s="127">
        <f>IN56/IM56-1</f>
        <v>2.5344432684795803E-2</v>
      </c>
      <c r="IO57" s="127">
        <f>IO56/IN56-1</f>
        <v>2.5411444512205783E-2</v>
      </c>
      <c r="IP57" s="127">
        <f>IP56/IO56-1</f>
        <v>2.5377881063223695E-2</v>
      </c>
      <c r="IS57" s="216"/>
      <c r="IT57" s="127"/>
      <c r="IU57" s="127">
        <f>IU56/IT56-1</f>
        <v>2.4867256524937265E-2</v>
      </c>
      <c r="IV57" s="127">
        <f>IV56/IU56-1</f>
        <v>2.5151151575097064E-2</v>
      </c>
      <c r="IW57" s="127">
        <f>IW56/IV56-1</f>
        <v>2.5202957661679015E-2</v>
      </c>
      <c r="IX57" s="127">
        <f>IX56/IW56-1</f>
        <v>2.5177209318026028E-2</v>
      </c>
      <c r="JA57" s="216"/>
      <c r="JB57" s="127"/>
      <c r="JC57" s="127">
        <f>JC56/JB56-1</f>
        <v>2.7919230621274549E-2</v>
      </c>
      <c r="JD57" s="127">
        <f>JD56/JC56-1</f>
        <v>3.0544349885936128E-2</v>
      </c>
      <c r="JE57" s="127">
        <f>JE56/JD56-1</f>
        <v>3.0991093827501315E-2</v>
      </c>
      <c r="JF57" s="127">
        <f>JF56/JE56-1</f>
        <v>3.0718227111542706E-2</v>
      </c>
    </row>
  </sheetData>
  <mergeCells count="136">
    <mergeCell ref="AQ3:AX3"/>
    <mergeCell ref="AQ4:AX5"/>
    <mergeCell ref="AQ32:AX32"/>
    <mergeCell ref="AQ33:AX33"/>
    <mergeCell ref="AY3:BF3"/>
    <mergeCell ref="AY4:BF5"/>
    <mergeCell ref="AY32:BF32"/>
    <mergeCell ref="AY33:BF33"/>
    <mergeCell ref="S33:Z33"/>
    <mergeCell ref="AA3:AH3"/>
    <mergeCell ref="AA4:AH5"/>
    <mergeCell ref="AA32:AH32"/>
    <mergeCell ref="AA33:AH33"/>
    <mergeCell ref="AI3:AP3"/>
    <mergeCell ref="AI4:AP5"/>
    <mergeCell ref="AI32:AP32"/>
    <mergeCell ref="AI33:AP33"/>
    <mergeCell ref="DK3:DR3"/>
    <mergeCell ref="DS3:DZ3"/>
    <mergeCell ref="DS33:DZ33"/>
    <mergeCell ref="CU3:DB3"/>
    <mergeCell ref="CU4:DB5"/>
    <mergeCell ref="CU32:DB32"/>
    <mergeCell ref="CU33:DB33"/>
    <mergeCell ref="BO3:BV3"/>
    <mergeCell ref="BO4:BV5"/>
    <mergeCell ref="BO32:BV32"/>
    <mergeCell ref="BO33:BV33"/>
    <mergeCell ref="BW3:CD3"/>
    <mergeCell ref="BW4:CD5"/>
    <mergeCell ref="BW32:CD32"/>
    <mergeCell ref="BW33:CD33"/>
    <mergeCell ref="CE3:CL3"/>
    <mergeCell ref="CE4:CL5"/>
    <mergeCell ref="CE32:CL32"/>
    <mergeCell ref="CE33:CL33"/>
    <mergeCell ref="A1:A2"/>
    <mergeCell ref="A32:A33"/>
    <mergeCell ref="A3:A4"/>
    <mergeCell ref="A30:A31"/>
    <mergeCell ref="CM3:CT3"/>
    <mergeCell ref="CM4:CT5"/>
    <mergeCell ref="CM32:CT32"/>
    <mergeCell ref="CM33:CT33"/>
    <mergeCell ref="DC3:DJ3"/>
    <mergeCell ref="C33:J33"/>
    <mergeCell ref="K32:R32"/>
    <mergeCell ref="K33:R33"/>
    <mergeCell ref="C4:J5"/>
    <mergeCell ref="C3:J3"/>
    <mergeCell ref="K3:R3"/>
    <mergeCell ref="K4:R5"/>
    <mergeCell ref="C32:J32"/>
    <mergeCell ref="BG3:BN3"/>
    <mergeCell ref="BG4:BN5"/>
    <mergeCell ref="BG32:BN32"/>
    <mergeCell ref="BG33:BN33"/>
    <mergeCell ref="S3:Z3"/>
    <mergeCell ref="S4:Z5"/>
    <mergeCell ref="S32:Z32"/>
    <mergeCell ref="IQ33:IX33"/>
    <mergeCell ref="IY32:JF32"/>
    <mergeCell ref="IY33:JF33"/>
    <mergeCell ref="IA32:IH32"/>
    <mergeCell ref="IA33:IH33"/>
    <mergeCell ref="DC4:DJ5"/>
    <mergeCell ref="DC32:DJ32"/>
    <mergeCell ref="DC33:DJ33"/>
    <mergeCell ref="DK4:DR5"/>
    <mergeCell ref="DK32:DR32"/>
    <mergeCell ref="DK33:DR33"/>
    <mergeCell ref="DS4:DZ5"/>
    <mergeCell ref="DS32:DZ32"/>
    <mergeCell ref="HC32:HJ32"/>
    <mergeCell ref="HC33:HJ33"/>
    <mergeCell ref="HK32:HR32"/>
    <mergeCell ref="HK33:HR33"/>
    <mergeCell ref="HS32:HZ32"/>
    <mergeCell ref="HS33:HZ33"/>
    <mergeCell ref="EQ33:EX33"/>
    <mergeCell ref="HS4:HZ5"/>
    <mergeCell ref="EY33:FF33"/>
    <mergeCell ref="FG33:FN33"/>
    <mergeCell ref="FO33:FV33"/>
    <mergeCell ref="EA3:EH3"/>
    <mergeCell ref="EA4:EH5"/>
    <mergeCell ref="EA32:EH32"/>
    <mergeCell ref="EA33:EH33"/>
    <mergeCell ref="EI3:EP3"/>
    <mergeCell ref="EI4:EP5"/>
    <mergeCell ref="EI32:EP32"/>
    <mergeCell ref="EI33:EP33"/>
    <mergeCell ref="II32:IP32"/>
    <mergeCell ref="II33:IP33"/>
    <mergeCell ref="FG3:FN3"/>
    <mergeCell ref="FG4:FN5"/>
    <mergeCell ref="FO3:FV3"/>
    <mergeCell ref="FO4:FV5"/>
    <mergeCell ref="FW3:GD3"/>
    <mergeCell ref="FW4:GD5"/>
    <mergeCell ref="EQ3:EX3"/>
    <mergeCell ref="EQ4:EX5"/>
    <mergeCell ref="EQ32:EX32"/>
    <mergeCell ref="EY3:FF3"/>
    <mergeCell ref="EY4:FF5"/>
    <mergeCell ref="HK3:HR3"/>
    <mergeCell ref="HK4:HR5"/>
    <mergeCell ref="HS3:HZ3"/>
    <mergeCell ref="IY3:JF3"/>
    <mergeCell ref="IY4:JF5"/>
    <mergeCell ref="EY32:FF32"/>
    <mergeCell ref="FG32:FN32"/>
    <mergeCell ref="FO32:FV32"/>
    <mergeCell ref="IA3:IH3"/>
    <mergeCell ref="IA4:IH5"/>
    <mergeCell ref="II3:IP3"/>
    <mergeCell ref="II4:IP5"/>
    <mergeCell ref="IQ3:IX3"/>
    <mergeCell ref="IQ4:IX5"/>
    <mergeCell ref="HC3:HJ3"/>
    <mergeCell ref="HC4:HJ5"/>
    <mergeCell ref="IQ32:IX32"/>
    <mergeCell ref="FW32:GD32"/>
    <mergeCell ref="FW33:GD33"/>
    <mergeCell ref="GE32:GL32"/>
    <mergeCell ref="GE33:GL33"/>
    <mergeCell ref="GM32:GT32"/>
    <mergeCell ref="GM33:GT33"/>
    <mergeCell ref="GU32:HB32"/>
    <mergeCell ref="GU33:HB33"/>
    <mergeCell ref="GE3:GL3"/>
    <mergeCell ref="GE4:GL5"/>
    <mergeCell ref="GM3:GT3"/>
    <mergeCell ref="GM4:GT5"/>
    <mergeCell ref="GU3:HB3"/>
    <mergeCell ref="GU4:HB5"/>
  </mergeCells>
  <conditionalFormatting sqref="A3:B3 A32:B32 A1:J2 A4:C4 A5:B5 A33:C33 A29:J31 D26:J27 A58:J1048576 D54:D55 A20:B28 C34:J35 C36:D53 C56:D56 C57:J57 A34:B57 A6:J19 C20:J25 C28:J28 F36:J56 JG1:XFD1048576">
    <cfRule type="cellIs" dxfId="261" priority="7061" operator="equal">
      <formula>"NO"</formula>
    </cfRule>
    <cfRule type="cellIs" dxfId="260" priority="7062" operator="equal">
      <formula>"YES"</formula>
    </cfRule>
  </conditionalFormatting>
  <conditionalFormatting sqref="K4 S4 AA4 AI4 AQ4 AY4 BG4 BO4 BW4 CE4 CM4 CU4 DC4 DK4 DS4 EA4 EI4 EQ4 EY4 FG4 FO4 FW4 GE4 GM4 GU4 HC4 HK4 HS4 IA4 II4 IQ4 IY4 K33 S33 AA33 AI33 AQ33 AY33 BG33 BO33 BW33 CE33 CM33 CU33 DC33 DK33 DS33 EA33 EI33 EQ33 EY33 FG33 FO33 FW33 GE33 GM33 GU33 HC33 HK33 HS33 IA33 II33 IQ33 IY33 K30:JF31 K34:JF34 K35:L52 N35:T52 V35:AB52 CH35:CN52 CP35:CV52 CX35:DD52 DF35:DL52 DN35:DT52 DV35:EB52 ED35:EJ52 EL35:ER52 GP35:GV50 GP51:GU51 AD35:AJ52 AL35:AR52 AT35:AZ52 BB35:BH52 BJ35:BP52 BR35:BX52 BZ35:CF52 K58:JF1048576 K6:JF24 ET35:EZ52 FB35:FH52 FJ35:FP52 FR35:FX52 FZ35:GF52 GH35:GN52 GP52:GV52 GX35:HD52 HF35:HL52 HN35:HT52 HV35:IB52 ID35:IJ52 IL35:IR52 IT35:IZ52 JB35:JF52 K1:JF2">
    <cfRule type="cellIs" dxfId="259" priority="277" operator="equal">
      <formula>"NO"</formula>
    </cfRule>
    <cfRule type="cellIs" dxfId="258" priority="278" operator="equal">
      <formula>"YES"</formula>
    </cfRule>
  </conditionalFormatting>
  <conditionalFormatting sqref="E36:E56">
    <cfRule type="cellIs" dxfId="257" priority="275" operator="equal">
      <formula>"NO"</formula>
    </cfRule>
    <cfRule type="cellIs" dxfId="256" priority="276" operator="equal">
      <formula>"YES"</formula>
    </cfRule>
  </conditionalFormatting>
  <conditionalFormatting sqref="M35">
    <cfRule type="cellIs" dxfId="255" priority="257" operator="equal">
      <formula>"NO"</formula>
    </cfRule>
    <cfRule type="cellIs" dxfId="254" priority="258" operator="equal">
      <formula>"YES"</formula>
    </cfRule>
  </conditionalFormatting>
  <conditionalFormatting sqref="M36:M52">
    <cfRule type="cellIs" dxfId="253" priority="255" operator="equal">
      <formula>"NO"</formula>
    </cfRule>
    <cfRule type="cellIs" dxfId="252" priority="256" operator="equal">
      <formula>"YES"</formula>
    </cfRule>
  </conditionalFormatting>
  <conditionalFormatting sqref="U35">
    <cfRule type="cellIs" dxfId="251" priority="253" operator="equal">
      <formula>"NO"</formula>
    </cfRule>
    <cfRule type="cellIs" dxfId="250" priority="254" operator="equal">
      <formula>"YES"</formula>
    </cfRule>
  </conditionalFormatting>
  <conditionalFormatting sqref="U36:U52">
    <cfRule type="cellIs" dxfId="249" priority="251" operator="equal">
      <formula>"NO"</formula>
    </cfRule>
    <cfRule type="cellIs" dxfId="248" priority="252" operator="equal">
      <formula>"YES"</formula>
    </cfRule>
  </conditionalFormatting>
  <conditionalFormatting sqref="AC35">
    <cfRule type="cellIs" dxfId="247" priority="249" operator="equal">
      <formula>"NO"</formula>
    </cfRule>
    <cfRule type="cellIs" dxfId="246" priority="250" operator="equal">
      <formula>"YES"</formula>
    </cfRule>
  </conditionalFormatting>
  <conditionalFormatting sqref="AC36:AC52">
    <cfRule type="cellIs" dxfId="245" priority="247" operator="equal">
      <formula>"NO"</formula>
    </cfRule>
    <cfRule type="cellIs" dxfId="244" priority="248" operator="equal">
      <formula>"YES"</formula>
    </cfRule>
  </conditionalFormatting>
  <conditionalFormatting sqref="AK35">
    <cfRule type="cellIs" dxfId="243" priority="245" operator="equal">
      <formula>"NO"</formula>
    </cfRule>
    <cfRule type="cellIs" dxfId="242" priority="246" operator="equal">
      <formula>"YES"</formula>
    </cfRule>
  </conditionalFormatting>
  <conditionalFormatting sqref="AK36:AK52">
    <cfRule type="cellIs" dxfId="241" priority="243" operator="equal">
      <formula>"NO"</formula>
    </cfRule>
    <cfRule type="cellIs" dxfId="240" priority="244" operator="equal">
      <formula>"YES"</formula>
    </cfRule>
  </conditionalFormatting>
  <conditionalFormatting sqref="AS35">
    <cfRule type="cellIs" dxfId="239" priority="241" operator="equal">
      <formula>"NO"</formula>
    </cfRule>
    <cfRule type="cellIs" dxfId="238" priority="242" operator="equal">
      <formula>"YES"</formula>
    </cfRule>
  </conditionalFormatting>
  <conditionalFormatting sqref="AS36:AS52">
    <cfRule type="cellIs" dxfId="237" priority="239" operator="equal">
      <formula>"NO"</formula>
    </cfRule>
    <cfRule type="cellIs" dxfId="236" priority="240" operator="equal">
      <formula>"YES"</formula>
    </cfRule>
  </conditionalFormatting>
  <conditionalFormatting sqref="BA35">
    <cfRule type="cellIs" dxfId="235" priority="237" operator="equal">
      <formula>"NO"</formula>
    </cfRule>
    <cfRule type="cellIs" dxfId="234" priority="238" operator="equal">
      <formula>"YES"</formula>
    </cfRule>
  </conditionalFormatting>
  <conditionalFormatting sqref="BA36:BA52">
    <cfRule type="cellIs" dxfId="233" priority="235" operator="equal">
      <formula>"NO"</formula>
    </cfRule>
    <cfRule type="cellIs" dxfId="232" priority="236" operator="equal">
      <formula>"YES"</formula>
    </cfRule>
  </conditionalFormatting>
  <conditionalFormatting sqref="BI35">
    <cfRule type="cellIs" dxfId="231" priority="233" operator="equal">
      <formula>"NO"</formula>
    </cfRule>
    <cfRule type="cellIs" dxfId="230" priority="234" operator="equal">
      <formula>"YES"</formula>
    </cfRule>
  </conditionalFormatting>
  <conditionalFormatting sqref="BI36:BI52">
    <cfRule type="cellIs" dxfId="229" priority="231" operator="equal">
      <formula>"NO"</formula>
    </cfRule>
    <cfRule type="cellIs" dxfId="228" priority="232" operator="equal">
      <formula>"YES"</formula>
    </cfRule>
  </conditionalFormatting>
  <conditionalFormatting sqref="BQ35">
    <cfRule type="cellIs" dxfId="227" priority="229" operator="equal">
      <formula>"NO"</formula>
    </cfRule>
    <cfRule type="cellIs" dxfId="226" priority="230" operator="equal">
      <formula>"YES"</formula>
    </cfRule>
  </conditionalFormatting>
  <conditionalFormatting sqref="BQ36:BQ52">
    <cfRule type="cellIs" dxfId="225" priority="227" operator="equal">
      <formula>"NO"</formula>
    </cfRule>
    <cfRule type="cellIs" dxfId="224" priority="228" operator="equal">
      <formula>"YES"</formula>
    </cfRule>
  </conditionalFormatting>
  <conditionalFormatting sqref="BY35">
    <cfRule type="cellIs" dxfId="223" priority="225" operator="equal">
      <formula>"NO"</formula>
    </cfRule>
    <cfRule type="cellIs" dxfId="222" priority="226" operator="equal">
      <formula>"YES"</formula>
    </cfRule>
  </conditionalFormatting>
  <conditionalFormatting sqref="BY36:BY52">
    <cfRule type="cellIs" dxfId="221" priority="223" operator="equal">
      <formula>"NO"</formula>
    </cfRule>
    <cfRule type="cellIs" dxfId="220" priority="224" operator="equal">
      <formula>"YES"</formula>
    </cfRule>
  </conditionalFormatting>
  <conditionalFormatting sqref="CG35">
    <cfRule type="cellIs" dxfId="219" priority="221" operator="equal">
      <formula>"NO"</formula>
    </cfRule>
    <cfRule type="cellIs" dxfId="218" priority="222" operator="equal">
      <formula>"YES"</formula>
    </cfRule>
  </conditionalFormatting>
  <conditionalFormatting sqref="CG36:CG52">
    <cfRule type="cellIs" dxfId="217" priority="219" operator="equal">
      <formula>"NO"</formula>
    </cfRule>
    <cfRule type="cellIs" dxfId="216" priority="220" operator="equal">
      <formula>"YES"</formula>
    </cfRule>
  </conditionalFormatting>
  <conditionalFormatting sqref="CO35">
    <cfRule type="cellIs" dxfId="215" priority="217" operator="equal">
      <formula>"NO"</formula>
    </cfRule>
    <cfRule type="cellIs" dxfId="214" priority="218" operator="equal">
      <formula>"YES"</formula>
    </cfRule>
  </conditionalFormatting>
  <conditionalFormatting sqref="CO36:CO52">
    <cfRule type="cellIs" dxfId="213" priority="215" operator="equal">
      <formula>"NO"</formula>
    </cfRule>
    <cfRule type="cellIs" dxfId="212" priority="216" operator="equal">
      <formula>"YES"</formula>
    </cfRule>
  </conditionalFormatting>
  <conditionalFormatting sqref="CW35">
    <cfRule type="cellIs" dxfId="211" priority="213" operator="equal">
      <formula>"NO"</formula>
    </cfRule>
    <cfRule type="cellIs" dxfId="210" priority="214" operator="equal">
      <formula>"YES"</formula>
    </cfRule>
  </conditionalFormatting>
  <conditionalFormatting sqref="CW36:CW52">
    <cfRule type="cellIs" dxfId="209" priority="211" operator="equal">
      <formula>"NO"</formula>
    </cfRule>
    <cfRule type="cellIs" dxfId="208" priority="212" operator="equal">
      <formula>"YES"</formula>
    </cfRule>
  </conditionalFormatting>
  <conditionalFormatting sqref="DE35">
    <cfRule type="cellIs" dxfId="207" priority="209" operator="equal">
      <formula>"NO"</formula>
    </cfRule>
    <cfRule type="cellIs" dxfId="206" priority="210" operator="equal">
      <formula>"YES"</formula>
    </cfRule>
  </conditionalFormatting>
  <conditionalFormatting sqref="DE36:DE52">
    <cfRule type="cellIs" dxfId="205" priority="207" operator="equal">
      <formula>"NO"</formula>
    </cfRule>
    <cfRule type="cellIs" dxfId="204" priority="208" operator="equal">
      <formula>"YES"</formula>
    </cfRule>
  </conditionalFormatting>
  <conditionalFormatting sqref="DM35">
    <cfRule type="cellIs" dxfId="203" priority="205" operator="equal">
      <formula>"NO"</formula>
    </cfRule>
    <cfRule type="cellIs" dxfId="202" priority="206" operator="equal">
      <formula>"YES"</formula>
    </cfRule>
  </conditionalFormatting>
  <conditionalFormatting sqref="DM36:DM52">
    <cfRule type="cellIs" dxfId="201" priority="203" operator="equal">
      <formula>"NO"</formula>
    </cfRule>
    <cfRule type="cellIs" dxfId="200" priority="204" operator="equal">
      <formula>"YES"</formula>
    </cfRule>
  </conditionalFormatting>
  <conditionalFormatting sqref="DU35">
    <cfRule type="cellIs" dxfId="199" priority="201" operator="equal">
      <formula>"NO"</formula>
    </cfRule>
    <cfRule type="cellIs" dxfId="198" priority="202" operator="equal">
      <formula>"YES"</formula>
    </cfRule>
  </conditionalFormatting>
  <conditionalFormatting sqref="DU36:DU52">
    <cfRule type="cellIs" dxfId="197" priority="199" operator="equal">
      <formula>"NO"</formula>
    </cfRule>
    <cfRule type="cellIs" dxfId="196" priority="200" operator="equal">
      <formula>"YES"</formula>
    </cfRule>
  </conditionalFormatting>
  <conditionalFormatting sqref="EC35">
    <cfRule type="cellIs" dxfId="195" priority="197" operator="equal">
      <formula>"NO"</formula>
    </cfRule>
    <cfRule type="cellIs" dxfId="194" priority="198" operator="equal">
      <formula>"YES"</formula>
    </cfRule>
  </conditionalFormatting>
  <conditionalFormatting sqref="EC36:EC52">
    <cfRule type="cellIs" dxfId="193" priority="195" operator="equal">
      <formula>"NO"</formula>
    </cfRule>
    <cfRule type="cellIs" dxfId="192" priority="196" operator="equal">
      <formula>"YES"</formula>
    </cfRule>
  </conditionalFormatting>
  <conditionalFormatting sqref="EK35">
    <cfRule type="cellIs" dxfId="191" priority="193" operator="equal">
      <formula>"NO"</formula>
    </cfRule>
    <cfRule type="cellIs" dxfId="190" priority="194" operator="equal">
      <formula>"YES"</formula>
    </cfRule>
  </conditionalFormatting>
  <conditionalFormatting sqref="EK36:EK52">
    <cfRule type="cellIs" dxfId="189" priority="191" operator="equal">
      <formula>"NO"</formula>
    </cfRule>
    <cfRule type="cellIs" dxfId="188" priority="192" operator="equal">
      <formula>"YES"</formula>
    </cfRule>
  </conditionalFormatting>
  <conditionalFormatting sqref="ES35">
    <cfRule type="cellIs" dxfId="187" priority="189" operator="equal">
      <formula>"NO"</formula>
    </cfRule>
    <cfRule type="cellIs" dxfId="186" priority="190" operator="equal">
      <formula>"YES"</formula>
    </cfRule>
  </conditionalFormatting>
  <conditionalFormatting sqref="ES36:ES52">
    <cfRule type="cellIs" dxfId="185" priority="187" operator="equal">
      <formula>"NO"</formula>
    </cfRule>
    <cfRule type="cellIs" dxfId="184" priority="188" operator="equal">
      <formula>"YES"</formula>
    </cfRule>
  </conditionalFormatting>
  <conditionalFormatting sqref="FA35">
    <cfRule type="cellIs" dxfId="183" priority="185" operator="equal">
      <formula>"NO"</formula>
    </cfRule>
    <cfRule type="cellIs" dxfId="182" priority="186" operator="equal">
      <formula>"YES"</formula>
    </cfRule>
  </conditionalFormatting>
  <conditionalFormatting sqref="FA36:FA52">
    <cfRule type="cellIs" dxfId="181" priority="183" operator="equal">
      <formula>"NO"</formula>
    </cfRule>
    <cfRule type="cellIs" dxfId="180" priority="184" operator="equal">
      <formula>"YES"</formula>
    </cfRule>
  </conditionalFormatting>
  <conditionalFormatting sqref="FI35">
    <cfRule type="cellIs" dxfId="179" priority="181" operator="equal">
      <formula>"NO"</formula>
    </cfRule>
    <cfRule type="cellIs" dxfId="178" priority="182" operator="equal">
      <formula>"YES"</formula>
    </cfRule>
  </conditionalFormatting>
  <conditionalFormatting sqref="FI36:FI52">
    <cfRule type="cellIs" dxfId="177" priority="179" operator="equal">
      <formula>"NO"</formula>
    </cfRule>
    <cfRule type="cellIs" dxfId="176" priority="180" operator="equal">
      <formula>"YES"</formula>
    </cfRule>
  </conditionalFormatting>
  <conditionalFormatting sqref="FQ35">
    <cfRule type="cellIs" dxfId="175" priority="177" operator="equal">
      <formula>"NO"</formula>
    </cfRule>
    <cfRule type="cellIs" dxfId="174" priority="178" operator="equal">
      <formula>"YES"</formula>
    </cfRule>
  </conditionalFormatting>
  <conditionalFormatting sqref="FQ36:FQ52">
    <cfRule type="cellIs" dxfId="173" priority="175" operator="equal">
      <formula>"NO"</formula>
    </cfRule>
    <cfRule type="cellIs" dxfId="172" priority="176" operator="equal">
      <formula>"YES"</formula>
    </cfRule>
  </conditionalFormatting>
  <conditionalFormatting sqref="FY35">
    <cfRule type="cellIs" dxfId="171" priority="173" operator="equal">
      <formula>"NO"</formula>
    </cfRule>
    <cfRule type="cellIs" dxfId="170" priority="174" operator="equal">
      <formula>"YES"</formula>
    </cfRule>
  </conditionalFormatting>
  <conditionalFormatting sqref="FY36:FY52">
    <cfRule type="cellIs" dxfId="169" priority="171" operator="equal">
      <formula>"NO"</formula>
    </cfRule>
    <cfRule type="cellIs" dxfId="168" priority="172" operator="equal">
      <formula>"YES"</formula>
    </cfRule>
  </conditionalFormatting>
  <conditionalFormatting sqref="GG35">
    <cfRule type="cellIs" dxfId="167" priority="169" operator="equal">
      <formula>"NO"</formula>
    </cfRule>
    <cfRule type="cellIs" dxfId="166" priority="170" operator="equal">
      <formula>"YES"</formula>
    </cfRule>
  </conditionalFormatting>
  <conditionalFormatting sqref="GG36:GG52">
    <cfRule type="cellIs" dxfId="165" priority="167" operator="equal">
      <formula>"NO"</formula>
    </cfRule>
    <cfRule type="cellIs" dxfId="164" priority="168" operator="equal">
      <formula>"YES"</formula>
    </cfRule>
  </conditionalFormatting>
  <conditionalFormatting sqref="GO35">
    <cfRule type="cellIs" dxfId="163" priority="165" operator="equal">
      <formula>"NO"</formula>
    </cfRule>
    <cfRule type="cellIs" dxfId="162" priority="166" operator="equal">
      <formula>"YES"</formula>
    </cfRule>
  </conditionalFormatting>
  <conditionalFormatting sqref="GO36:GO52">
    <cfRule type="cellIs" dxfId="161" priority="163" operator="equal">
      <formula>"NO"</formula>
    </cfRule>
    <cfRule type="cellIs" dxfId="160" priority="164" operator="equal">
      <formula>"YES"</formula>
    </cfRule>
  </conditionalFormatting>
  <conditionalFormatting sqref="GW35">
    <cfRule type="cellIs" dxfId="159" priority="161" operator="equal">
      <formula>"NO"</formula>
    </cfRule>
    <cfRule type="cellIs" dxfId="158" priority="162" operator="equal">
      <formula>"YES"</formula>
    </cfRule>
  </conditionalFormatting>
  <conditionalFormatting sqref="GW36:GW52 GV51">
    <cfRule type="cellIs" dxfId="157" priority="159" operator="equal">
      <formula>"NO"</formula>
    </cfRule>
    <cfRule type="cellIs" dxfId="156" priority="160" operator="equal">
      <formula>"YES"</formula>
    </cfRule>
  </conditionalFormatting>
  <conditionalFormatting sqref="HE35">
    <cfRule type="cellIs" dxfId="155" priority="157" operator="equal">
      <formula>"NO"</formula>
    </cfRule>
    <cfRule type="cellIs" dxfId="154" priority="158" operator="equal">
      <formula>"YES"</formula>
    </cfRule>
  </conditionalFormatting>
  <conditionalFormatting sqref="HE36:HE52">
    <cfRule type="cellIs" dxfId="153" priority="155" operator="equal">
      <formula>"NO"</formula>
    </cfRule>
    <cfRule type="cellIs" dxfId="152" priority="156" operator="equal">
      <formula>"YES"</formula>
    </cfRule>
  </conditionalFormatting>
  <conditionalFormatting sqref="HM35">
    <cfRule type="cellIs" dxfId="151" priority="153" operator="equal">
      <formula>"NO"</formula>
    </cfRule>
    <cfRule type="cellIs" dxfId="150" priority="154" operator="equal">
      <formula>"YES"</formula>
    </cfRule>
  </conditionalFormatting>
  <conditionalFormatting sqref="HM36:HM52">
    <cfRule type="cellIs" dxfId="149" priority="151" operator="equal">
      <formula>"NO"</formula>
    </cfRule>
    <cfRule type="cellIs" dxfId="148" priority="152" operator="equal">
      <formula>"YES"</formula>
    </cfRule>
  </conditionalFormatting>
  <conditionalFormatting sqref="HU35">
    <cfRule type="cellIs" dxfId="147" priority="149" operator="equal">
      <formula>"NO"</formula>
    </cfRule>
    <cfRule type="cellIs" dxfId="146" priority="150" operator="equal">
      <formula>"YES"</formula>
    </cfRule>
  </conditionalFormatting>
  <conditionalFormatting sqref="HU36:HU52">
    <cfRule type="cellIs" dxfId="145" priority="147" operator="equal">
      <formula>"NO"</formula>
    </cfRule>
    <cfRule type="cellIs" dxfId="144" priority="148" operator="equal">
      <formula>"YES"</formula>
    </cfRule>
  </conditionalFormatting>
  <conditionalFormatting sqref="IC35">
    <cfRule type="cellIs" dxfId="143" priority="145" operator="equal">
      <formula>"NO"</formula>
    </cfRule>
    <cfRule type="cellIs" dxfId="142" priority="146" operator="equal">
      <formula>"YES"</formula>
    </cfRule>
  </conditionalFormatting>
  <conditionalFormatting sqref="IC36:IC52">
    <cfRule type="cellIs" dxfId="141" priority="143" operator="equal">
      <formula>"NO"</formula>
    </cfRule>
    <cfRule type="cellIs" dxfId="140" priority="144" operator="equal">
      <formula>"YES"</formula>
    </cfRule>
  </conditionalFormatting>
  <conditionalFormatting sqref="IK35">
    <cfRule type="cellIs" dxfId="139" priority="141" operator="equal">
      <formula>"NO"</formula>
    </cfRule>
    <cfRule type="cellIs" dxfId="138" priority="142" operator="equal">
      <formula>"YES"</formula>
    </cfRule>
  </conditionalFormatting>
  <conditionalFormatting sqref="IK36:IK52">
    <cfRule type="cellIs" dxfId="137" priority="139" operator="equal">
      <formula>"NO"</formula>
    </cfRule>
    <cfRule type="cellIs" dxfId="136" priority="140" operator="equal">
      <formula>"YES"</formula>
    </cfRule>
  </conditionalFormatting>
  <conditionalFormatting sqref="IS35">
    <cfRule type="cellIs" dxfId="135" priority="137" operator="equal">
      <formula>"NO"</formula>
    </cfRule>
    <cfRule type="cellIs" dxfId="134" priority="138" operator="equal">
      <formula>"YES"</formula>
    </cfRule>
  </conditionalFormatting>
  <conditionalFormatting sqref="IS36:IS52">
    <cfRule type="cellIs" dxfId="133" priority="135" operator="equal">
      <formula>"NO"</formula>
    </cfRule>
    <cfRule type="cellIs" dxfId="132" priority="136" operator="equal">
      <formula>"YES"</formula>
    </cfRule>
  </conditionalFormatting>
  <conditionalFormatting sqref="JA35">
    <cfRule type="cellIs" dxfId="131" priority="133" operator="equal">
      <formula>"NO"</formula>
    </cfRule>
    <cfRule type="cellIs" dxfId="130" priority="134" operator="equal">
      <formula>"YES"</formula>
    </cfRule>
  </conditionalFormatting>
  <conditionalFormatting sqref="JA36:JA52">
    <cfRule type="cellIs" dxfId="129" priority="131" operator="equal">
      <formula>"NO"</formula>
    </cfRule>
    <cfRule type="cellIs" dxfId="128" priority="132" operator="equal">
      <formula>"YES"</formula>
    </cfRule>
  </conditionalFormatting>
  <conditionalFormatting sqref="L26:R27 K25:R25 K28:R29">
    <cfRule type="cellIs" dxfId="127" priority="127" operator="equal">
      <formula>"NO"</formula>
    </cfRule>
    <cfRule type="cellIs" dxfId="126" priority="128" operator="equal">
      <formula>"YES"</formula>
    </cfRule>
  </conditionalFormatting>
  <conditionalFormatting sqref="L54:R55 K53:R53 K56:R57">
    <cfRule type="cellIs" dxfId="125" priority="125" operator="equal">
      <formula>"NO"</formula>
    </cfRule>
    <cfRule type="cellIs" dxfId="124" priority="126" operator="equal">
      <formula>"YES"</formula>
    </cfRule>
  </conditionalFormatting>
  <conditionalFormatting sqref="T26:Z27 S25:Z25 S28:Z29">
    <cfRule type="cellIs" dxfId="123" priority="123" operator="equal">
      <formula>"NO"</formula>
    </cfRule>
    <cfRule type="cellIs" dxfId="122" priority="124" operator="equal">
      <formula>"YES"</formula>
    </cfRule>
  </conditionalFormatting>
  <conditionalFormatting sqref="T54:Z55 S53:Z53 S56:Z57">
    <cfRule type="cellIs" dxfId="121" priority="121" operator="equal">
      <formula>"NO"</formula>
    </cfRule>
    <cfRule type="cellIs" dxfId="120" priority="122" operator="equal">
      <formula>"YES"</formula>
    </cfRule>
  </conditionalFormatting>
  <conditionalFormatting sqref="AB26:AH27 AA25:AH25 AA28:AH29">
    <cfRule type="cellIs" dxfId="119" priority="119" operator="equal">
      <formula>"NO"</formula>
    </cfRule>
    <cfRule type="cellIs" dxfId="118" priority="120" operator="equal">
      <formula>"YES"</formula>
    </cfRule>
  </conditionalFormatting>
  <conditionalFormatting sqref="AB54:AH55 AA53:AH53 AA56:AH57">
    <cfRule type="cellIs" dxfId="117" priority="117" operator="equal">
      <formula>"NO"</formula>
    </cfRule>
    <cfRule type="cellIs" dxfId="116" priority="118" operator="equal">
      <formula>"YES"</formula>
    </cfRule>
  </conditionalFormatting>
  <conditionalFormatting sqref="AJ26:AP27 AI25:AP25 AI28:AP29">
    <cfRule type="cellIs" dxfId="115" priority="115" operator="equal">
      <formula>"NO"</formula>
    </cfRule>
    <cfRule type="cellIs" dxfId="114" priority="116" operator="equal">
      <formula>"YES"</formula>
    </cfRule>
  </conditionalFormatting>
  <conditionalFormatting sqref="AJ54:AP55 AI53:AP53 AI56:AP57">
    <cfRule type="cellIs" dxfId="113" priority="113" operator="equal">
      <formula>"NO"</formula>
    </cfRule>
    <cfRule type="cellIs" dxfId="112" priority="114" operator="equal">
      <formula>"YES"</formula>
    </cfRule>
  </conditionalFormatting>
  <conditionalFormatting sqref="AR26:AX27 AQ25:AX25 AQ28:AX29">
    <cfRule type="cellIs" dxfId="111" priority="111" operator="equal">
      <formula>"NO"</formula>
    </cfRule>
    <cfRule type="cellIs" dxfId="110" priority="112" operator="equal">
      <formula>"YES"</formula>
    </cfRule>
  </conditionalFormatting>
  <conditionalFormatting sqref="AR54:AX55 AQ53:AX53 AQ56:AX57">
    <cfRule type="cellIs" dxfId="109" priority="109" operator="equal">
      <formula>"NO"</formula>
    </cfRule>
    <cfRule type="cellIs" dxfId="108" priority="110" operator="equal">
      <formula>"YES"</formula>
    </cfRule>
  </conditionalFormatting>
  <conditionalFormatting sqref="AZ26:BF27 AY25:BF25 AY28:BF29">
    <cfRule type="cellIs" dxfId="107" priority="107" operator="equal">
      <formula>"NO"</formula>
    </cfRule>
    <cfRule type="cellIs" dxfId="106" priority="108" operator="equal">
      <formula>"YES"</formula>
    </cfRule>
  </conditionalFormatting>
  <conditionalFormatting sqref="AZ54:BF55 AY53:BF53 AY56:BF57">
    <cfRule type="cellIs" dxfId="105" priority="105" operator="equal">
      <formula>"NO"</formula>
    </cfRule>
    <cfRule type="cellIs" dxfId="104" priority="106" operator="equal">
      <formula>"YES"</formula>
    </cfRule>
  </conditionalFormatting>
  <conditionalFormatting sqref="BH26:BN27 BG25:BN25 BG28:BN29">
    <cfRule type="cellIs" dxfId="103" priority="103" operator="equal">
      <formula>"NO"</formula>
    </cfRule>
    <cfRule type="cellIs" dxfId="102" priority="104" operator="equal">
      <formula>"YES"</formula>
    </cfRule>
  </conditionalFormatting>
  <conditionalFormatting sqref="BH54:BN55 BG53:BN53 BG56:BN57">
    <cfRule type="cellIs" dxfId="101" priority="101" operator="equal">
      <formula>"NO"</formula>
    </cfRule>
    <cfRule type="cellIs" dxfId="100" priority="102" operator="equal">
      <formula>"YES"</formula>
    </cfRule>
  </conditionalFormatting>
  <conditionalFormatting sqref="BP26:BV27 BO25:BV25 BO28:BV29">
    <cfRule type="cellIs" dxfId="99" priority="99" operator="equal">
      <formula>"NO"</formula>
    </cfRule>
    <cfRule type="cellIs" dxfId="98" priority="100" operator="equal">
      <formula>"YES"</formula>
    </cfRule>
  </conditionalFormatting>
  <conditionalFormatting sqref="BP54:BV55 BO53:BV53 BO56:BV57">
    <cfRule type="cellIs" dxfId="97" priority="97" operator="equal">
      <formula>"NO"</formula>
    </cfRule>
    <cfRule type="cellIs" dxfId="96" priority="98" operator="equal">
      <formula>"YES"</formula>
    </cfRule>
  </conditionalFormatting>
  <conditionalFormatting sqref="BX26:CD27 BW25:CD25 BW28:CD29">
    <cfRule type="cellIs" dxfId="95" priority="95" operator="equal">
      <formula>"NO"</formula>
    </cfRule>
    <cfRule type="cellIs" dxfId="94" priority="96" operator="equal">
      <formula>"YES"</formula>
    </cfRule>
  </conditionalFormatting>
  <conditionalFormatting sqref="BX54:CD55 BW53:CD53 BW56:CD57">
    <cfRule type="cellIs" dxfId="93" priority="93" operator="equal">
      <formula>"NO"</formula>
    </cfRule>
    <cfRule type="cellIs" dxfId="92" priority="94" operator="equal">
      <formula>"YES"</formula>
    </cfRule>
  </conditionalFormatting>
  <conditionalFormatting sqref="CF26:CL27 CE25:CL25 CE28:CL29">
    <cfRule type="cellIs" dxfId="91" priority="91" operator="equal">
      <formula>"NO"</formula>
    </cfRule>
    <cfRule type="cellIs" dxfId="90" priority="92" operator="equal">
      <formula>"YES"</formula>
    </cfRule>
  </conditionalFormatting>
  <conditionalFormatting sqref="CF54:CL55 CE53:CL53 CE56:CL57">
    <cfRule type="cellIs" dxfId="89" priority="89" operator="equal">
      <formula>"NO"</formula>
    </cfRule>
    <cfRule type="cellIs" dxfId="88" priority="90" operator="equal">
      <formula>"YES"</formula>
    </cfRule>
  </conditionalFormatting>
  <conditionalFormatting sqref="CN26:CT27 CM25:CT25 CM28:CT29">
    <cfRule type="cellIs" dxfId="87" priority="87" operator="equal">
      <formula>"NO"</formula>
    </cfRule>
    <cfRule type="cellIs" dxfId="86" priority="88" operator="equal">
      <formula>"YES"</formula>
    </cfRule>
  </conditionalFormatting>
  <conditionalFormatting sqref="CN54:CT55 CM53:CT53 CM56:CT57">
    <cfRule type="cellIs" dxfId="85" priority="85" operator="equal">
      <formula>"NO"</formula>
    </cfRule>
    <cfRule type="cellIs" dxfId="84" priority="86" operator="equal">
      <formula>"YES"</formula>
    </cfRule>
  </conditionalFormatting>
  <conditionalFormatting sqref="CV26:DB27 CU25:DB25 CU28:DB29">
    <cfRule type="cellIs" dxfId="83" priority="83" operator="equal">
      <formula>"NO"</formula>
    </cfRule>
    <cfRule type="cellIs" dxfId="82" priority="84" operator="equal">
      <formula>"YES"</formula>
    </cfRule>
  </conditionalFormatting>
  <conditionalFormatting sqref="CV54:DB55 CU53:DB53 CU56:DB57">
    <cfRule type="cellIs" dxfId="81" priority="81" operator="equal">
      <formula>"NO"</formula>
    </cfRule>
    <cfRule type="cellIs" dxfId="80" priority="82" operator="equal">
      <formula>"YES"</formula>
    </cfRule>
  </conditionalFormatting>
  <conditionalFormatting sqref="DD26:DJ27 DC25:DJ25 DC28:DJ29">
    <cfRule type="cellIs" dxfId="79" priority="79" operator="equal">
      <formula>"NO"</formula>
    </cfRule>
    <cfRule type="cellIs" dxfId="78" priority="80" operator="equal">
      <formula>"YES"</formula>
    </cfRule>
  </conditionalFormatting>
  <conditionalFormatting sqref="DD54:DJ55 DC53:DJ53 DC56:DJ57">
    <cfRule type="cellIs" dxfId="77" priority="77" operator="equal">
      <formula>"NO"</formula>
    </cfRule>
    <cfRule type="cellIs" dxfId="76" priority="78" operator="equal">
      <formula>"YES"</formula>
    </cfRule>
  </conditionalFormatting>
  <conditionalFormatting sqref="DL26:DR27 DK25:DR25 DK28:DR29">
    <cfRule type="cellIs" dxfId="75" priority="75" operator="equal">
      <formula>"NO"</formula>
    </cfRule>
    <cfRule type="cellIs" dxfId="74" priority="76" operator="equal">
      <formula>"YES"</formula>
    </cfRule>
  </conditionalFormatting>
  <conditionalFormatting sqref="DL54:DR55 DK53:DR53 DK56:DR57">
    <cfRule type="cellIs" dxfId="73" priority="73" operator="equal">
      <formula>"NO"</formula>
    </cfRule>
    <cfRule type="cellIs" dxfId="72" priority="74" operator="equal">
      <formula>"YES"</formula>
    </cfRule>
  </conditionalFormatting>
  <conditionalFormatting sqref="DT26:DZ27 DS25:DZ25 DS28:DZ29">
    <cfRule type="cellIs" dxfId="71" priority="71" operator="equal">
      <formula>"NO"</formula>
    </cfRule>
    <cfRule type="cellIs" dxfId="70" priority="72" operator="equal">
      <formula>"YES"</formula>
    </cfRule>
  </conditionalFormatting>
  <conditionalFormatting sqref="DT54:DZ55 DS53:DZ53 DS56:DZ57">
    <cfRule type="cellIs" dxfId="69" priority="69" operator="equal">
      <formula>"NO"</formula>
    </cfRule>
    <cfRule type="cellIs" dxfId="68" priority="70" operator="equal">
      <formula>"YES"</formula>
    </cfRule>
  </conditionalFormatting>
  <conditionalFormatting sqref="EB26:EH27 EA25:EH25 EA28:EH29">
    <cfRule type="cellIs" dxfId="67" priority="67" operator="equal">
      <formula>"NO"</formula>
    </cfRule>
    <cfRule type="cellIs" dxfId="66" priority="68" operator="equal">
      <formula>"YES"</formula>
    </cfRule>
  </conditionalFormatting>
  <conditionalFormatting sqref="EB54:EH55 EA53:EH53 EA56:EH57">
    <cfRule type="cellIs" dxfId="65" priority="65" operator="equal">
      <formula>"NO"</formula>
    </cfRule>
    <cfRule type="cellIs" dxfId="64" priority="66" operator="equal">
      <formula>"YES"</formula>
    </cfRule>
  </conditionalFormatting>
  <conditionalFormatting sqref="EJ26:EP27 EI25:EP25 EI28:EP29">
    <cfRule type="cellIs" dxfId="63" priority="63" operator="equal">
      <formula>"NO"</formula>
    </cfRule>
    <cfRule type="cellIs" dxfId="62" priority="64" operator="equal">
      <formula>"YES"</formula>
    </cfRule>
  </conditionalFormatting>
  <conditionalFormatting sqref="EJ54:EP55 EI53:EP53 EI56:EP57">
    <cfRule type="cellIs" dxfId="61" priority="61" operator="equal">
      <formula>"NO"</formula>
    </cfRule>
    <cfRule type="cellIs" dxfId="60" priority="62" operator="equal">
      <formula>"YES"</formula>
    </cfRule>
  </conditionalFormatting>
  <conditionalFormatting sqref="ER26:EX27 EQ25:EX25 EQ28:EX29">
    <cfRule type="cellIs" dxfId="59" priority="59" operator="equal">
      <formula>"NO"</formula>
    </cfRule>
    <cfRule type="cellIs" dxfId="58" priority="60" operator="equal">
      <formula>"YES"</formula>
    </cfRule>
  </conditionalFormatting>
  <conditionalFormatting sqref="ER54:EX55 EQ53:EX53 EQ56:EX57">
    <cfRule type="cellIs" dxfId="57" priority="57" operator="equal">
      <formula>"NO"</formula>
    </cfRule>
    <cfRule type="cellIs" dxfId="56" priority="58" operator="equal">
      <formula>"YES"</formula>
    </cfRule>
  </conditionalFormatting>
  <conditionalFormatting sqref="EZ26:FF27 EY25:FF25 EY28:FF29">
    <cfRule type="cellIs" dxfId="55" priority="55" operator="equal">
      <formula>"NO"</formula>
    </cfRule>
    <cfRule type="cellIs" dxfId="54" priority="56" operator="equal">
      <formula>"YES"</formula>
    </cfRule>
  </conditionalFormatting>
  <conditionalFormatting sqref="EZ54:FF55 EY53:FF53 EY56:FF57">
    <cfRule type="cellIs" dxfId="53" priority="53" operator="equal">
      <formula>"NO"</formula>
    </cfRule>
    <cfRule type="cellIs" dxfId="52" priority="54" operator="equal">
      <formula>"YES"</formula>
    </cfRule>
  </conditionalFormatting>
  <conditionalFormatting sqref="FH26:FN27 FG25:FN25 FG28:FN29">
    <cfRule type="cellIs" dxfId="51" priority="51" operator="equal">
      <formula>"NO"</formula>
    </cfRule>
    <cfRule type="cellIs" dxfId="50" priority="52" operator="equal">
      <formula>"YES"</formula>
    </cfRule>
  </conditionalFormatting>
  <conditionalFormatting sqref="FH54:FN55 FG53:FN53 FG56:FN57">
    <cfRule type="cellIs" dxfId="49" priority="49" operator="equal">
      <formula>"NO"</formula>
    </cfRule>
    <cfRule type="cellIs" dxfId="48" priority="50" operator="equal">
      <formula>"YES"</formula>
    </cfRule>
  </conditionalFormatting>
  <conditionalFormatting sqref="FP26:FV27 FO25:FV25 FO28:FV29">
    <cfRule type="cellIs" dxfId="47" priority="47" operator="equal">
      <formula>"NO"</formula>
    </cfRule>
    <cfRule type="cellIs" dxfId="46" priority="48" operator="equal">
      <formula>"YES"</formula>
    </cfRule>
  </conditionalFormatting>
  <conditionalFormatting sqref="FP54:FV55 FO53:FV53 FO56:FV57">
    <cfRule type="cellIs" dxfId="45" priority="45" operator="equal">
      <formula>"NO"</formula>
    </cfRule>
    <cfRule type="cellIs" dxfId="44" priority="46" operator="equal">
      <formula>"YES"</formula>
    </cfRule>
  </conditionalFormatting>
  <conditionalFormatting sqref="FX26:GD27 FW25:GD25 FW28:GD29">
    <cfRule type="cellIs" dxfId="43" priority="43" operator="equal">
      <formula>"NO"</formula>
    </cfRule>
    <cfRule type="cellIs" dxfId="42" priority="44" operator="equal">
      <formula>"YES"</formula>
    </cfRule>
  </conditionalFormatting>
  <conditionalFormatting sqref="FX54:GD55 FW53:GD53 FW56:GD57">
    <cfRule type="cellIs" dxfId="41" priority="41" operator="equal">
      <formula>"NO"</formula>
    </cfRule>
    <cfRule type="cellIs" dxfId="40" priority="42" operator="equal">
      <formula>"YES"</formula>
    </cfRule>
  </conditionalFormatting>
  <conditionalFormatting sqref="GF26:GL27 GE25:GL25 GE28:GL29">
    <cfRule type="cellIs" dxfId="39" priority="39" operator="equal">
      <formula>"NO"</formula>
    </cfRule>
    <cfRule type="cellIs" dxfId="38" priority="40" operator="equal">
      <formula>"YES"</formula>
    </cfRule>
  </conditionalFormatting>
  <conditionalFormatting sqref="GF54:GL55 GE53:GL53 GE56:GL57">
    <cfRule type="cellIs" dxfId="37" priority="37" operator="equal">
      <formula>"NO"</formula>
    </cfRule>
    <cfRule type="cellIs" dxfId="36" priority="38" operator="equal">
      <formula>"YES"</formula>
    </cfRule>
  </conditionalFormatting>
  <conditionalFormatting sqref="GN26:GT27 GM25:GT25 GM28:GT29">
    <cfRule type="cellIs" dxfId="35" priority="35" operator="equal">
      <formula>"NO"</formula>
    </cfRule>
    <cfRule type="cellIs" dxfId="34" priority="36" operator="equal">
      <formula>"YES"</formula>
    </cfRule>
  </conditionalFormatting>
  <conditionalFormatting sqref="GN54:GT55 GM53:GT53 GM56:GT57">
    <cfRule type="cellIs" dxfId="33" priority="33" operator="equal">
      <formula>"NO"</formula>
    </cfRule>
    <cfRule type="cellIs" dxfId="32" priority="34" operator="equal">
      <formula>"YES"</formula>
    </cfRule>
  </conditionalFormatting>
  <conditionalFormatting sqref="GV26:HB27 GU25:HB25 GU28:HB29">
    <cfRule type="cellIs" dxfId="31" priority="31" operator="equal">
      <formula>"NO"</formula>
    </cfRule>
    <cfRule type="cellIs" dxfId="30" priority="32" operator="equal">
      <formula>"YES"</formula>
    </cfRule>
  </conditionalFormatting>
  <conditionalFormatting sqref="GV54:HB55 GU53:HB53 GU56:HB57">
    <cfRule type="cellIs" dxfId="29" priority="29" operator="equal">
      <formula>"NO"</formula>
    </cfRule>
    <cfRule type="cellIs" dxfId="28" priority="30" operator="equal">
      <formula>"YES"</formula>
    </cfRule>
  </conditionalFormatting>
  <conditionalFormatting sqref="HD26:HJ27 HC25:HJ25 HC28:HJ29">
    <cfRule type="cellIs" dxfId="27" priority="27" operator="equal">
      <formula>"NO"</formula>
    </cfRule>
    <cfRule type="cellIs" dxfId="26" priority="28" operator="equal">
      <formula>"YES"</formula>
    </cfRule>
  </conditionalFormatting>
  <conditionalFormatting sqref="HD54:HJ55 HC53:HJ53 HC56:HJ57">
    <cfRule type="cellIs" dxfId="25" priority="25" operator="equal">
      <formula>"NO"</formula>
    </cfRule>
    <cfRule type="cellIs" dxfId="24" priority="26" operator="equal">
      <formula>"YES"</formula>
    </cfRule>
  </conditionalFormatting>
  <conditionalFormatting sqref="HL26:HR27 HK25:HR25 HK28:HR29">
    <cfRule type="cellIs" dxfId="23" priority="23" operator="equal">
      <formula>"NO"</formula>
    </cfRule>
    <cfRule type="cellIs" dxfId="22" priority="24" operator="equal">
      <formula>"YES"</formula>
    </cfRule>
  </conditionalFormatting>
  <conditionalFormatting sqref="HL54:HR55 HK53:HR53 HK56:HR57">
    <cfRule type="cellIs" dxfId="21" priority="21" operator="equal">
      <formula>"NO"</formula>
    </cfRule>
    <cfRule type="cellIs" dxfId="20" priority="22" operator="equal">
      <formula>"YES"</formula>
    </cfRule>
  </conditionalFormatting>
  <conditionalFormatting sqref="HT26:HZ27 HS25:HZ25 HS28:HZ29">
    <cfRule type="cellIs" dxfId="19" priority="19" operator="equal">
      <formula>"NO"</formula>
    </cfRule>
    <cfRule type="cellIs" dxfId="18" priority="20" operator="equal">
      <formula>"YES"</formula>
    </cfRule>
  </conditionalFormatting>
  <conditionalFormatting sqref="HT54:HZ55 HS53:HZ53 HS56:HZ57">
    <cfRule type="cellIs" dxfId="17" priority="17" operator="equal">
      <formula>"NO"</formula>
    </cfRule>
    <cfRule type="cellIs" dxfId="16" priority="18" operator="equal">
      <formula>"YES"</formula>
    </cfRule>
  </conditionalFormatting>
  <conditionalFormatting sqref="IB26:IH27 IA25:IH25 IA28:IH29">
    <cfRule type="cellIs" dxfId="15" priority="15" operator="equal">
      <formula>"NO"</formula>
    </cfRule>
    <cfRule type="cellIs" dxfId="14" priority="16" operator="equal">
      <formula>"YES"</formula>
    </cfRule>
  </conditionalFormatting>
  <conditionalFormatting sqref="IB54:IH55 IA53:IH53 IA56:IH57">
    <cfRule type="cellIs" dxfId="13" priority="13" operator="equal">
      <formula>"NO"</formula>
    </cfRule>
    <cfRule type="cellIs" dxfId="12" priority="14" operator="equal">
      <formula>"YES"</formula>
    </cfRule>
  </conditionalFormatting>
  <conditionalFormatting sqref="IJ26:IP27 II25:IP25 II28:IP29">
    <cfRule type="cellIs" dxfId="11" priority="11" operator="equal">
      <formula>"NO"</formula>
    </cfRule>
    <cfRule type="cellIs" dxfId="10" priority="12" operator="equal">
      <formula>"YES"</formula>
    </cfRule>
  </conditionalFormatting>
  <conditionalFormatting sqref="IJ54:IP55 II53:IP53 II56:IP57">
    <cfRule type="cellIs" dxfId="9" priority="9" operator="equal">
      <formula>"NO"</formula>
    </cfRule>
    <cfRule type="cellIs" dxfId="8" priority="10" operator="equal">
      <formula>"YES"</formula>
    </cfRule>
  </conditionalFormatting>
  <conditionalFormatting sqref="IR26:IX27 IQ25:IX25 IQ28:IX29">
    <cfRule type="cellIs" dxfId="7" priority="7" operator="equal">
      <formula>"NO"</formula>
    </cfRule>
    <cfRule type="cellIs" dxfId="6" priority="8" operator="equal">
      <formula>"YES"</formula>
    </cfRule>
  </conditionalFormatting>
  <conditionalFormatting sqref="IR54:IX55 IQ53:IX53 IQ56:IX57">
    <cfRule type="cellIs" dxfId="5" priority="5" operator="equal">
      <formula>"NO"</formula>
    </cfRule>
    <cfRule type="cellIs" dxfId="4" priority="6" operator="equal">
      <formula>"YES"</formula>
    </cfRule>
  </conditionalFormatting>
  <conditionalFormatting sqref="IZ26:JF27 IY25:JF25 IY28:JF29">
    <cfRule type="cellIs" dxfId="3" priority="3" operator="equal">
      <formula>"NO"</formula>
    </cfRule>
    <cfRule type="cellIs" dxfId="2" priority="4" operator="equal">
      <formula>"YES"</formula>
    </cfRule>
  </conditionalFormatting>
  <conditionalFormatting sqref="IZ54:JF55 IY53:JF53 IY56:JF57">
    <cfRule type="cellIs" dxfId="1" priority="1" operator="equal">
      <formula>"NO"</formula>
    </cfRule>
    <cfRule type="cellIs" dxfId="0" priority="2" operator="equal">
      <formula>"YES"</formula>
    </cfRule>
  </conditionalFormatting>
  <dataValidations disablePrompts="1" count="1">
    <dataValidation type="list" allowBlank="1" showInputMessage="1" showErrorMessage="1" sqref="DS54:DS55 DK54:DK55 DC54:DC55 C26:C27 IQ54:IQ55 K54:K55 S54:S55 C54:C55 AA54:AA55 AI54:AI55 AQ54:AQ55 AY54:AY55 BG54:BG55 BO54:BO55 BW54:BW55 CE54:CE55 CM54:CM55 CU54:CU55 EA54:EA55 EI54:EI55 AA26:AA27 EQ54:EQ55 EY54:EY55 FG54:FG55 K26:K27 S26:S27 IY26:IY27 AI26:AI27 AQ26:AQ27 AY26:AY27 BG26:BG27 BO26:BO27 BW26:BW27 CE26:CE27 CM26:CM27 CU26:CU27 DC26:DC27 DK26:DK27 DS26:DS27 EA26:EA27 EI26:EI27 EQ26:EQ27 EY26:EY27 FG26:FG27 FO26:FO27 FW26:FW27 FO54:FO55 GE26:GE27 FW54:FW55 GM26:GM27 GE54:GE55 GU26:GU27 GM54:GM55 HC26:HC27 GU54:GU55 HK26:HK27 HC54:HC55 HS26:HS27 HK54:HK55 IA26:IA27 HS54:HS55 II26:II27 IA54:IA55 IQ26:IQ27 II54:II55 IY54:IY55">
      <formula1>"YES,NO"</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275"/>
  <sheetViews>
    <sheetView zoomScaleNormal="100" zoomScaleSheetLayoutView="89" workbookViewId="0">
      <selection activeCell="K16" sqref="K16"/>
    </sheetView>
  </sheetViews>
  <sheetFormatPr defaultRowHeight="25" customHeight="1" x14ac:dyDescent="0.35"/>
  <cols>
    <col min="1" max="1" width="2.81640625" style="10" customWidth="1"/>
    <col min="2" max="2" width="9.453125" customWidth="1"/>
    <col min="3" max="3" width="63.26953125" customWidth="1"/>
    <col min="4" max="4" width="33.81640625" customWidth="1"/>
    <col min="5" max="5" width="13.81640625" customWidth="1"/>
    <col min="6" max="7" width="14.453125" customWidth="1"/>
    <col min="9" max="9" width="16.7265625" customWidth="1"/>
    <col min="11" max="11" width="11.1796875" customWidth="1"/>
    <col min="12" max="12" width="11" customWidth="1"/>
    <col min="13" max="13" width="11.26953125" customWidth="1"/>
    <col min="14" max="15" width="10.7265625" customWidth="1"/>
    <col min="17" max="17" width="13.81640625" customWidth="1"/>
    <col min="18" max="18" width="15.453125" customWidth="1"/>
    <col min="20" max="20" width="12.1796875" customWidth="1"/>
  </cols>
  <sheetData>
    <row r="1" spans="1:18" ht="15" customHeight="1" x14ac:dyDescent="0.35"/>
    <row r="2" spans="1:18" ht="15" customHeight="1" x14ac:dyDescent="0.35">
      <c r="B2" s="20" t="s">
        <v>234</v>
      </c>
    </row>
    <row r="3" spans="1:18" ht="15" customHeight="1" x14ac:dyDescent="0.35"/>
    <row r="4" spans="1:18" ht="24.75" customHeight="1" x14ac:dyDescent="0.35">
      <c r="B4" s="38" t="s">
        <v>8</v>
      </c>
      <c r="C4" s="39" t="s">
        <v>133</v>
      </c>
      <c r="D4" s="40"/>
      <c r="E4" s="123" t="s">
        <v>287</v>
      </c>
      <c r="F4" s="123" t="s">
        <v>288</v>
      </c>
      <c r="G4" s="41" t="s">
        <v>132</v>
      </c>
      <c r="I4" s="415">
        <v>2.4500000000000001E-2</v>
      </c>
    </row>
    <row r="5" spans="1:18" ht="15" customHeight="1" x14ac:dyDescent="0.35">
      <c r="A5" s="27"/>
      <c r="B5" s="27"/>
      <c r="C5" s="27"/>
      <c r="D5" s="27"/>
      <c r="E5" s="27"/>
      <c r="F5" s="27"/>
      <c r="G5" s="85"/>
      <c r="K5" s="541" t="s">
        <v>566</v>
      </c>
      <c r="L5" s="542"/>
      <c r="M5" s="542"/>
      <c r="N5" s="542"/>
      <c r="O5" s="543"/>
      <c r="Q5" s="544" t="s">
        <v>572</v>
      </c>
      <c r="R5" s="545"/>
    </row>
    <row r="6" spans="1:18" ht="117" customHeight="1" x14ac:dyDescent="0.6">
      <c r="B6" s="308" t="s">
        <v>539</v>
      </c>
      <c r="C6" s="93"/>
      <c r="D6" s="11"/>
      <c r="E6" s="236" t="s">
        <v>568</v>
      </c>
      <c r="F6" s="130" t="s">
        <v>569</v>
      </c>
      <c r="G6" s="28"/>
      <c r="I6" s="130" t="s">
        <v>567</v>
      </c>
      <c r="K6" s="412" t="s">
        <v>561</v>
      </c>
      <c r="L6" s="413" t="s">
        <v>562</v>
      </c>
      <c r="M6" s="413" t="s">
        <v>563</v>
      </c>
      <c r="N6" s="413" t="s">
        <v>564</v>
      </c>
      <c r="O6" s="414" t="s">
        <v>565</v>
      </c>
      <c r="Q6" s="431" t="s">
        <v>571</v>
      </c>
      <c r="R6" s="431" t="s">
        <v>570</v>
      </c>
    </row>
    <row r="7" spans="1:18" ht="15" customHeight="1" x14ac:dyDescent="0.35">
      <c r="B7" s="35"/>
      <c r="C7" s="35"/>
      <c r="D7" s="35"/>
      <c r="E7" s="35"/>
      <c r="F7" s="35"/>
      <c r="G7" s="36"/>
      <c r="Q7" s="433"/>
      <c r="R7" s="432"/>
    </row>
    <row r="8" spans="1:18" ht="29.25" customHeight="1" x14ac:dyDescent="0.35">
      <c r="B8" s="546" t="str">
        <f>'17.18 prices'!A21</f>
        <v>Premise Re-energisation – Existing Network Connection</v>
      </c>
      <c r="C8" s="547"/>
      <c r="D8" s="87"/>
      <c r="E8" s="124" t="s">
        <v>287</v>
      </c>
      <c r="F8" s="124" t="s">
        <v>288</v>
      </c>
      <c r="G8" s="125" t="s">
        <v>289</v>
      </c>
      <c r="I8" s="133" t="s">
        <v>319</v>
      </c>
      <c r="K8" s="288" t="s">
        <v>290</v>
      </c>
      <c r="L8" s="289" t="s">
        <v>291</v>
      </c>
      <c r="M8" s="289" t="s">
        <v>292</v>
      </c>
      <c r="N8" s="289" t="s">
        <v>293</v>
      </c>
      <c r="O8" s="290" t="s">
        <v>294</v>
      </c>
      <c r="Q8" s="291"/>
      <c r="R8" s="435"/>
    </row>
    <row r="9" spans="1:18" ht="15" customHeight="1" x14ac:dyDescent="0.35">
      <c r="B9" s="29">
        <f>'17.18 prices'!A22</f>
        <v>501</v>
      </c>
      <c r="C9" s="24" t="str">
        <f>'17.18 prices'!B22</f>
        <v>Re-energise premises – Business Hours</v>
      </c>
      <c r="D9" s="126" t="s">
        <v>9</v>
      </c>
      <c r="E9" s="233">
        <v>69.52</v>
      </c>
      <c r="F9" s="233">
        <f>'17.18 prices'!Q22</f>
        <v>82.964735926811741</v>
      </c>
      <c r="G9" s="410">
        <f>F9/E9-1</f>
        <v>0.1933937849081091</v>
      </c>
      <c r="I9" s="416">
        <v>71.739999999999995</v>
      </c>
      <c r="K9" s="394">
        <f>'19.20 prices'!Q22</f>
        <v>78.374212628223077</v>
      </c>
      <c r="L9" s="233">
        <f>'20.21 prices'!Q22</f>
        <v>80.707045735004655</v>
      </c>
      <c r="M9" s="233">
        <f>'21.22 prices'!Q22</f>
        <v>83.434224096711333</v>
      </c>
      <c r="N9" s="233">
        <f>'22.23 prices'!Q22</f>
        <v>86.308237618635772</v>
      </c>
      <c r="O9" s="397">
        <f>'23.24 prices'!Q22</f>
        <v>89.242416531942112</v>
      </c>
      <c r="Q9" s="394">
        <v>78.374212628223077</v>
      </c>
      <c r="R9" s="397">
        <v>77.264415634430804</v>
      </c>
    </row>
    <row r="10" spans="1:18" ht="15" customHeight="1" x14ac:dyDescent="0.35">
      <c r="B10" s="29">
        <f>'17.18 prices'!A23</f>
        <v>502</v>
      </c>
      <c r="C10" s="24" t="str">
        <f>'17.18 prices'!B23</f>
        <v>Re-energise premises – After Hours</v>
      </c>
      <c r="D10" s="126" t="s">
        <v>9</v>
      </c>
      <c r="E10" s="233">
        <v>88.13</v>
      </c>
      <c r="F10" s="233">
        <f>'17.18 prices'!Q23</f>
        <v>103.57709267881467</v>
      </c>
      <c r="G10" s="410">
        <f>F10/E10-1</f>
        <v>0.17527621330778032</v>
      </c>
      <c r="I10" s="416">
        <v>90.94</v>
      </c>
      <c r="K10" s="394">
        <f>'19.20 prices'!Q23</f>
        <v>97.846066697346814</v>
      </c>
      <c r="L10" s="233">
        <f>'20.21 prices'!Q23</f>
        <v>100.7584856691673</v>
      </c>
      <c r="M10" s="233">
        <f>'21.22 prices'!Q23</f>
        <v>104.16322387229178</v>
      </c>
      <c r="N10" s="233">
        <f>'22.23 prices'!Q23</f>
        <v>107.75127802078131</v>
      </c>
      <c r="O10" s="397">
        <f>'23.24 prices'!Q23</f>
        <v>111.4144454839774</v>
      </c>
      <c r="Q10" s="394">
        <v>97.846066697346814</v>
      </c>
      <c r="R10" s="397">
        <v>97.552311195780078</v>
      </c>
    </row>
    <row r="11" spans="1:18" ht="15" customHeight="1" x14ac:dyDescent="0.35">
      <c r="B11" s="30" t="str">
        <f>'17.18 prices'!A24</f>
        <v>Premise De-energisation – Existing Network Connection</v>
      </c>
      <c r="C11" s="21"/>
      <c r="D11" s="21"/>
      <c r="E11" s="229"/>
      <c r="F11" s="229"/>
      <c r="G11" s="411"/>
      <c r="I11" s="417"/>
      <c r="K11" s="291"/>
      <c r="L11" s="292"/>
      <c r="M11" s="292"/>
      <c r="N11" s="292"/>
      <c r="O11" s="293"/>
      <c r="Q11" s="291"/>
      <c r="R11" s="293"/>
    </row>
    <row r="12" spans="1:18" ht="15" customHeight="1" x14ac:dyDescent="0.35">
      <c r="B12" s="29">
        <f>'17.18 prices'!A25</f>
        <v>503</v>
      </c>
      <c r="C12" s="24" t="str">
        <f>'17.18 prices'!B25</f>
        <v>De-energise premises – Business Hours</v>
      </c>
      <c r="D12" s="126" t="s">
        <v>9</v>
      </c>
      <c r="E12" s="233">
        <v>69.52</v>
      </c>
      <c r="F12" s="233">
        <f>'17.18 prices'!Q25</f>
        <v>82.964735926811741</v>
      </c>
      <c r="G12" s="410">
        <f>F12/E12-1</f>
        <v>0.1933937849081091</v>
      </c>
      <c r="I12" s="416">
        <v>71.739999999999995</v>
      </c>
      <c r="K12" s="394">
        <f>'19.20 prices'!Q25</f>
        <v>78.374212628223077</v>
      </c>
      <c r="L12" s="301">
        <f>'20.21 prices'!Q25</f>
        <v>80.707045735004655</v>
      </c>
      <c r="M12" s="301">
        <f>'21.22 prices'!Q25</f>
        <v>83.434224096711333</v>
      </c>
      <c r="N12" s="301">
        <f>'22.23 prices'!Q25</f>
        <v>86.308237618635772</v>
      </c>
      <c r="O12" s="302">
        <f>'23.24 prices'!Q25</f>
        <v>89.242416531942112</v>
      </c>
      <c r="Q12" s="394">
        <v>78.374212628223077</v>
      </c>
      <c r="R12" s="302">
        <v>77.264415634430804</v>
      </c>
    </row>
    <row r="13" spans="1:18" ht="15" customHeight="1" x14ac:dyDescent="0.35">
      <c r="B13" s="29">
        <f>'17.18 prices'!A26</f>
        <v>505</v>
      </c>
      <c r="C13" s="24" t="str">
        <f>'17.18 prices'!B26</f>
        <v xml:space="preserve">De-energise premises for debt non-payment </v>
      </c>
      <c r="D13" s="126" t="s">
        <v>10</v>
      </c>
      <c r="E13" s="233">
        <v>139.06</v>
      </c>
      <c r="F13" s="233">
        <f>'17.18 prices'!Q26</f>
        <v>165.92947185362348</v>
      </c>
      <c r="G13" s="410">
        <f>F13/E13-1</f>
        <v>0.19322214766017165</v>
      </c>
      <c r="I13" s="416">
        <v>143.5</v>
      </c>
      <c r="K13" s="394">
        <f>'19.20 prices'!Q26</f>
        <v>156.74842525644615</v>
      </c>
      <c r="L13" s="301">
        <f>'20.21 prices'!Q26</f>
        <v>161.41409147000931</v>
      </c>
      <c r="M13" s="301">
        <f>'21.22 prices'!Q26</f>
        <v>166.86844819342267</v>
      </c>
      <c r="N13" s="301">
        <f>'22.23 prices'!Q26</f>
        <v>172.61647523727154</v>
      </c>
      <c r="O13" s="302">
        <f>'23.24 prices'!Q26</f>
        <v>178.48483306388422</v>
      </c>
      <c r="Q13" s="394">
        <v>156.74842525644615</v>
      </c>
      <c r="R13" s="302">
        <v>154.54515126886162</v>
      </c>
    </row>
    <row r="14" spans="1:18" ht="15" customHeight="1" x14ac:dyDescent="0.35">
      <c r="B14" s="30" t="str">
        <f>'17.18 prices'!A27</f>
        <v>Meter Investigations</v>
      </c>
      <c r="C14" s="23"/>
      <c r="D14" s="21"/>
      <c r="E14" s="229"/>
      <c r="F14" s="229"/>
      <c r="G14" s="411"/>
      <c r="I14" s="417"/>
      <c r="K14" s="291"/>
      <c r="L14" s="292"/>
      <c r="M14" s="292"/>
      <c r="N14" s="292"/>
      <c r="O14" s="293"/>
      <c r="Q14" s="291"/>
      <c r="R14" s="293"/>
    </row>
    <row r="15" spans="1:18" ht="15" customHeight="1" x14ac:dyDescent="0.35">
      <c r="B15" s="31">
        <f>'17.18 prices'!A28</f>
        <v>504</v>
      </c>
      <c r="C15" s="25" t="str">
        <f>'17.18 prices'!B28</f>
        <v>Meter Test (Whole Current) – Business Hours</v>
      </c>
      <c r="D15" s="126" t="s">
        <v>10</v>
      </c>
      <c r="E15" s="233">
        <v>278.12</v>
      </c>
      <c r="F15" s="233">
        <f>'17.18 prices'!Q28</f>
        <v>331.85894370724697</v>
      </c>
      <c r="G15" s="410">
        <f>F15/E15-1</f>
        <v>0.19322214766017165</v>
      </c>
      <c r="I15" s="416">
        <v>287</v>
      </c>
      <c r="K15" s="394">
        <f>'19.20 prices'!Q28</f>
        <v>313.49685051289231</v>
      </c>
      <c r="L15" s="301">
        <f>'20.21 prices'!Q28</f>
        <v>322.82818294001862</v>
      </c>
      <c r="M15" s="301">
        <f>'21.22 prices'!Q28</f>
        <v>333.73689638684533</v>
      </c>
      <c r="N15" s="301">
        <f>'22.23 prices'!Q28</f>
        <v>345.23295047454309</v>
      </c>
      <c r="O15" s="302">
        <f>'23.24 prices'!Q28</f>
        <v>356.96966612776845</v>
      </c>
      <c r="Q15" s="394">
        <v>313.49685051289231</v>
      </c>
      <c r="R15" s="302">
        <v>309.09030253772323</v>
      </c>
    </row>
    <row r="16" spans="1:18" ht="15" customHeight="1" x14ac:dyDescent="0.35">
      <c r="B16" s="31">
        <f>'17.18 prices'!A29</f>
        <v>510</v>
      </c>
      <c r="C16" s="25" t="str">
        <f>'17.18 prices'!B29</f>
        <v>Meter Test (CT/VT) – Business Hours</v>
      </c>
      <c r="D16" s="126" t="s">
        <v>10</v>
      </c>
      <c r="E16" s="233">
        <v>322.08999999999997</v>
      </c>
      <c r="F16" s="233">
        <f>'17.18 prices'!Q29</f>
        <v>455.42610000000002</v>
      </c>
      <c r="G16" s="410">
        <f>F16/E16-1</f>
        <v>0.41397156074389163</v>
      </c>
      <c r="I16" s="416">
        <v>332.38</v>
      </c>
      <c r="K16" s="394">
        <f>'19.20 prices'!Q29</f>
        <v>470.48368301477296</v>
      </c>
      <c r="L16" s="301">
        <f>'20.21 prices'!Q29</f>
        <v>482.15667865690341</v>
      </c>
      <c r="M16" s="301">
        <f>'21.22 prices'!Q29</f>
        <v>494.23507893979405</v>
      </c>
      <c r="N16" s="301">
        <f>'22.23 prices'!Q29</f>
        <v>506.63773888744515</v>
      </c>
      <c r="O16" s="302">
        <f>'23.24 prices'!Q29</f>
        <v>519.34063469254727</v>
      </c>
      <c r="Q16" s="394">
        <v>468.53905301477295</v>
      </c>
      <c r="R16" s="302">
        <v>368.50669439763527</v>
      </c>
    </row>
    <row r="17" spans="2:18" ht="15" customHeight="1" x14ac:dyDescent="0.35">
      <c r="B17" s="30" t="str">
        <f>'17.18 prices'!A30</f>
        <v>Special meters Services</v>
      </c>
      <c r="C17" s="23"/>
      <c r="D17" s="21"/>
      <c r="E17" s="229"/>
      <c r="F17" s="229"/>
      <c r="G17" s="411"/>
      <c r="I17" s="417"/>
      <c r="K17" s="291"/>
      <c r="L17" s="292"/>
      <c r="M17" s="292"/>
      <c r="N17" s="292"/>
      <c r="O17" s="293"/>
      <c r="Q17" s="291"/>
      <c r="R17" s="293"/>
    </row>
    <row r="18" spans="2:18" ht="15" customHeight="1" x14ac:dyDescent="0.35">
      <c r="B18" s="29">
        <f>'17.18 prices'!A31</f>
        <v>506</v>
      </c>
      <c r="C18" s="24" t="str">
        <f>'17.18 prices'!B31</f>
        <v>Special Meter Read</v>
      </c>
      <c r="D18" s="126" t="s">
        <v>139</v>
      </c>
      <c r="E18" s="233">
        <v>32.159999999999997</v>
      </c>
      <c r="F18" s="233">
        <f>'17.18 prices'!Q31</f>
        <v>41.576100000000004</v>
      </c>
      <c r="G18" s="410">
        <f>F18/E18-1</f>
        <v>0.29278917910447788</v>
      </c>
      <c r="I18" s="416">
        <v>33.18</v>
      </c>
      <c r="K18" s="394">
        <f>'19.20 prices'!Q31</f>
        <v>33.908706546084723</v>
      </c>
      <c r="L18" s="301">
        <f>'20.21 prices'!Q31</f>
        <v>34.871124475409069</v>
      </c>
      <c r="M18" s="301">
        <f>'21.22 prices'!Q31</f>
        <v>35.996230829627841</v>
      </c>
      <c r="N18" s="301">
        <f>'22.23 prices'!Q31</f>
        <v>37.18191450951899</v>
      </c>
      <c r="O18" s="302">
        <f>'23.24 prices'!Q31</f>
        <v>38.392419618436676</v>
      </c>
      <c r="Q18" s="394">
        <v>33.962158805563327</v>
      </c>
      <c r="R18" s="302">
        <v>33.962158805563327</v>
      </c>
    </row>
    <row r="19" spans="2:18" ht="15" customHeight="1" x14ac:dyDescent="0.35">
      <c r="B19" s="30" t="str">
        <f>'17.18 prices'!A32</f>
        <v>Power of Choice services</v>
      </c>
      <c r="C19" s="23"/>
      <c r="D19" s="21"/>
      <c r="E19" s="229"/>
      <c r="F19" s="229"/>
      <c r="G19" s="411"/>
      <c r="I19" s="417"/>
      <c r="K19" s="291"/>
      <c r="L19" s="292"/>
      <c r="M19" s="292"/>
      <c r="N19" s="292"/>
      <c r="O19" s="293"/>
      <c r="Q19" s="291"/>
      <c r="R19" s="293"/>
    </row>
    <row r="20" spans="2:18" ht="14.25" customHeight="1" x14ac:dyDescent="0.35">
      <c r="B20" s="31">
        <f>'17.18 prices'!A33</f>
        <v>515</v>
      </c>
      <c r="C20" s="25" t="str">
        <f>'17.18 prices'!B33</f>
        <v>Move, remove, inspect or reconfigure meter</v>
      </c>
      <c r="D20" s="126" t="s">
        <v>479</v>
      </c>
      <c r="E20" s="404" t="s">
        <v>174</v>
      </c>
      <c r="F20" s="233">
        <f>'17.18 prices'!Q33</f>
        <v>165.92947185362348</v>
      </c>
      <c r="G20" s="410" t="s">
        <v>174</v>
      </c>
      <c r="I20" s="425" t="s">
        <v>174</v>
      </c>
      <c r="K20" s="394">
        <f>'19.20 prices'!Q33</f>
        <v>156.74842525644615</v>
      </c>
      <c r="L20" s="301">
        <f>'20.21 prices'!Q33</f>
        <v>161.41409147000931</v>
      </c>
      <c r="M20" s="301">
        <f>'21.22 prices'!Q33</f>
        <v>166.86844819342267</v>
      </c>
      <c r="N20" s="301">
        <f>'22.23 prices'!Q33</f>
        <v>172.61647523727154</v>
      </c>
      <c r="O20" s="302">
        <f>'23.24 prices'!Q33</f>
        <v>178.48483306388422</v>
      </c>
      <c r="Q20" s="394">
        <v>156.74842525644615</v>
      </c>
      <c r="R20" s="302">
        <v>156.74842525644615</v>
      </c>
    </row>
    <row r="21" spans="2:18" ht="14.25" customHeight="1" x14ac:dyDescent="0.35">
      <c r="B21" s="31">
        <f>'17.18 prices'!A34</f>
        <v>516</v>
      </c>
      <c r="C21" s="25" t="str">
        <f>'17.18 prices'!B34</f>
        <v>Establish supply</v>
      </c>
      <c r="D21" s="126" t="s">
        <v>480</v>
      </c>
      <c r="E21" s="404" t="s">
        <v>174</v>
      </c>
      <c r="F21" s="233">
        <f>'17.18 prices'!Q34</f>
        <v>124.44710389021763</v>
      </c>
      <c r="G21" s="410" t="s">
        <v>174</v>
      </c>
      <c r="I21" s="425" t="s">
        <v>174</v>
      </c>
      <c r="K21" s="394">
        <f>'19.20 prices'!Q34</f>
        <v>117.56131894233461</v>
      </c>
      <c r="L21" s="301">
        <f>'20.21 prices'!Q34</f>
        <v>121.06056860250698</v>
      </c>
      <c r="M21" s="301">
        <f>'21.22 prices'!Q34</f>
        <v>125.15133614506701</v>
      </c>
      <c r="N21" s="301">
        <f>'22.23 prices'!Q34</f>
        <v>129.46235642795367</v>
      </c>
      <c r="O21" s="302">
        <f>'23.24 prices'!Q34</f>
        <v>133.86362479791319</v>
      </c>
      <c r="Q21" s="394">
        <v>117.56131894233461</v>
      </c>
      <c r="R21" s="302">
        <v>117.56131894233461</v>
      </c>
    </row>
    <row r="22" spans="2:18" ht="15" customHeight="1" x14ac:dyDescent="0.35">
      <c r="B22" s="31">
        <f>'17.18 prices'!A35</f>
        <v>517</v>
      </c>
      <c r="C22" s="25" t="str">
        <f>'17.18 prices'!B35</f>
        <v>Faults investigation (meter malfunction)</v>
      </c>
      <c r="D22" s="126" t="s">
        <v>481</v>
      </c>
      <c r="E22" s="404" t="s">
        <v>174</v>
      </c>
      <c r="F22" s="233">
        <f>'17.18 prices'!Q35</f>
        <v>124.44710389021763</v>
      </c>
      <c r="G22" s="410" t="s">
        <v>174</v>
      </c>
      <c r="I22" s="425" t="s">
        <v>174</v>
      </c>
      <c r="K22" s="394">
        <f>'19.20 prices'!Q35</f>
        <v>117.56131894233461</v>
      </c>
      <c r="L22" s="301">
        <f>'20.21 prices'!Q35</f>
        <v>121.06056860250698</v>
      </c>
      <c r="M22" s="301">
        <f>'21.22 prices'!Q35</f>
        <v>125.15133614506701</v>
      </c>
      <c r="N22" s="301">
        <f>'22.23 prices'!Q35</f>
        <v>129.46235642795367</v>
      </c>
      <c r="O22" s="302">
        <f>'23.24 prices'!Q35</f>
        <v>133.86362479791319</v>
      </c>
      <c r="Q22" s="394">
        <v>117.56131894233461</v>
      </c>
      <c r="R22" s="302">
        <v>117.56131894233461</v>
      </c>
    </row>
    <row r="23" spans="2:18" ht="15" customHeight="1" x14ac:dyDescent="0.35">
      <c r="B23" s="31">
        <f>'17.18 prices'!A36</f>
        <v>518</v>
      </c>
      <c r="C23" s="25" t="str">
        <f>'17.18 prices'!B36</f>
        <v>Faults investigation (meter bypassed)</v>
      </c>
      <c r="D23" s="126" t="s">
        <v>481</v>
      </c>
      <c r="E23" s="404" t="s">
        <v>174</v>
      </c>
      <c r="F23" s="233">
        <f>'17.18 prices'!Q36</f>
        <v>165.92947185362348</v>
      </c>
      <c r="G23" s="410" t="s">
        <v>174</v>
      </c>
      <c r="I23" s="425" t="s">
        <v>174</v>
      </c>
      <c r="K23" s="394">
        <f>'19.20 prices'!Q36</f>
        <v>156.74842525644615</v>
      </c>
      <c r="L23" s="301">
        <f>'20.21 prices'!Q36</f>
        <v>161.41409147000931</v>
      </c>
      <c r="M23" s="301">
        <f>'21.22 prices'!Q36</f>
        <v>166.86844819342267</v>
      </c>
      <c r="N23" s="301">
        <f>'22.23 prices'!Q36</f>
        <v>172.61647523727154</v>
      </c>
      <c r="O23" s="302">
        <f>'23.24 prices'!Q36</f>
        <v>178.48483306388422</v>
      </c>
      <c r="Q23" s="394">
        <v>156.74842525644615</v>
      </c>
      <c r="R23" s="302">
        <v>156.74842525644615</v>
      </c>
    </row>
    <row r="24" spans="2:18" ht="16.5" customHeight="1" x14ac:dyDescent="0.35">
      <c r="B24" s="31">
        <f>'17.18 prices'!A37</f>
        <v>519</v>
      </c>
      <c r="C24" s="25" t="str">
        <f>'17.18 prices'!B37</f>
        <v xml:space="preserve">Faults investigation (customer's side of network boundary) </v>
      </c>
      <c r="D24" s="126" t="s">
        <v>481</v>
      </c>
      <c r="E24" s="404" t="s">
        <v>174</v>
      </c>
      <c r="F24" s="233">
        <f>'17.18 prices'!Q37</f>
        <v>82.964735926811741</v>
      </c>
      <c r="G24" s="410" t="s">
        <v>174</v>
      </c>
      <c r="I24" s="425" t="s">
        <v>174</v>
      </c>
      <c r="K24" s="394">
        <f>'19.20 prices'!Q37</f>
        <v>78.374212628223077</v>
      </c>
      <c r="L24" s="301">
        <f>'20.21 prices'!Q37</f>
        <v>80.707045735004655</v>
      </c>
      <c r="M24" s="301">
        <f>'21.22 prices'!Q37</f>
        <v>83.434224096711333</v>
      </c>
      <c r="N24" s="301">
        <f>'22.23 prices'!Q37</f>
        <v>86.308237618635772</v>
      </c>
      <c r="O24" s="302">
        <f>'23.24 prices'!Q37</f>
        <v>89.242416531942112</v>
      </c>
      <c r="Q24" s="394">
        <v>78.374212628223077</v>
      </c>
      <c r="R24" s="302">
        <v>78.374212628223077</v>
      </c>
    </row>
    <row r="25" spans="2:18" ht="15" customHeight="1" x14ac:dyDescent="0.35">
      <c r="B25" s="30" t="str">
        <f>'17.18 prices'!A38</f>
        <v>Temporary Network Connections</v>
      </c>
      <c r="C25" s="23"/>
      <c r="D25" s="21"/>
      <c r="E25" s="229"/>
      <c r="F25" s="229"/>
      <c r="G25" s="411"/>
      <c r="I25" s="227"/>
      <c r="K25" s="291"/>
      <c r="L25" s="292"/>
      <c r="M25" s="292"/>
      <c r="N25" s="292"/>
      <c r="O25" s="293"/>
      <c r="Q25" s="291"/>
      <c r="R25" s="293"/>
    </row>
    <row r="26" spans="2:18" ht="13.5" customHeight="1" x14ac:dyDescent="0.35">
      <c r="B26" s="31">
        <f>'17.18 prices'!A39</f>
        <v>520</v>
      </c>
      <c r="C26" s="25" t="str">
        <f>'17.18 prices'!B39</f>
        <v>Temporary Builders’ Supply – Overhead (Business Hours)</v>
      </c>
      <c r="D26" s="126" t="s">
        <v>141</v>
      </c>
      <c r="E26" s="233">
        <v>624.92999999999995</v>
      </c>
      <c r="F26" s="233">
        <f>'17.18 prices'!Q39</f>
        <v>535.16555841801346</v>
      </c>
      <c r="G26" s="410">
        <f>F26/E26-1</f>
        <v>-0.14363919412091997</v>
      </c>
      <c r="I26" s="416">
        <v>644.88</v>
      </c>
      <c r="K26" s="394">
        <f>'19.20 prices'!Q39</f>
        <v>509.4954806979099</v>
      </c>
      <c r="L26" s="301">
        <f>'20.21 prices'!Q39</f>
        <v>524.45410935934933</v>
      </c>
      <c r="M26" s="301">
        <f>'21.22 prices'!Q39</f>
        <v>541.80236948584775</v>
      </c>
      <c r="N26" s="301">
        <f>'22.23 prices'!Q39</f>
        <v>560.05577772758113</v>
      </c>
      <c r="O26" s="302">
        <f>'23.24 prices'!Q39</f>
        <v>578.6949068318055</v>
      </c>
      <c r="Q26" s="394">
        <v>509.32307862648128</v>
      </c>
      <c r="R26" s="302">
        <v>509.32307862648128</v>
      </c>
    </row>
    <row r="27" spans="2:18" ht="15" customHeight="1" x14ac:dyDescent="0.35">
      <c r="B27" s="31">
        <f>'17.18 prices'!A40</f>
        <v>522</v>
      </c>
      <c r="C27" s="25" t="str">
        <f>'17.18 prices'!B40</f>
        <v>Temporary Builders’ Supply – Underground (Business Hours)</v>
      </c>
      <c r="D27" s="126" t="s">
        <v>141</v>
      </c>
      <c r="E27" s="233">
        <v>1364.26</v>
      </c>
      <c r="F27" s="233">
        <f>'17.18 prices'!Q40</f>
        <v>1032.9539739788838</v>
      </c>
      <c r="G27" s="410">
        <f>F27/E27-1</f>
        <v>-0.24284669052901664</v>
      </c>
      <c r="I27" s="416">
        <v>1407.81</v>
      </c>
      <c r="K27" s="394">
        <f>'19.20 prices'!Q40</f>
        <v>979.74075646724827</v>
      </c>
      <c r="L27" s="301">
        <f>'20.21 prices'!Q40</f>
        <v>1008.6963837693772</v>
      </c>
      <c r="M27" s="301">
        <f>'21.22 prices'!Q40</f>
        <v>1042.4077140661159</v>
      </c>
      <c r="N27" s="301">
        <f>'22.23 prices'!Q40</f>
        <v>1077.905203439396</v>
      </c>
      <c r="O27" s="302">
        <f>'23.24 prices'!Q40</f>
        <v>1114.1494060234581</v>
      </c>
      <c r="Q27" s="394">
        <v>979.56835439581982</v>
      </c>
      <c r="R27" s="302">
        <v>979.56835439581982</v>
      </c>
    </row>
    <row r="28" spans="2:18" ht="15" customHeight="1" x14ac:dyDescent="0.35">
      <c r="B28" s="30" t="str">
        <f>'17.18 prices'!A41</f>
        <v>New Network Connections</v>
      </c>
      <c r="C28" s="23"/>
      <c r="D28" s="21"/>
      <c r="E28" s="229"/>
      <c r="F28" s="229"/>
      <c r="G28" s="411"/>
      <c r="I28" s="417"/>
      <c r="K28" s="291"/>
      <c r="L28" s="292"/>
      <c r="M28" s="292"/>
      <c r="N28" s="292"/>
      <c r="O28" s="293"/>
      <c r="Q28" s="291"/>
      <c r="R28" s="293"/>
    </row>
    <row r="29" spans="2:18" ht="15" customHeight="1" x14ac:dyDescent="0.35">
      <c r="B29" s="31">
        <f>'17.18 prices'!A42</f>
        <v>523</v>
      </c>
      <c r="C29" s="25" t="str">
        <f>'17.18 prices'!B42</f>
        <v>New Underground Service Connection – Greenfield</v>
      </c>
      <c r="D29" s="126" t="s">
        <v>141</v>
      </c>
      <c r="E29" s="233">
        <v>0</v>
      </c>
      <c r="F29" s="233">
        <f>'17.18 prices'!Q42</f>
        <v>690.45664743898692</v>
      </c>
      <c r="G29" s="410" t="s">
        <v>174</v>
      </c>
      <c r="I29" s="416">
        <v>0</v>
      </c>
      <c r="K29" s="394">
        <f>'19.20 prices'!Q42</f>
        <v>0</v>
      </c>
      <c r="L29" s="301">
        <f>'20.21 prices'!Q42</f>
        <v>0</v>
      </c>
      <c r="M29" s="301">
        <f>'21.22 prices'!Q42</f>
        <v>0</v>
      </c>
      <c r="N29" s="301">
        <f>'22.23 prices'!Q42</f>
        <v>0</v>
      </c>
      <c r="O29" s="302">
        <f>'23.24 prices'!Q42</f>
        <v>0</v>
      </c>
      <c r="Q29" s="394">
        <v>734.67533270776437</v>
      </c>
      <c r="R29" s="302">
        <v>734.67533270776437</v>
      </c>
    </row>
    <row r="30" spans="2:18" ht="15" customHeight="1" x14ac:dyDescent="0.35">
      <c r="B30" s="31">
        <f>'17.18 prices'!A43</f>
        <v>526</v>
      </c>
      <c r="C30" s="25" t="str">
        <f>'17.18 prices'!B43</f>
        <v>New Overhead Service Connection – Brownfield (Business Hours)</v>
      </c>
      <c r="D30" s="126" t="s">
        <v>141</v>
      </c>
      <c r="E30" s="233">
        <v>820.78</v>
      </c>
      <c r="F30" s="233">
        <f>'17.18 prices'!Q43</f>
        <v>701.09503027163669</v>
      </c>
      <c r="G30" s="410">
        <f>F30/E30-1</f>
        <v>-0.14581857468306159</v>
      </c>
      <c r="I30" s="416">
        <v>846.98</v>
      </c>
      <c r="K30" s="394">
        <f>'19.20 prices'!Q43</f>
        <v>745.30195403156802</v>
      </c>
      <c r="L30" s="301">
        <f>'20.21 prices'!Q43</f>
        <v>763.56185190534143</v>
      </c>
      <c r="M30" s="301">
        <f>'21.22 prices'!Q43</f>
        <v>782.26911727702225</v>
      </c>
      <c r="N30" s="301">
        <f>'22.23 prices'!Q43</f>
        <v>801.43471065030928</v>
      </c>
      <c r="O30" s="302">
        <f>'23.24 prices'!Q43</f>
        <v>821.0698610612418</v>
      </c>
      <c r="Q30" s="394">
        <v>745.30195403156802</v>
      </c>
      <c r="R30" s="302">
        <v>745.30195403156802</v>
      </c>
    </row>
    <row r="31" spans="2:18" ht="15" customHeight="1" x14ac:dyDescent="0.35">
      <c r="B31" s="31">
        <f>'17.18 prices'!A44</f>
        <v>527</v>
      </c>
      <c r="C31" s="25" t="str">
        <f>'17.18 prices'!B44</f>
        <v>New Underground Service Connection – Brownfield from Front</v>
      </c>
      <c r="D31" s="126" t="s">
        <v>141</v>
      </c>
      <c r="E31" s="233">
        <v>1364.26</v>
      </c>
      <c r="F31" s="233">
        <f>'17.18 prices'!Q44</f>
        <v>1281.8481817593192</v>
      </c>
      <c r="G31" s="410">
        <f>F31/E31-1</f>
        <v>-6.0407706918535142E-2</v>
      </c>
      <c r="I31" s="416">
        <v>1407.81</v>
      </c>
      <c r="K31" s="394">
        <f>'19.20 prices'!Q44</f>
        <v>1214.8633943519176</v>
      </c>
      <c r="L31" s="301">
        <f>'20.21 prices'!Q44</f>
        <v>1250.8175209743913</v>
      </c>
      <c r="M31" s="301">
        <f>'21.22 prices'!Q44</f>
        <v>1292.7103863562497</v>
      </c>
      <c r="N31" s="301">
        <f>'22.23 prices'!Q44</f>
        <v>1336.8299162953028</v>
      </c>
      <c r="O31" s="302">
        <f>'23.24 prices'!Q44</f>
        <v>1381.8766556192845</v>
      </c>
      <c r="Q31" s="394">
        <v>1214.6909922804891</v>
      </c>
      <c r="R31" s="302">
        <v>1214.6909922804891</v>
      </c>
    </row>
    <row r="32" spans="2:18" ht="15" customHeight="1" x14ac:dyDescent="0.35">
      <c r="B32" s="31">
        <f>'17.18 prices'!A45</f>
        <v>528</v>
      </c>
      <c r="C32" s="25" t="str">
        <f>'17.18 prices'!B45</f>
        <v>New Underground Service Connection – Brownfield from Rear</v>
      </c>
      <c r="D32" s="126" t="s">
        <v>141</v>
      </c>
      <c r="E32" s="233">
        <v>1364.26</v>
      </c>
      <c r="F32" s="233">
        <f>'17.18 prices'!Q45</f>
        <v>1281.8481817593192</v>
      </c>
      <c r="G32" s="410">
        <f>F32/E32-1</f>
        <v>-6.0407706918535142E-2</v>
      </c>
      <c r="I32" s="416">
        <v>1407.81</v>
      </c>
      <c r="K32" s="394">
        <f>'19.20 prices'!Q45</f>
        <v>1214.8633943519176</v>
      </c>
      <c r="L32" s="301">
        <f>'20.21 prices'!Q45</f>
        <v>1250.8175209743913</v>
      </c>
      <c r="M32" s="301">
        <f>'21.22 prices'!Q45</f>
        <v>1292.7103863562497</v>
      </c>
      <c r="N32" s="301">
        <f>'22.23 prices'!Q45</f>
        <v>1336.8299162953028</v>
      </c>
      <c r="O32" s="302">
        <f>'23.24 prices'!Q45</f>
        <v>1381.8766556192845</v>
      </c>
      <c r="Q32" s="394">
        <v>1214.6909922804891</v>
      </c>
      <c r="R32" s="302">
        <v>1214.6909922804891</v>
      </c>
    </row>
    <row r="33" spans="2:18" ht="15" customHeight="1" x14ac:dyDescent="0.35">
      <c r="B33" s="30" t="str">
        <f>'17.18 prices'!A46</f>
        <v>Network Connection Alterations and Additions</v>
      </c>
      <c r="C33" s="23"/>
      <c r="D33" s="21"/>
      <c r="E33" s="229"/>
      <c r="F33" s="229"/>
      <c r="G33" s="411"/>
      <c r="I33" s="417"/>
      <c r="K33" s="291"/>
      <c r="L33" s="292"/>
      <c r="M33" s="292"/>
      <c r="N33" s="292"/>
      <c r="O33" s="293"/>
      <c r="Q33" s="291"/>
      <c r="R33" s="293"/>
    </row>
    <row r="34" spans="2:18" ht="15" customHeight="1" x14ac:dyDescent="0.35">
      <c r="B34" s="31">
        <f>'17.18 prices'!A47</f>
        <v>541</v>
      </c>
      <c r="C34" s="25" t="str">
        <f>'17.18 prices'!B47</f>
        <v>Overhead Service Relocation – Single Visit (Business Hours)</v>
      </c>
      <c r="D34" s="126" t="s">
        <v>141</v>
      </c>
      <c r="E34" s="233">
        <v>783.39</v>
      </c>
      <c r="F34" s="233">
        <f>'17.18 prices'!Q47</f>
        <v>663.71788741449393</v>
      </c>
      <c r="G34" s="410">
        <f t="shared" ref="G34:G41" si="0">F34/E34-1</f>
        <v>-0.15276185882575222</v>
      </c>
      <c r="I34" s="416">
        <v>808.4</v>
      </c>
      <c r="K34" s="394">
        <f>'19.20 prices'!Q47</f>
        <v>626.99370102578462</v>
      </c>
      <c r="L34" s="301">
        <f>'20.21 prices'!Q47</f>
        <v>645.65636588003724</v>
      </c>
      <c r="M34" s="301">
        <f>'21.22 prices'!Q47</f>
        <v>667.47379277369066</v>
      </c>
      <c r="N34" s="301">
        <f>'22.23 prices'!Q47</f>
        <v>690.46590094908618</v>
      </c>
      <c r="O34" s="302">
        <f>'23.24 prices'!Q47</f>
        <v>713.9393322555369</v>
      </c>
      <c r="Q34" s="394">
        <v>626.99370102578462</v>
      </c>
      <c r="R34" s="302">
        <v>626.99370102578462</v>
      </c>
    </row>
    <row r="35" spans="2:18" ht="15" customHeight="1" x14ac:dyDescent="0.35">
      <c r="B35" s="31">
        <f>'17.18 prices'!A48</f>
        <v>542</v>
      </c>
      <c r="C35" s="25" t="str">
        <f>'17.18 prices'!B48</f>
        <v>Overhead Service Relocation – Two Visits (Business Hours)</v>
      </c>
      <c r="D35" s="126" t="s">
        <v>141</v>
      </c>
      <c r="E35" s="233">
        <v>1566.77</v>
      </c>
      <c r="F35" s="233">
        <f>'17.18 prices'!Q48</f>
        <v>1327.4357748289879</v>
      </c>
      <c r="G35" s="410">
        <f t="shared" si="0"/>
        <v>-0.15275645127939141</v>
      </c>
      <c r="I35" s="416">
        <v>1616.79</v>
      </c>
      <c r="K35" s="394">
        <f>'19.20 prices'!Q48</f>
        <v>1253.9874020515692</v>
      </c>
      <c r="L35" s="301">
        <f>'20.21 prices'!Q48</f>
        <v>1291.3127317600745</v>
      </c>
      <c r="M35" s="301">
        <f>'21.22 prices'!Q48</f>
        <v>1334.9475855473813</v>
      </c>
      <c r="N35" s="301">
        <f>'22.23 prices'!Q48</f>
        <v>1380.9318018981724</v>
      </c>
      <c r="O35" s="302">
        <f>'23.24 prices'!Q48</f>
        <v>1427.8786645110738</v>
      </c>
      <c r="Q35" s="394">
        <v>1253.9874020515692</v>
      </c>
      <c r="R35" s="302">
        <v>1253.9874020515692</v>
      </c>
    </row>
    <row r="36" spans="2:18" ht="15" customHeight="1" x14ac:dyDescent="0.35">
      <c r="B36" s="31">
        <f>'17.18 prices'!A49</f>
        <v>543</v>
      </c>
      <c r="C36" s="25" t="str">
        <f>'17.18 prices'!B49</f>
        <v>Overhead Service Upgrade – Service Cable Replacement Not Required</v>
      </c>
      <c r="D36" s="126" t="s">
        <v>141</v>
      </c>
      <c r="E36" s="233">
        <v>783.39</v>
      </c>
      <c r="F36" s="233">
        <f>'17.18 prices'!Q49</f>
        <v>663.71788741449393</v>
      </c>
      <c r="G36" s="410">
        <f t="shared" si="0"/>
        <v>-0.15276185882575222</v>
      </c>
      <c r="I36" s="416">
        <v>808.4</v>
      </c>
      <c r="K36" s="394">
        <f>'19.20 prices'!Q49</f>
        <v>626.99370102578462</v>
      </c>
      <c r="L36" s="301">
        <f>'20.21 prices'!Q49</f>
        <v>645.65636588003724</v>
      </c>
      <c r="M36" s="301">
        <f>'21.22 prices'!Q49</f>
        <v>667.47379277369066</v>
      </c>
      <c r="N36" s="301">
        <f>'22.23 prices'!Q49</f>
        <v>690.46590094908618</v>
      </c>
      <c r="O36" s="302">
        <f>'23.24 prices'!Q49</f>
        <v>713.9393322555369</v>
      </c>
      <c r="Q36" s="394">
        <v>626.99370102578462</v>
      </c>
      <c r="R36" s="302">
        <v>626.99370102578462</v>
      </c>
    </row>
    <row r="37" spans="2:18" ht="15" customHeight="1" x14ac:dyDescent="0.35">
      <c r="B37" s="31">
        <f>'17.18 prices'!A50</f>
        <v>544</v>
      </c>
      <c r="C37" s="25" t="str">
        <f>'17.18 prices'!B50</f>
        <v>Overhead Service Upgrade – Service Cable Replacement Required</v>
      </c>
      <c r="D37" s="126" t="s">
        <v>141</v>
      </c>
      <c r="E37" s="233">
        <v>820.78</v>
      </c>
      <c r="F37" s="233">
        <f>'17.18 prices'!Q50</f>
        <v>701.09503027163669</v>
      </c>
      <c r="G37" s="410">
        <f t="shared" si="0"/>
        <v>-0.14581857468306159</v>
      </c>
      <c r="I37" s="416">
        <v>846.98</v>
      </c>
      <c r="K37" s="394">
        <f>'19.20 prices'!Q50</f>
        <v>666.24390595435602</v>
      </c>
      <c r="L37" s="301">
        <f>'20.21 prices'!Q50</f>
        <v>685.86820082935867</v>
      </c>
      <c r="M37" s="301">
        <f>'21.22 prices'!Q50</f>
        <v>708.67081767927061</v>
      </c>
      <c r="N37" s="301">
        <f>'22.23 prices'!Q50</f>
        <v>732.67225296485265</v>
      </c>
      <c r="O37" s="302">
        <f>'23.24 prices'!Q50</f>
        <v>757.17973989568975</v>
      </c>
      <c r="Q37" s="394">
        <v>666.07150388292746</v>
      </c>
      <c r="R37" s="302">
        <v>666.07150388292746</v>
      </c>
    </row>
    <row r="38" spans="2:18" ht="15" customHeight="1" x14ac:dyDescent="0.35">
      <c r="B38" s="31">
        <f>'17.18 prices'!A51</f>
        <v>545</v>
      </c>
      <c r="C38" s="25" t="str">
        <f>'17.18 prices'!B51</f>
        <v>Underground Service Upgrade – Service Cable Replacement Not Required</v>
      </c>
      <c r="D38" s="126" t="s">
        <v>141</v>
      </c>
      <c r="E38" s="233">
        <v>1326.88</v>
      </c>
      <c r="F38" s="233">
        <f>'17.18 prices'!Q51</f>
        <v>497.78841556087053</v>
      </c>
      <c r="G38" s="410">
        <f t="shared" si="0"/>
        <v>-0.62484292810135766</v>
      </c>
      <c r="I38" s="416">
        <v>1369.24</v>
      </c>
      <c r="K38" s="394">
        <f>'19.20 prices'!Q51</f>
        <v>470.24527576933843</v>
      </c>
      <c r="L38" s="301">
        <f>'20.21 prices'!Q51</f>
        <v>484.2422744100279</v>
      </c>
      <c r="M38" s="301">
        <f>'21.22 prices'!Q51</f>
        <v>500.60534458026802</v>
      </c>
      <c r="N38" s="301">
        <f>'22.23 prices'!Q51</f>
        <v>517.84942571181466</v>
      </c>
      <c r="O38" s="302">
        <f>'23.24 prices'!Q51</f>
        <v>535.45449919165276</v>
      </c>
      <c r="Q38" s="394">
        <v>470.24527576933843</v>
      </c>
      <c r="R38" s="302">
        <v>470.24527576933843</v>
      </c>
    </row>
    <row r="39" spans="2:18" ht="15" customHeight="1" x14ac:dyDescent="0.35">
      <c r="B39" s="31">
        <f>'17.18 prices'!A52</f>
        <v>546</v>
      </c>
      <c r="C39" s="25" t="str">
        <f>'17.18 prices'!B52</f>
        <v xml:space="preserve">Underground Service Upgrade – Service Cable Replacement Required </v>
      </c>
      <c r="D39" s="126" t="s">
        <v>141</v>
      </c>
      <c r="E39" s="233">
        <v>1364.26</v>
      </c>
      <c r="F39" s="233">
        <f>'17.18 prices'!Q52</f>
        <v>1281.8481817593192</v>
      </c>
      <c r="G39" s="410">
        <f t="shared" si="0"/>
        <v>-6.0407706918535142E-2</v>
      </c>
      <c r="I39" s="416">
        <v>1407.81</v>
      </c>
      <c r="K39" s="394">
        <f>'19.20 prices'!Q52</f>
        <v>1214.8633943519176</v>
      </c>
      <c r="L39" s="301">
        <f>'20.21 prices'!Q52</f>
        <v>1250.8175209743913</v>
      </c>
      <c r="M39" s="301">
        <f>'21.22 prices'!Q52</f>
        <v>1292.7103863562497</v>
      </c>
      <c r="N39" s="301">
        <f>'22.23 prices'!Q52</f>
        <v>1336.8299162953028</v>
      </c>
      <c r="O39" s="302">
        <f>'23.24 prices'!Q52</f>
        <v>1381.8766556192845</v>
      </c>
      <c r="Q39" s="394">
        <v>1214.6909922804891</v>
      </c>
      <c r="R39" s="302">
        <v>1214.6909922804891</v>
      </c>
    </row>
    <row r="40" spans="2:18" ht="15" customHeight="1" x14ac:dyDescent="0.35">
      <c r="B40" s="31">
        <f>'17.18 prices'!A53</f>
        <v>547</v>
      </c>
      <c r="C40" s="25" t="str">
        <f>'17.18 prices'!B53</f>
        <v>Underground Service Relocation – Single Visit (Business Hours)</v>
      </c>
      <c r="D40" s="126" t="s">
        <v>141</v>
      </c>
      <c r="E40" s="233">
        <v>1364.26</v>
      </c>
      <c r="F40" s="233">
        <f>'17.18 prices'!Q53</f>
        <v>1281.8481817593192</v>
      </c>
      <c r="G40" s="410">
        <f t="shared" si="0"/>
        <v>-6.0407706918535142E-2</v>
      </c>
      <c r="I40" s="416">
        <v>1407.81</v>
      </c>
      <c r="K40" s="394">
        <f>'19.20 prices'!Q53</f>
        <v>1214.8633943519176</v>
      </c>
      <c r="L40" s="301">
        <f>'20.21 prices'!Q53</f>
        <v>1250.8175209743913</v>
      </c>
      <c r="M40" s="301">
        <f>'21.22 prices'!Q53</f>
        <v>1292.7103863562497</v>
      </c>
      <c r="N40" s="301">
        <f>'22.23 prices'!Q53</f>
        <v>1336.8299162953028</v>
      </c>
      <c r="O40" s="302">
        <f>'23.24 prices'!Q53</f>
        <v>1381.8766556192845</v>
      </c>
      <c r="Q40" s="394">
        <v>1214.6909922804891</v>
      </c>
      <c r="R40" s="302">
        <v>1214.6909922804891</v>
      </c>
    </row>
    <row r="41" spans="2:18" ht="15" customHeight="1" x14ac:dyDescent="0.35">
      <c r="B41" s="31">
        <f>'17.18 prices'!A54</f>
        <v>548</v>
      </c>
      <c r="C41" s="25" t="str">
        <f>'17.18 prices'!B54</f>
        <v>Install surface mounted point of entry (POE) box</v>
      </c>
      <c r="D41" s="126" t="s">
        <v>141</v>
      </c>
      <c r="E41" s="233">
        <v>630.92999999999995</v>
      </c>
      <c r="F41" s="233">
        <f>'17.18 prices'!Q54</f>
        <v>597.9432155608705</v>
      </c>
      <c r="G41" s="410">
        <f t="shared" si="0"/>
        <v>-5.2282795934777915E-2</v>
      </c>
      <c r="I41" s="416">
        <v>651.08000000000004</v>
      </c>
      <c r="K41" s="394">
        <f>'19.20 prices'!Q54</f>
        <v>575.41908318433843</v>
      </c>
      <c r="L41" s="301">
        <f>'20.21 prices'!Q54</f>
        <v>591.99284010669544</v>
      </c>
      <c r="M41" s="301">
        <f>'21.22 prices'!Q54</f>
        <v>610.99579913650393</v>
      </c>
      <c r="N41" s="301">
        <f>'22.23 prices'!Q54</f>
        <v>630.94444640467827</v>
      </c>
      <c r="O41" s="302">
        <f>'23.24 prices'!Q54</f>
        <v>651.32034789149156</v>
      </c>
      <c r="Q41" s="394">
        <v>574.9571191693384</v>
      </c>
      <c r="R41" s="302">
        <v>574.9571191693384</v>
      </c>
    </row>
    <row r="42" spans="2:18" ht="26.25" customHeight="1" x14ac:dyDescent="0.35">
      <c r="B42" s="31">
        <f>'17.18 prices'!A55</f>
        <v>549</v>
      </c>
      <c r="C42" s="25" t="str">
        <f>'17.18 prices'!B55</f>
        <v>Overhead Service Temporary 
Disconnect Reconnect same day (Business Hours)</v>
      </c>
      <c r="D42" s="126" t="s">
        <v>141</v>
      </c>
      <c r="E42" s="233" t="s">
        <v>174</v>
      </c>
      <c r="F42" s="233">
        <f>'17.18 prices'!Q55</f>
        <v>995.57683112174107</v>
      </c>
      <c r="G42" s="410" t="s">
        <v>174</v>
      </c>
      <c r="I42" s="425" t="s">
        <v>174</v>
      </c>
      <c r="K42" s="394">
        <f>'19.20 prices'!Q55</f>
        <v>940.49055153867687</v>
      </c>
      <c r="L42" s="301">
        <f>'20.21 prices'!Q55</f>
        <v>968.48454882005581</v>
      </c>
      <c r="M42" s="301">
        <f>'21.22 prices'!Q55</f>
        <v>1001.210689160536</v>
      </c>
      <c r="N42" s="301">
        <f>'22.23 prices'!Q55</f>
        <v>1035.6988514236293</v>
      </c>
      <c r="O42" s="302">
        <f>'23.24 prices'!Q55</f>
        <v>1070.9089983833055</v>
      </c>
      <c r="Q42" s="394">
        <v>940.49055153867687</v>
      </c>
      <c r="R42" s="302">
        <v>940.49055153867687</v>
      </c>
    </row>
    <row r="43" spans="2:18" ht="15" customHeight="1" x14ac:dyDescent="0.35">
      <c r="B43" s="30" t="str">
        <f>'17.18 prices'!A56</f>
        <v>Temporary De-energisation</v>
      </c>
      <c r="C43" s="23"/>
      <c r="D43" s="21"/>
      <c r="E43" s="229"/>
      <c r="F43" s="229"/>
      <c r="G43" s="411"/>
      <c r="I43" s="417"/>
      <c r="K43" s="291"/>
      <c r="L43" s="292"/>
      <c r="M43" s="292"/>
      <c r="N43" s="292"/>
      <c r="O43" s="293"/>
      <c r="Q43" s="291"/>
      <c r="R43" s="293"/>
    </row>
    <row r="44" spans="2:18" ht="15" customHeight="1" x14ac:dyDescent="0.35">
      <c r="B44" s="31">
        <f>'17.18 prices'!A57</f>
        <v>560</v>
      </c>
      <c r="C44" s="25" t="str">
        <f>'17.18 prices'!B57</f>
        <v>Temporary de-energisation – LV (Business Hours)</v>
      </c>
      <c r="D44" s="126" t="s">
        <v>28</v>
      </c>
      <c r="E44" s="233">
        <v>417.17</v>
      </c>
      <c r="F44" s="233">
        <f>'17.18 prices'!Q57</f>
        <v>663.71788741449393</v>
      </c>
      <c r="G44" s="410">
        <f>F44/E44-1</f>
        <v>0.5910010005860773</v>
      </c>
      <c r="I44" s="416">
        <v>430.49</v>
      </c>
      <c r="K44" s="394">
        <f>'19.20 prices'!Q57</f>
        <v>626.99370102578462</v>
      </c>
      <c r="L44" s="301">
        <f>'20.21 prices'!Q57</f>
        <v>645.65636588003724</v>
      </c>
      <c r="M44" s="301">
        <f>'21.22 prices'!Q57</f>
        <v>667.47379277369066</v>
      </c>
      <c r="N44" s="301">
        <f>'22.23 prices'!Q57</f>
        <v>690.46590094908618</v>
      </c>
      <c r="O44" s="302">
        <f>'23.24 prices'!Q57</f>
        <v>713.9393322555369</v>
      </c>
      <c r="Q44" s="394">
        <v>626.99370102578462</v>
      </c>
      <c r="R44" s="302">
        <v>504.69948507544643</v>
      </c>
    </row>
    <row r="45" spans="2:18" ht="15" customHeight="1" x14ac:dyDescent="0.35">
      <c r="B45" s="31">
        <f>'17.18 prices'!A58</f>
        <v>561</v>
      </c>
      <c r="C45" s="25" t="str">
        <f>'17.18 prices'!B58</f>
        <v>Temporary de-energisation – HV (Business Hours)</v>
      </c>
      <c r="D45" s="126" t="s">
        <v>28</v>
      </c>
      <c r="E45" s="233">
        <v>417.17</v>
      </c>
      <c r="F45" s="233">
        <f>'17.18 prices'!Q58</f>
        <v>663.71788741449393</v>
      </c>
      <c r="G45" s="410">
        <f>F45/E45-1</f>
        <v>0.5910010005860773</v>
      </c>
      <c r="I45" s="416">
        <v>430.49</v>
      </c>
      <c r="K45" s="394">
        <f>'19.20 prices'!Q58</f>
        <v>626.99370102578462</v>
      </c>
      <c r="L45" s="301">
        <f>'20.21 prices'!Q58</f>
        <v>645.65636588003724</v>
      </c>
      <c r="M45" s="301">
        <f>'21.22 prices'!Q58</f>
        <v>667.47379277369066</v>
      </c>
      <c r="N45" s="301">
        <f>'22.23 prices'!Q58</f>
        <v>690.46590094908618</v>
      </c>
      <c r="O45" s="302">
        <f>'23.24 prices'!Q58</f>
        <v>713.9393322555369</v>
      </c>
      <c r="Q45" s="394">
        <v>626.99370102578462</v>
      </c>
      <c r="R45" s="302">
        <v>504.69948507544643</v>
      </c>
    </row>
    <row r="46" spans="2:18" ht="15" customHeight="1" x14ac:dyDescent="0.35">
      <c r="B46" s="30" t="str">
        <f>'17.18 prices'!A59</f>
        <v>Supply Abolishment / Removal</v>
      </c>
      <c r="C46" s="23"/>
      <c r="D46" s="21"/>
      <c r="E46" s="229"/>
      <c r="F46" s="229"/>
      <c r="G46" s="411"/>
      <c r="I46" s="417"/>
      <c r="K46" s="291"/>
      <c r="L46" s="292"/>
      <c r="M46" s="292"/>
      <c r="N46" s="292"/>
      <c r="O46" s="293"/>
      <c r="Q46" s="291"/>
      <c r="R46" s="293"/>
    </row>
    <row r="47" spans="2:18" ht="15" customHeight="1" x14ac:dyDescent="0.35">
      <c r="B47" s="31">
        <f>'17.18 prices'!A60</f>
        <v>562</v>
      </c>
      <c r="C47" s="25" t="str">
        <f>'17.18 prices'!B60</f>
        <v>Supply Abolishment / Removal – Overhead (Business Hours)</v>
      </c>
      <c r="D47" s="126" t="s">
        <v>161</v>
      </c>
      <c r="E47" s="233">
        <v>587.54999999999995</v>
      </c>
      <c r="F47" s="233">
        <f>'17.18 prices'!Q60</f>
        <v>497.78841556087053</v>
      </c>
      <c r="G47" s="410">
        <f>F47/E47-1</f>
        <v>-0.1527726737113938</v>
      </c>
      <c r="I47" s="416">
        <v>606.30999999999995</v>
      </c>
      <c r="K47" s="394">
        <f>'19.20 prices'!Q60</f>
        <v>470.24527576933843</v>
      </c>
      <c r="L47" s="301">
        <f>'20.21 prices'!Q60</f>
        <v>484.2422744100279</v>
      </c>
      <c r="M47" s="301">
        <f>'21.22 prices'!Q60</f>
        <v>500.60534458026802</v>
      </c>
      <c r="N47" s="301">
        <f>'22.23 prices'!Q60</f>
        <v>517.84942571181466</v>
      </c>
      <c r="O47" s="302">
        <f>'23.24 prices'!Q60</f>
        <v>535.45449919165276</v>
      </c>
      <c r="Q47" s="394">
        <v>470.24527576933843</v>
      </c>
      <c r="R47" s="302">
        <v>470.24527576933843</v>
      </c>
    </row>
    <row r="48" spans="2:18" ht="15" customHeight="1" x14ac:dyDescent="0.35">
      <c r="B48" s="31">
        <f>'17.18 prices'!A61</f>
        <v>563</v>
      </c>
      <c r="C48" s="25" t="str">
        <f>'17.18 prices'!B61</f>
        <v>Supply Abolishment / Removal - Underground (Business Hours)</v>
      </c>
      <c r="D48" s="126" t="s">
        <v>161</v>
      </c>
      <c r="E48" s="233">
        <v>1061.51</v>
      </c>
      <c r="F48" s="233">
        <f>'17.18 prices'!Q61</f>
        <v>1244.4710389021764</v>
      </c>
      <c r="G48" s="410">
        <f>F48/E48-1</f>
        <v>0.17235922308991558</v>
      </c>
      <c r="I48" s="416">
        <v>1095.4000000000001</v>
      </c>
      <c r="K48" s="394">
        <f>'19.20 prices'!Q61</f>
        <v>1175.6131894233463</v>
      </c>
      <c r="L48" s="301">
        <f>'20.21 prices'!Q61</f>
        <v>1210.6056860250699</v>
      </c>
      <c r="M48" s="301">
        <f>'21.22 prices'!Q61</f>
        <v>1251.5133614506701</v>
      </c>
      <c r="N48" s="301">
        <f>'22.23 prices'!Q61</f>
        <v>1294.6235642795364</v>
      </c>
      <c r="O48" s="302">
        <f>'23.24 prices'!Q61</f>
        <v>1338.6362479791317</v>
      </c>
      <c r="Q48" s="394">
        <v>1175.6131894233463</v>
      </c>
      <c r="R48" s="302">
        <v>1174.2335945164621</v>
      </c>
    </row>
    <row r="49" spans="2:18" ht="15" customHeight="1" x14ac:dyDescent="0.35">
      <c r="B49" s="30" t="str">
        <f>'17.18 prices'!A62</f>
        <v>Miscellaneous Customer Initiated Services</v>
      </c>
      <c r="C49" s="23"/>
      <c r="D49" s="21"/>
      <c r="E49" s="229"/>
      <c r="F49" s="229"/>
      <c r="G49" s="411"/>
      <c r="I49" s="417"/>
      <c r="K49" s="291"/>
      <c r="L49" s="292"/>
      <c r="M49" s="292"/>
      <c r="N49" s="292"/>
      <c r="O49" s="293"/>
      <c r="Q49" s="291"/>
      <c r="R49" s="293"/>
    </row>
    <row r="50" spans="2:18" ht="15" customHeight="1" x14ac:dyDescent="0.35">
      <c r="B50" s="31">
        <f>'17.18 prices'!A63</f>
        <v>564</v>
      </c>
      <c r="C50" s="25" t="str">
        <f>'17.18 prices'!B63</f>
        <v>Install &amp; Remove Tiger Tails – Establishment (Business Hours)</v>
      </c>
      <c r="D50" s="126" t="s">
        <v>141</v>
      </c>
      <c r="E50" s="233">
        <v>1379.74</v>
      </c>
      <c r="F50" s="233">
        <f>'17.18 prices'!Q63</f>
        <v>1218.776831121741</v>
      </c>
      <c r="G50" s="410">
        <f>F50/E50-1</f>
        <v>-0.11666195723705841</v>
      </c>
      <c r="I50" s="416">
        <v>1423.78</v>
      </c>
      <c r="K50" s="394">
        <f>'19.20 prices'!Q63</f>
        <v>1174.8756615386769</v>
      </c>
      <c r="L50" s="301">
        <f>'20.21 prices'!Q63</f>
        <v>1208.6120940150558</v>
      </c>
      <c r="M50" s="301">
        <f>'21.22 prices'!Q63</f>
        <v>1247.2213592128132</v>
      </c>
      <c r="N50" s="301">
        <f>'22.23 prices'!Q63</f>
        <v>1287.7367828921876</v>
      </c>
      <c r="O50" s="302">
        <f>'23.24 prices'!Q63</f>
        <v>1329.1218591728432</v>
      </c>
      <c r="Q50" s="394">
        <v>1173.8461515386768</v>
      </c>
      <c r="R50" s="302">
        <v>1173.8461515386768</v>
      </c>
    </row>
    <row r="51" spans="2:18" ht="15" customHeight="1" x14ac:dyDescent="0.35">
      <c r="B51" s="31">
        <f>'17.18 prices'!A64</f>
        <v>565</v>
      </c>
      <c r="C51" s="25" t="str">
        <f>'17.18 prices'!B64</f>
        <v>Install &amp; Remove Tiger Tails - Per Span (Business Hours)</v>
      </c>
      <c r="D51" s="126" t="s">
        <v>141</v>
      </c>
      <c r="E51" s="233">
        <v>694.57</v>
      </c>
      <c r="F51" s="233">
        <f>'17.18 prices'!Q64</f>
        <v>1822.2434977884077</v>
      </c>
      <c r="G51" s="410">
        <f>F51/E51-1</f>
        <v>1.6235562978366582</v>
      </c>
      <c r="I51" s="416">
        <v>716.75</v>
      </c>
      <c r="K51" s="394">
        <f>'19.20 prices'!Q64</f>
        <v>1808.5835515386768</v>
      </c>
      <c r="L51" s="301">
        <f>'20.21 prices'!Q64</f>
        <v>1857.8458273200558</v>
      </c>
      <c r="M51" s="301">
        <f>'21.22 prices'!Q64</f>
        <v>1912.3613189837858</v>
      </c>
      <c r="N51" s="301">
        <f>'22.23 prices'!Q64</f>
        <v>1969.1726716775488</v>
      </c>
      <c r="O51" s="302">
        <f>'23.24 prices'!Q64</f>
        <v>2027.2529272334459</v>
      </c>
      <c r="Q51" s="394">
        <v>1804.770551538677</v>
      </c>
      <c r="R51" s="302">
        <v>1004.0029486350445</v>
      </c>
    </row>
    <row r="52" spans="2:18" ht="15" customHeight="1" x14ac:dyDescent="0.35">
      <c r="B52" s="31">
        <f>'17.18 prices'!A65</f>
        <v>566</v>
      </c>
      <c r="C52" s="25" t="str">
        <f>'17.18 prices'!B65</f>
        <v>Install &amp; Remove Warning Flags – Installation (Business Hours)</v>
      </c>
      <c r="D52" s="126" t="s">
        <v>141</v>
      </c>
      <c r="E52" s="233">
        <v>1175.08</v>
      </c>
      <c r="F52" s="233">
        <f>'17.18 prices'!Q65</f>
        <v>1218.776831121741</v>
      </c>
      <c r="G52" s="410">
        <f>F52/E52-1</f>
        <v>3.7186260613525146E-2</v>
      </c>
      <c r="I52" s="416">
        <v>1212.5899999999999</v>
      </c>
      <c r="K52" s="394">
        <f>'19.20 prices'!Q65</f>
        <v>1174.8756615386769</v>
      </c>
      <c r="L52" s="301">
        <f>'20.21 prices'!Q65</f>
        <v>1208.6120940150558</v>
      </c>
      <c r="M52" s="301">
        <f>'21.22 prices'!Q65</f>
        <v>1247.2213592128132</v>
      </c>
      <c r="N52" s="301">
        <f>'22.23 prices'!Q65</f>
        <v>1287.7367828921876</v>
      </c>
      <c r="O52" s="302">
        <f>'23.24 prices'!Q65</f>
        <v>1329.1218591728432</v>
      </c>
      <c r="Q52" s="394">
        <v>1173.8461515386768</v>
      </c>
      <c r="R52" s="302">
        <v>1173.8461515386768</v>
      </c>
    </row>
    <row r="53" spans="2:18" ht="15" customHeight="1" x14ac:dyDescent="0.35">
      <c r="B53" s="31">
        <f>'17.18 prices'!A66</f>
        <v>567</v>
      </c>
      <c r="C53" s="25" t="str">
        <f>'17.18 prices'!B66</f>
        <v>Install &amp; Remove Tiger Tails - Per Span (Business Hours)</v>
      </c>
      <c r="D53" s="126" t="s">
        <v>141</v>
      </c>
      <c r="E53" s="233">
        <v>595.34</v>
      </c>
      <c r="F53" s="233">
        <f>'17.18 prices'!Q66</f>
        <v>1590.776831121741</v>
      </c>
      <c r="G53" s="410">
        <f>F53/E53-1</f>
        <v>1.6720476217316844</v>
      </c>
      <c r="I53" s="416">
        <v>614.35</v>
      </c>
      <c r="K53" s="394">
        <f>'19.20 prices'!Q66</f>
        <v>1565.5175115386767</v>
      </c>
      <c r="L53" s="301">
        <f>'20.21 prices'!Q66</f>
        <v>1608.8246693400556</v>
      </c>
      <c r="M53" s="301">
        <f>'21.22 prices'!Q66</f>
        <v>1657.2391426332761</v>
      </c>
      <c r="N53" s="301">
        <f>'22.23 prices'!Q66</f>
        <v>1707.8000020064512</v>
      </c>
      <c r="O53" s="302">
        <f>'23.24 prices'!Q66</f>
        <v>1759.4766271554065</v>
      </c>
      <c r="Q53" s="394">
        <v>1562.7721515386768</v>
      </c>
      <c r="R53" s="302">
        <v>869.6070779489196</v>
      </c>
    </row>
    <row r="54" spans="2:18" ht="15" customHeight="1" x14ac:dyDescent="0.35">
      <c r="B54" s="30" t="str">
        <f>'17.18 prices'!A67</f>
        <v>Operational &amp; Maintenance Fees - Export Only Embedded Generation Installations up to 5MW</v>
      </c>
      <c r="C54" s="23"/>
      <c r="D54" s="21"/>
      <c r="E54" s="231"/>
      <c r="F54" s="231"/>
      <c r="G54" s="411"/>
      <c r="I54" s="227"/>
      <c r="K54" s="291"/>
      <c r="L54" s="292"/>
      <c r="M54" s="292"/>
      <c r="N54" s="292"/>
      <c r="O54" s="293"/>
      <c r="Q54" s="291"/>
      <c r="R54" s="293"/>
    </row>
    <row r="55" spans="2:18" ht="15" customHeight="1" x14ac:dyDescent="0.35">
      <c r="B55" s="31">
        <f>'17.18 prices'!A68</f>
        <v>568</v>
      </c>
      <c r="C55" s="25" t="str">
        <f>'17.18 prices'!B68</f>
        <v>Embedded Generation OPEX Fees - Connection Assets</v>
      </c>
      <c r="D55" s="126" t="s">
        <v>164</v>
      </c>
      <c r="E55" s="405">
        <v>0.02</v>
      </c>
      <c r="F55" s="405">
        <v>0.02</v>
      </c>
      <c r="G55" s="410" t="s">
        <v>174</v>
      </c>
      <c r="I55" s="418">
        <v>0.02</v>
      </c>
      <c r="K55" s="395">
        <v>0.02</v>
      </c>
      <c r="L55" s="232">
        <v>0.02</v>
      </c>
      <c r="M55" s="232">
        <v>0.02</v>
      </c>
      <c r="N55" s="232">
        <v>0.02</v>
      </c>
      <c r="O55" s="396">
        <v>0.02</v>
      </c>
      <c r="Q55" s="395"/>
      <c r="R55" s="396"/>
    </row>
    <row r="56" spans="2:18" ht="15" customHeight="1" x14ac:dyDescent="0.35">
      <c r="B56" s="31">
        <f>'17.18 prices'!A69</f>
        <v>569</v>
      </c>
      <c r="C56" s="25" t="str">
        <f>'17.18 prices'!B69</f>
        <v>Embedded Generation OPEX Fees - Shared Network Asset</v>
      </c>
      <c r="D56" s="126" t="s">
        <v>164</v>
      </c>
      <c r="E56" s="405">
        <v>0.02</v>
      </c>
      <c r="F56" s="405">
        <v>0.02</v>
      </c>
      <c r="G56" s="410" t="s">
        <v>174</v>
      </c>
      <c r="I56" s="418">
        <v>0.02</v>
      </c>
      <c r="K56" s="395">
        <v>0.02</v>
      </c>
      <c r="L56" s="232">
        <v>0.02</v>
      </c>
      <c r="M56" s="232">
        <v>0.02</v>
      </c>
      <c r="N56" s="232">
        <v>0.02</v>
      </c>
      <c r="O56" s="396">
        <v>0.02</v>
      </c>
      <c r="Q56" s="395"/>
      <c r="R56" s="396"/>
    </row>
    <row r="57" spans="2:18" ht="15" customHeight="1" x14ac:dyDescent="0.35">
      <c r="B57" s="30" t="str">
        <f>'17.18 prices'!A70</f>
        <v>Connection Enquiry Processing - Embedded Generation Installations*</v>
      </c>
      <c r="C57" s="23"/>
      <c r="D57" s="21"/>
      <c r="E57" s="231"/>
      <c r="F57" s="231"/>
      <c r="G57" s="411"/>
      <c r="I57" s="227"/>
      <c r="K57" s="291"/>
      <c r="L57" s="292"/>
      <c r="M57" s="292"/>
      <c r="N57" s="292"/>
      <c r="O57" s="293"/>
      <c r="Q57" s="291"/>
      <c r="R57" s="293"/>
    </row>
    <row r="58" spans="2:18" ht="15" customHeight="1" x14ac:dyDescent="0.35">
      <c r="B58" s="31">
        <f>'17.18 prices'!A71</f>
        <v>570</v>
      </c>
      <c r="C58" s="25" t="str">
        <f>'17.18 prices'!B71</f>
        <v>Embedded Generation Connection Enquiry – Class 1 (Commercial)</v>
      </c>
      <c r="D58" s="126" t="s">
        <v>141</v>
      </c>
      <c r="E58" s="233">
        <v>0</v>
      </c>
      <c r="F58" s="233">
        <f>'17.18 prices'!Q71</f>
        <v>444.64980000000003</v>
      </c>
      <c r="G58" s="410" t="s">
        <v>174</v>
      </c>
      <c r="I58" s="416">
        <v>0</v>
      </c>
      <c r="K58" s="394">
        <f>'19.20 prices'!Q71</f>
        <v>431.04792446011203</v>
      </c>
      <c r="L58" s="233">
        <f>'20.21 prices'!Q71</f>
        <v>443.87820160190654</v>
      </c>
      <c r="M58" s="233">
        <f>'21.22 prices'!Q71</f>
        <v>458.87732609738987</v>
      </c>
      <c r="N58" s="233">
        <f>'22.23 prices'!Q71</f>
        <v>474.68402477993226</v>
      </c>
      <c r="O58" s="397">
        <f>'23.24 prices'!Q71</f>
        <v>490.82162525031788</v>
      </c>
      <c r="Q58" s="394">
        <v>431.04792446011203</v>
      </c>
      <c r="R58" s="397">
        <v>431.04792446011203</v>
      </c>
    </row>
    <row r="59" spans="2:18" ht="15" customHeight="1" x14ac:dyDescent="0.35">
      <c r="B59" s="31">
        <f>'17.18 prices'!A72</f>
        <v>596</v>
      </c>
      <c r="C59" s="25" t="str">
        <f>'17.18 prices'!B72</f>
        <v>Embedded Generation Connection Enquiry – Class 2</v>
      </c>
      <c r="D59" s="126" t="s">
        <v>141</v>
      </c>
      <c r="E59" s="233">
        <v>571.20000000000005</v>
      </c>
      <c r="F59" s="233">
        <f>'17.18 prices'!Q72</f>
        <v>555.81225000000006</v>
      </c>
      <c r="G59" s="410">
        <f>F59/E59-1</f>
        <v>-2.6939338235294041E-2</v>
      </c>
      <c r="I59" s="416">
        <f>E59*(1+$I$4)</f>
        <v>585.19439999999997</v>
      </c>
      <c r="K59" s="394">
        <f>'19.20 prices'!Q72</f>
        <v>538.80990557514008</v>
      </c>
      <c r="L59" s="233">
        <f>'20.21 prices'!Q72</f>
        <v>554.84775200238323</v>
      </c>
      <c r="M59" s="233">
        <f>'21.22 prices'!Q72</f>
        <v>573.59665762173722</v>
      </c>
      <c r="N59" s="233">
        <f>'22.23 prices'!Q72</f>
        <v>593.35503097491528</v>
      </c>
      <c r="O59" s="397">
        <f>'23.24 prices'!Q72</f>
        <v>613.52703156289738</v>
      </c>
      <c r="Q59" s="394">
        <v>538.80990557514008</v>
      </c>
      <c r="R59" s="397">
        <v>538.80990557514008</v>
      </c>
    </row>
    <row r="60" spans="2:18" ht="15" customHeight="1" x14ac:dyDescent="0.35">
      <c r="B60" s="31">
        <f>'17.18 prices'!A73</f>
        <v>597</v>
      </c>
      <c r="C60" s="25" t="str">
        <f>'17.18 prices'!B73</f>
        <v xml:space="preserve">Embedded Generation Connection Enquiry – Class 3 </v>
      </c>
      <c r="D60" s="126" t="s">
        <v>141</v>
      </c>
      <c r="E60" s="233">
        <v>571.20000000000005</v>
      </c>
      <c r="F60" s="233">
        <f>'17.18 prices'!Q73</f>
        <v>666.97469999999998</v>
      </c>
      <c r="G60" s="410">
        <f>F60/E60-1</f>
        <v>0.16767279411764702</v>
      </c>
      <c r="I60" s="416">
        <f>E60*(1+$I$4)</f>
        <v>585.19439999999997</v>
      </c>
      <c r="K60" s="394">
        <f>'19.20 prices'!Q73</f>
        <v>646.57188669016796</v>
      </c>
      <c r="L60" s="233">
        <f>'20.21 prices'!Q73</f>
        <v>665.81730240285992</v>
      </c>
      <c r="M60" s="233">
        <f>'21.22 prices'!Q73</f>
        <v>688.3159891460848</v>
      </c>
      <c r="N60" s="233">
        <f>'22.23 prices'!Q73</f>
        <v>712.02603716989825</v>
      </c>
      <c r="O60" s="397">
        <f>'23.24 prices'!Q73</f>
        <v>736.23243787547699</v>
      </c>
      <c r="Q60" s="394">
        <v>646.57188669016796</v>
      </c>
      <c r="R60" s="397">
        <v>631.19411739995178</v>
      </c>
    </row>
    <row r="61" spans="2:18" ht="15" customHeight="1" x14ac:dyDescent="0.35">
      <c r="B61" s="31">
        <f>'17.18 prices'!A74</f>
        <v>598</v>
      </c>
      <c r="C61" s="25" t="str">
        <f>'17.18 prices'!B74</f>
        <v xml:space="preserve">Embedded Generation Connection Enquiry – Class 4 </v>
      </c>
      <c r="D61" s="126" t="s">
        <v>141</v>
      </c>
      <c r="E61" s="233">
        <v>571.20000000000005</v>
      </c>
      <c r="F61" s="233">
        <f>'17.18 prices'!Q74</f>
        <v>778.13715000000002</v>
      </c>
      <c r="G61" s="410">
        <f>F61/E61-1</f>
        <v>0.36228492647058808</v>
      </c>
      <c r="I61" s="416">
        <f>E61*(1+$I$4)</f>
        <v>585.19439999999997</v>
      </c>
      <c r="K61" s="394">
        <f>'19.20 prices'!Q74</f>
        <v>754.33386780519618</v>
      </c>
      <c r="L61" s="233">
        <f>'20.21 prices'!Q74</f>
        <v>776.78685280333639</v>
      </c>
      <c r="M61" s="233">
        <f>'21.22 prices'!Q74</f>
        <v>803.03532067043227</v>
      </c>
      <c r="N61" s="233">
        <f>'22.23 prices'!Q74</f>
        <v>830.69704336488144</v>
      </c>
      <c r="O61" s="397">
        <f>'23.24 prices'!Q74</f>
        <v>858.93784418805626</v>
      </c>
      <c r="Q61" s="394">
        <v>754.33386780519618</v>
      </c>
      <c r="R61" s="397">
        <v>658.70993696661037</v>
      </c>
    </row>
    <row r="62" spans="2:18" ht="15" customHeight="1" x14ac:dyDescent="0.35">
      <c r="B62" s="31">
        <f>'17.18 prices'!A75</f>
        <v>599</v>
      </c>
      <c r="C62" s="25" t="str">
        <f>'17.18 prices'!B75</f>
        <v xml:space="preserve">Embedded Generation Connection Enquiry – Class 5 </v>
      </c>
      <c r="D62" s="126" t="s">
        <v>141</v>
      </c>
      <c r="E62" s="233">
        <v>571.20000000000005</v>
      </c>
      <c r="F62" s="233">
        <f>'17.18 prices'!Q75</f>
        <v>889.29960000000005</v>
      </c>
      <c r="G62" s="410">
        <f>F62/E62-1</f>
        <v>0.55689705882352936</v>
      </c>
      <c r="I62" s="416">
        <f>E62*(1+$I$4)</f>
        <v>585.19439999999997</v>
      </c>
      <c r="K62" s="394">
        <f>'19.20 prices'!Q75</f>
        <v>862.09584892022406</v>
      </c>
      <c r="L62" s="233">
        <f>'20.21 prices'!Q75</f>
        <v>887.75640320381308</v>
      </c>
      <c r="M62" s="233">
        <f>'21.22 prices'!Q75</f>
        <v>917.75465219477974</v>
      </c>
      <c r="N62" s="233">
        <f>'22.23 prices'!Q75</f>
        <v>949.36804955986452</v>
      </c>
      <c r="O62" s="397">
        <f>'23.24 prices'!Q75</f>
        <v>981.64325050063576</v>
      </c>
      <c r="Q62" s="394">
        <v>862.09584892022406</v>
      </c>
      <c r="R62" s="397">
        <v>686.22575653326896</v>
      </c>
    </row>
    <row r="63" spans="2:18" ht="15" customHeight="1" x14ac:dyDescent="0.35">
      <c r="B63" s="31">
        <f>'17.18 prices'!A76</f>
        <v>600</v>
      </c>
      <c r="C63" s="25" t="str">
        <f>'17.18 prices'!B76</f>
        <v>Embedded Generation Connection Enquiry – Class 6</v>
      </c>
      <c r="D63" s="126" t="s">
        <v>141</v>
      </c>
      <c r="E63" s="233">
        <v>1142.4100000000001</v>
      </c>
      <c r="F63" s="233">
        <f>'17.18 prices'!Q76</f>
        <v>1000.46205</v>
      </c>
      <c r="G63" s="410">
        <f>F63/E63-1</f>
        <v>-0.12425307026374077</v>
      </c>
      <c r="I63" s="416">
        <f>E63*(1+$I$4)</f>
        <v>1170.3990450000001</v>
      </c>
      <c r="K63" s="394">
        <f>'19.20 prices'!Q76</f>
        <v>969.85783003525205</v>
      </c>
      <c r="L63" s="233">
        <f>'20.21 prices'!Q76</f>
        <v>998.72595360428977</v>
      </c>
      <c r="M63" s="233">
        <f>'21.22 prices'!Q76</f>
        <v>1032.4739837191273</v>
      </c>
      <c r="N63" s="233">
        <f>'22.23 prices'!Q76</f>
        <v>1068.0390557548476</v>
      </c>
      <c r="O63" s="397">
        <f>'23.24 prices'!Q76</f>
        <v>1104.3486568132153</v>
      </c>
      <c r="Q63" s="394">
        <v>969.85783003525205</v>
      </c>
      <c r="R63" s="397">
        <v>969.85783003525205</v>
      </c>
    </row>
    <row r="64" spans="2:18" ht="15" customHeight="1" x14ac:dyDescent="0.35">
      <c r="B64" s="30" t="str">
        <f>'17.18 prices'!A77</f>
        <v xml:space="preserve">Network Design &amp; Investigation / Analysis Services - Embedded Generation Installations† </v>
      </c>
      <c r="C64" s="23"/>
      <c r="D64" s="21"/>
      <c r="E64" s="229"/>
      <c r="F64" s="229"/>
      <c r="G64" s="411"/>
      <c r="I64" s="227"/>
      <c r="K64" s="291"/>
      <c r="L64" s="292"/>
      <c r="M64" s="292"/>
      <c r="N64" s="292"/>
      <c r="O64" s="293"/>
      <c r="Q64" s="291"/>
      <c r="R64" s="293"/>
    </row>
    <row r="65" spans="2:18" ht="15" customHeight="1" x14ac:dyDescent="0.35">
      <c r="B65" s="31">
        <f>'17.18 prices'!A78</f>
        <v>574</v>
      </c>
      <c r="C65" s="25" t="str">
        <f>'17.18 prices'!B78</f>
        <v>Embedded Generation Network Technical Study - Class 1  (Commercial)</v>
      </c>
      <c r="D65" s="126" t="s">
        <v>141</v>
      </c>
      <c r="E65" s="233">
        <v>0</v>
      </c>
      <c r="F65" s="233">
        <f>'17.18 prices'!Q78</f>
        <v>1778.5992000000001</v>
      </c>
      <c r="G65" s="410" t="s">
        <v>174</v>
      </c>
      <c r="I65" s="416">
        <f>E65*(1+$I$4)</f>
        <v>0</v>
      </c>
      <c r="K65" s="394">
        <f>'19.20 prices'!Q78</f>
        <v>1724.1916978404481</v>
      </c>
      <c r="L65" s="233">
        <f>'20.21 prices'!Q78</f>
        <v>1775.5128064076262</v>
      </c>
      <c r="M65" s="233">
        <f>'21.22 prices'!Q78</f>
        <v>1835.5093043895595</v>
      </c>
      <c r="N65" s="233">
        <f>'22.23 prices'!Q78</f>
        <v>1898.736099119729</v>
      </c>
      <c r="O65" s="397">
        <f>'23.24 prices'!Q78</f>
        <v>1963.2865010012715</v>
      </c>
      <c r="Q65" s="394">
        <v>1724.1916978404481</v>
      </c>
      <c r="R65" s="397">
        <v>1724.1916978404481</v>
      </c>
    </row>
    <row r="66" spans="2:18" ht="15" customHeight="1" x14ac:dyDescent="0.35">
      <c r="B66" s="31">
        <f>'17.18 prices'!A79</f>
        <v>575</v>
      </c>
      <c r="C66" s="25" t="str">
        <f>'17.18 prices'!B79</f>
        <v>Embedded Generation Network Technical Study - Class 2</v>
      </c>
      <c r="D66" s="126" t="s">
        <v>141</v>
      </c>
      <c r="E66" s="233">
        <v>3808.04</v>
      </c>
      <c r="F66" s="233">
        <f>'17.18 prices'!Q79</f>
        <v>3557.1984000000002</v>
      </c>
      <c r="G66" s="410">
        <f>F66/E66-1</f>
        <v>-6.5871576979233293E-2</v>
      </c>
      <c r="I66" s="416">
        <v>3929.61</v>
      </c>
      <c r="K66" s="394">
        <f>'19.20 prices'!Q79</f>
        <v>3448.3833956808962</v>
      </c>
      <c r="L66" s="233">
        <f>'20.21 prices'!Q79</f>
        <v>3551.0256128152523</v>
      </c>
      <c r="M66" s="233">
        <f>'21.22 prices'!Q79</f>
        <v>3671.0186087791189</v>
      </c>
      <c r="N66" s="233">
        <f>'22.23 prices'!Q79</f>
        <v>3797.4721982394581</v>
      </c>
      <c r="O66" s="397">
        <f>'23.24 prices'!Q79</f>
        <v>3926.573002002543</v>
      </c>
      <c r="Q66" s="394">
        <v>3448.3833956808962</v>
      </c>
      <c r="R66" s="397">
        <v>3448.3833956808962</v>
      </c>
    </row>
    <row r="67" spans="2:18" ht="15" customHeight="1" x14ac:dyDescent="0.35">
      <c r="B67" s="31">
        <f>'17.18 prices'!A80</f>
        <v>576</v>
      </c>
      <c r="C67" s="25" t="str">
        <f>'17.18 prices'!B80</f>
        <v>Embedded Generation Network Technical Study - Class 3</v>
      </c>
      <c r="D67" s="126" t="s">
        <v>141</v>
      </c>
      <c r="E67" s="233">
        <v>5712.05</v>
      </c>
      <c r="F67" s="233">
        <f>'17.18 prices'!Q80</f>
        <v>7114.3968000000004</v>
      </c>
      <c r="G67" s="410">
        <f>F67/E67-1</f>
        <v>0.24550674451379106</v>
      </c>
      <c r="I67" s="416">
        <v>5894.4</v>
      </c>
      <c r="K67" s="394">
        <f>'19.20 prices'!Q80</f>
        <v>6896.7667913617925</v>
      </c>
      <c r="L67" s="233">
        <f>'20.21 prices'!Q80</f>
        <v>7102.0512256305046</v>
      </c>
      <c r="M67" s="233">
        <f>'21.22 prices'!Q80</f>
        <v>7342.0372175582379</v>
      </c>
      <c r="N67" s="233">
        <f>'22.23 prices'!Q80</f>
        <v>7594.9443964789161</v>
      </c>
      <c r="O67" s="397">
        <f>'23.24 prices'!Q80</f>
        <v>7853.1460040050861</v>
      </c>
      <c r="Q67" s="394">
        <v>6896.7667913617925</v>
      </c>
      <c r="R67" s="397">
        <v>6422.0452522661517</v>
      </c>
    </row>
    <row r="68" spans="2:18" ht="15" customHeight="1" x14ac:dyDescent="0.35">
      <c r="B68" s="31">
        <f>'17.18 prices'!A81</f>
        <v>577</v>
      </c>
      <c r="C68" s="25" t="str">
        <f>'17.18 prices'!B81</f>
        <v>Embedded Generation Network Technical Study - Class 4</v>
      </c>
      <c r="D68" s="126" t="s">
        <v>141</v>
      </c>
      <c r="E68" s="233">
        <v>7616.08</v>
      </c>
      <c r="F68" s="233">
        <f>'17.18 prices'!Q81</f>
        <v>10671.5952</v>
      </c>
      <c r="G68" s="410">
        <f>F68/E68-1</f>
        <v>0.40119263453114984</v>
      </c>
      <c r="I68" s="416">
        <v>7859.22</v>
      </c>
      <c r="K68" s="394">
        <f>'19.20 prices'!Q81</f>
        <v>10345.150187042687</v>
      </c>
      <c r="L68" s="233">
        <f>'20.21 prices'!Q81</f>
        <v>10653.076838445759</v>
      </c>
      <c r="M68" s="233">
        <f>'21.22 prices'!Q81</f>
        <v>11013.055826337357</v>
      </c>
      <c r="N68" s="233">
        <f>'22.23 prices'!Q81</f>
        <v>11392.416594718372</v>
      </c>
      <c r="O68" s="397">
        <f>'23.24 prices'!Q81</f>
        <v>11779.719006007632</v>
      </c>
      <c r="Q68" s="394">
        <v>10345.150187042687</v>
      </c>
      <c r="R68" s="397">
        <v>8856.2399583992283</v>
      </c>
    </row>
    <row r="69" spans="2:18" ht="15" customHeight="1" x14ac:dyDescent="0.35">
      <c r="B69" s="31">
        <f>'17.18 prices'!A82</f>
        <v>578</v>
      </c>
      <c r="C69" s="25" t="str">
        <f>'17.18 prices'!B82</f>
        <v>Embedded Generation Network Technical Study - Class 5</v>
      </c>
      <c r="D69" s="126" t="s">
        <v>141</v>
      </c>
      <c r="E69" s="233">
        <v>11424.12</v>
      </c>
      <c r="F69" s="233">
        <f>'17.18 prices'!Q82</f>
        <v>14228.793600000001</v>
      </c>
      <c r="G69" s="410">
        <f>F69/E69-1</f>
        <v>0.24550456402768872</v>
      </c>
      <c r="I69" s="416">
        <v>11788.83</v>
      </c>
      <c r="K69" s="394">
        <f>'19.20 prices'!Q82</f>
        <v>13793.533582723585</v>
      </c>
      <c r="L69" s="233">
        <f>'20.21 prices'!Q82</f>
        <v>14204.102451261009</v>
      </c>
      <c r="M69" s="233">
        <f>'21.22 prices'!Q82</f>
        <v>14684.074435116476</v>
      </c>
      <c r="N69" s="233">
        <f>'22.23 prices'!Q82</f>
        <v>15189.888792957832</v>
      </c>
      <c r="O69" s="397">
        <f>'23.24 prices'!Q82</f>
        <v>15706.292008010172</v>
      </c>
      <c r="Q69" s="394">
        <v>13793.533582723585</v>
      </c>
      <c r="R69" s="397">
        <v>12844.106824532304</v>
      </c>
    </row>
    <row r="70" spans="2:18" ht="23.25" customHeight="1" x14ac:dyDescent="0.35">
      <c r="B70" s="31">
        <f>'17.18 prices'!A83</f>
        <v>579</v>
      </c>
      <c r="C70" s="25" t="str">
        <f>'17.18 prices'!B83</f>
        <v>Embeddded Generation - Network Technical Study - Class 6</v>
      </c>
      <c r="D70" s="126" t="s">
        <v>141</v>
      </c>
      <c r="E70" s="233">
        <v>14280.14</v>
      </c>
      <c r="F70" s="233">
        <f>'17.18 prices'!Q83</f>
        <v>17785.992000000002</v>
      </c>
      <c r="G70" s="410">
        <f>F70/E70-1</f>
        <v>0.24550543622121368</v>
      </c>
      <c r="I70" s="416">
        <v>14736.03</v>
      </c>
      <c r="K70" s="394">
        <f>'19.20 prices'!Q83</f>
        <v>17241.916978404483</v>
      </c>
      <c r="L70" s="233">
        <f>'20.21 prices'!Q83</f>
        <v>17755.128064076263</v>
      </c>
      <c r="M70" s="233">
        <f>'21.22 prices'!Q83</f>
        <v>18355.093043895591</v>
      </c>
      <c r="N70" s="233">
        <f>'22.23 prices'!Q83</f>
        <v>18987.360991197289</v>
      </c>
      <c r="O70" s="397">
        <f>'23.24 prices'!Q83</f>
        <v>19632.865010012716</v>
      </c>
      <c r="Q70" s="394">
        <v>17241.916978404483</v>
      </c>
      <c r="R70" s="397">
        <v>16055.125370665379</v>
      </c>
    </row>
    <row r="71" spans="2:18" ht="15" customHeight="1" x14ac:dyDescent="0.35">
      <c r="B71" s="30" t="str">
        <f>'17.18 prices'!A84</f>
        <v xml:space="preserve">Contract Administration, Commissioning and Testing - Embedded Generation Installations up to 5MW </v>
      </c>
      <c r="C71" s="23"/>
      <c r="D71" s="21"/>
      <c r="E71" s="229"/>
      <c r="F71" s="229"/>
      <c r="G71" s="411"/>
      <c r="I71" s="227"/>
      <c r="K71" s="291"/>
      <c r="L71" s="292"/>
      <c r="M71" s="292"/>
      <c r="N71" s="292"/>
      <c r="O71" s="293"/>
      <c r="Q71" s="291"/>
      <c r="R71" s="293"/>
    </row>
    <row r="72" spans="2:18" ht="23.25" customHeight="1" x14ac:dyDescent="0.35">
      <c r="B72" s="31">
        <f>'17.18 prices'!A85</f>
        <v>601</v>
      </c>
      <c r="C72" s="25" t="str">
        <f>'17.18 prices'!B85</f>
        <v xml:space="preserve">Embedded Generation - Connection Contract Establishment - Class 1 (Commercial) to Class 6 </v>
      </c>
      <c r="D72" s="126" t="s">
        <v>493</v>
      </c>
      <c r="E72" s="406" t="s">
        <v>174</v>
      </c>
      <c r="F72" s="233">
        <f>'17.18 prices'!Q85</f>
        <v>3557.1984000000002</v>
      </c>
      <c r="G72" s="410" t="s">
        <v>174</v>
      </c>
      <c r="I72" s="426" t="s">
        <v>174</v>
      </c>
      <c r="K72" s="394">
        <f>'19.20 prices'!Q85</f>
        <v>3448.3833956808962</v>
      </c>
      <c r="L72" s="233">
        <f>'20.21 prices'!Q85</f>
        <v>3551.0256128152523</v>
      </c>
      <c r="M72" s="233">
        <f>'21.22 prices'!Q85</f>
        <v>3671.0186087791189</v>
      </c>
      <c r="N72" s="233">
        <f>'22.23 prices'!Q85</f>
        <v>3797.4721982394581</v>
      </c>
      <c r="O72" s="397">
        <f>'23.24 prices'!Q85</f>
        <v>3926.573002002543</v>
      </c>
      <c r="Q72" s="394">
        <v>3448.3833956808962</v>
      </c>
      <c r="R72" s="397">
        <v>3448.3833956808962</v>
      </c>
    </row>
    <row r="73" spans="2:18" ht="15" customHeight="1" x14ac:dyDescent="0.35">
      <c r="B73" s="30" t="str">
        <f>'17.18 prices'!A86</f>
        <v>Provision of Data for Network Technical Study - Embedded Generation Installations over 5MW</v>
      </c>
      <c r="C73" s="23"/>
      <c r="D73" s="21"/>
      <c r="E73" s="229"/>
      <c r="F73" s="229"/>
      <c r="G73" s="411"/>
      <c r="I73" s="227"/>
      <c r="K73" s="291"/>
      <c r="L73" s="292"/>
      <c r="M73" s="292"/>
      <c r="N73" s="292"/>
      <c r="O73" s="293"/>
      <c r="Q73" s="291"/>
      <c r="R73" s="293"/>
    </row>
    <row r="74" spans="2:18" ht="23.25" customHeight="1" x14ac:dyDescent="0.35">
      <c r="B74" s="31">
        <f>'17.18 prices'!A87</f>
        <v>602</v>
      </c>
      <c r="C74" s="25" t="str">
        <f>'17.18 prices'!B87</f>
        <v>Embedded Generator Network Technical Study  - Embedded Generation over 5MW</v>
      </c>
      <c r="D74" s="126" t="s">
        <v>494</v>
      </c>
      <c r="E74" s="406" t="s">
        <v>174</v>
      </c>
      <c r="F74" s="233">
        <f>'17.18 prices'!Q87</f>
        <v>17785.992000000002</v>
      </c>
      <c r="G74" s="410" t="s">
        <v>174</v>
      </c>
      <c r="I74" s="426" t="s">
        <v>174</v>
      </c>
      <c r="K74" s="394">
        <f>'19.20 prices'!Q87</f>
        <v>17241.916978404483</v>
      </c>
      <c r="L74" s="233">
        <f>'20.21 prices'!Q87</f>
        <v>17755.128064076263</v>
      </c>
      <c r="M74" s="233">
        <f>'21.22 prices'!Q87</f>
        <v>18355.093043895591</v>
      </c>
      <c r="N74" s="233">
        <f>'22.23 prices'!Q87</f>
        <v>18987.360991197289</v>
      </c>
      <c r="O74" s="397">
        <f>'23.24 prices'!Q87</f>
        <v>19632.865010012716</v>
      </c>
      <c r="Q74" s="394">
        <v>17241.916978404483</v>
      </c>
      <c r="R74" s="397">
        <v>17241.916978404483</v>
      </c>
    </row>
    <row r="75" spans="2:18" ht="15" customHeight="1" x14ac:dyDescent="0.35">
      <c r="B75" s="30" t="s">
        <v>165</v>
      </c>
      <c r="C75" s="23"/>
      <c r="D75" s="21"/>
      <c r="E75" s="231"/>
      <c r="F75" s="231"/>
      <c r="G75" s="411"/>
      <c r="I75" s="227"/>
      <c r="K75" s="291"/>
      <c r="L75" s="292"/>
      <c r="M75" s="292"/>
      <c r="N75" s="292"/>
      <c r="O75" s="293"/>
      <c r="Q75" s="291"/>
      <c r="R75" s="293"/>
    </row>
    <row r="76" spans="2:18" ht="15" customHeight="1" x14ac:dyDescent="0.35">
      <c r="B76" s="31">
        <f>'17.18 prices'!A96</f>
        <v>590</v>
      </c>
      <c r="C76" s="25" t="str">
        <f>'17.18 prices'!B96</f>
        <v>Rescheduled Site Visit – One Person</v>
      </c>
      <c r="D76" s="126" t="s">
        <v>161</v>
      </c>
      <c r="E76" s="233">
        <v>139.06</v>
      </c>
      <c r="F76" s="233">
        <f>'17.18 prices'!Q96</f>
        <v>165.92947185362348</v>
      </c>
      <c r="G76" s="410">
        <f>F76/E76-1</f>
        <v>0.19322214766017165</v>
      </c>
      <c r="I76" s="416">
        <v>143.5</v>
      </c>
      <c r="K76" s="394">
        <f>'19.20 prices'!Q96</f>
        <v>156.74842525644615</v>
      </c>
      <c r="L76" s="233">
        <f>'20.21 prices'!Q96</f>
        <v>161.41409147000931</v>
      </c>
      <c r="M76" s="233">
        <f>'21.22 prices'!Q96</f>
        <v>166.86844819342267</v>
      </c>
      <c r="N76" s="233">
        <f>'22.23 prices'!Q96</f>
        <v>172.61647523727154</v>
      </c>
      <c r="O76" s="397">
        <f>'23.24 prices'!Q96</f>
        <v>178.48483306388422</v>
      </c>
      <c r="Q76" s="394">
        <v>156.74842525644615</v>
      </c>
      <c r="R76" s="397">
        <v>154.54515126886162</v>
      </c>
    </row>
    <row r="77" spans="2:18" ht="15" customHeight="1" x14ac:dyDescent="0.35">
      <c r="B77" s="31">
        <f>'17.18 prices'!A97</f>
        <v>591</v>
      </c>
      <c r="C77" s="25" t="str">
        <f>'17.18 prices'!B97</f>
        <v>Rescheduled Site Visit – Service Team</v>
      </c>
      <c r="D77" s="126" t="s">
        <v>161</v>
      </c>
      <c r="E77" s="233">
        <v>587.54999999999995</v>
      </c>
      <c r="F77" s="233">
        <f>'17.18 prices'!Q97</f>
        <v>690.45664743898692</v>
      </c>
      <c r="G77" s="410">
        <f>F77/E77-1</f>
        <v>0.17514534497317169</v>
      </c>
      <c r="I77" s="416">
        <v>606.30999999999995</v>
      </c>
      <c r="K77" s="394">
        <f>'19.20 prices'!Q97</f>
        <v>674.3768121341227</v>
      </c>
      <c r="L77" s="233">
        <f>'20.21 prices'!Q97</f>
        <v>694.44985020411877</v>
      </c>
      <c r="M77" s="233">
        <f>'21.22 prices'!Q97</f>
        <v>717.91606170423438</v>
      </c>
      <c r="N77" s="233">
        <f>'22.23 prices'!Q97</f>
        <v>742.64572739337746</v>
      </c>
      <c r="O77" s="397">
        <f>'23.24 prices'!Q97</f>
        <v>767.89309072158187</v>
      </c>
      <c r="Q77" s="394">
        <v>675.25249509628395</v>
      </c>
      <c r="R77" s="397">
        <v>650.34815702146898</v>
      </c>
    </row>
    <row r="78" spans="2:18" ht="15" customHeight="1" x14ac:dyDescent="0.35">
      <c r="B78" s="30" t="s">
        <v>168</v>
      </c>
      <c r="C78" s="23"/>
      <c r="D78" s="21"/>
      <c r="E78" s="231"/>
      <c r="F78" s="231"/>
      <c r="G78" s="411"/>
      <c r="I78" s="227"/>
      <c r="K78" s="291"/>
      <c r="L78" s="292"/>
      <c r="M78" s="292"/>
      <c r="N78" s="292"/>
      <c r="O78" s="293"/>
      <c r="Q78" s="291"/>
      <c r="R78" s="293"/>
    </row>
    <row r="79" spans="2:18" ht="15" customHeight="1" x14ac:dyDescent="0.35">
      <c r="B79" s="31">
        <f>'17.18 prices'!A99</f>
        <v>592</v>
      </c>
      <c r="C79" s="25" t="str">
        <f>'17.18 prices'!B99</f>
        <v xml:space="preserve">Trenching - first 2 meters </v>
      </c>
      <c r="D79" s="126" t="s">
        <v>9</v>
      </c>
      <c r="E79" s="233">
        <v>533.33000000000004</v>
      </c>
      <c r="F79" s="233">
        <f>'17.18 prices'!Q99</f>
        <v>533.20000000000005</v>
      </c>
      <c r="G79" s="410">
        <f>F79/E79-1</f>
        <v>-2.4375152344702222E-4</v>
      </c>
      <c r="I79" s="416">
        <v>550.36</v>
      </c>
      <c r="K79" s="394">
        <f>'19.20 prices'!Q99</f>
        <v>559.91998499999988</v>
      </c>
      <c r="L79" s="233">
        <f>'20.21 prices'!Q99</f>
        <v>573.63802463249988</v>
      </c>
      <c r="M79" s="233">
        <f>'21.22 prices'!Q99</f>
        <v>587.69215623599609</v>
      </c>
      <c r="N79" s="233">
        <f>'22.23 prices'!Q99</f>
        <v>602.09061406377793</v>
      </c>
      <c r="O79" s="397">
        <f>'23.24 prices'!Q99</f>
        <v>616.84183410834044</v>
      </c>
      <c r="Q79" s="394">
        <v>557.4606</v>
      </c>
      <c r="R79" s="397">
        <v>557.4606</v>
      </c>
    </row>
    <row r="80" spans="2:18" ht="15" customHeight="1" x14ac:dyDescent="0.35">
      <c r="B80" s="31">
        <f>'17.18 prices'!A100</f>
        <v>593</v>
      </c>
      <c r="C80" s="25" t="str">
        <f>'17.18 prices'!B100</f>
        <v>Trenching - subsequent meters</v>
      </c>
      <c r="D80" s="126" t="s">
        <v>134</v>
      </c>
      <c r="E80" s="233">
        <v>124.03</v>
      </c>
      <c r="F80" s="233">
        <f>'17.18 prices'!Q100</f>
        <v>124</v>
      </c>
      <c r="G80" s="410">
        <f>F80/E80-1</f>
        <v>-2.4187696525035385E-4</v>
      </c>
      <c r="I80" s="416">
        <v>127.99</v>
      </c>
      <c r="K80" s="394">
        <f>'19.20 prices'!Q100</f>
        <v>130.21394999999995</v>
      </c>
      <c r="L80" s="233">
        <f>'20.21 prices'!Q100</f>
        <v>133.40419177499996</v>
      </c>
      <c r="M80" s="233">
        <f>'21.22 prices'!Q100</f>
        <v>136.67259447348744</v>
      </c>
      <c r="N80" s="233">
        <f>'22.23 prices'!Q100</f>
        <v>140.02107303808791</v>
      </c>
      <c r="O80" s="397">
        <f>'23.24 prices'!Q100</f>
        <v>143.45158932752105</v>
      </c>
      <c r="Q80" s="394">
        <v>129.642</v>
      </c>
      <c r="R80" s="397">
        <v>129.642</v>
      </c>
    </row>
    <row r="81" spans="2:18" ht="12.75" customHeight="1" x14ac:dyDescent="0.35">
      <c r="B81" s="30" t="s">
        <v>171</v>
      </c>
      <c r="C81" s="23"/>
      <c r="D81" s="21"/>
      <c r="E81" s="231"/>
      <c r="F81" s="231"/>
      <c r="G81" s="411"/>
      <c r="I81" s="227"/>
      <c r="K81" s="291"/>
      <c r="L81" s="292"/>
      <c r="M81" s="292"/>
      <c r="N81" s="292"/>
      <c r="O81" s="293"/>
      <c r="Q81" s="291"/>
      <c r="R81" s="293"/>
    </row>
    <row r="82" spans="2:18" ht="15" customHeight="1" x14ac:dyDescent="0.35">
      <c r="B82" s="31">
        <f>'17.18 prices'!A102</f>
        <v>594</v>
      </c>
      <c r="C82" s="25" t="str">
        <f>'17.18 prices'!B102</f>
        <v>Under footpath</v>
      </c>
      <c r="D82" s="126" t="s">
        <v>28</v>
      </c>
      <c r="E82" s="233">
        <v>967.44</v>
      </c>
      <c r="F82" s="233">
        <f>'17.18 prices'!Q102</f>
        <v>967.2</v>
      </c>
      <c r="G82" s="410">
        <f>F82/E82-1</f>
        <v>-2.480774001488717E-4</v>
      </c>
      <c r="I82" s="416">
        <v>998.33</v>
      </c>
      <c r="K82" s="394">
        <f>'19.20 prices'!Q102</f>
        <v>1015.6688099999998</v>
      </c>
      <c r="L82" s="233">
        <f>'20.21 prices'!Q102</f>
        <v>1040.5526958449996</v>
      </c>
      <c r="M82" s="233">
        <f>'21.22 prices'!Q102</f>
        <v>1066.0462368932021</v>
      </c>
      <c r="N82" s="233">
        <f>'22.23 prices'!Q102</f>
        <v>1092.1643696970855</v>
      </c>
      <c r="O82" s="397">
        <f>'23.24 prices'!Q102</f>
        <v>1118.9223967546641</v>
      </c>
      <c r="Q82" s="394">
        <v>1011.2076</v>
      </c>
      <c r="R82" s="397">
        <v>1011.2076</v>
      </c>
    </row>
    <row r="83" spans="2:18" ht="15" customHeight="1" x14ac:dyDescent="0.35">
      <c r="B83" s="31">
        <f>'17.18 prices'!A103</f>
        <v>595</v>
      </c>
      <c r="C83" s="25" t="str">
        <f>'17.18 prices'!B103</f>
        <v>Under driveway</v>
      </c>
      <c r="D83" s="126" t="s">
        <v>28</v>
      </c>
      <c r="E83" s="233">
        <v>1153.49</v>
      </c>
      <c r="F83" s="233">
        <f>'17.18 prices'!Q103</f>
        <v>1153.2</v>
      </c>
      <c r="G83" s="410">
        <f>F83/E83-1</f>
        <v>-2.514109355087335E-4</v>
      </c>
      <c r="I83" s="416">
        <v>1190.32</v>
      </c>
      <c r="K83" s="394">
        <f>'19.20 prices'!Q103</f>
        <v>1210.9897349999997</v>
      </c>
      <c r="L83" s="233">
        <f>'20.21 prices'!Q103</f>
        <v>1240.6589835074997</v>
      </c>
      <c r="M83" s="233">
        <f>'21.22 prices'!Q103</f>
        <v>1271.0551286034333</v>
      </c>
      <c r="N83" s="233">
        <f>'22.23 prices'!Q103</f>
        <v>1302.1959792542173</v>
      </c>
      <c r="O83" s="397">
        <f>'23.24 prices'!Q103</f>
        <v>1334.0997807459457</v>
      </c>
      <c r="Q83" s="394">
        <v>1205.6705999999999</v>
      </c>
      <c r="R83" s="397">
        <v>1205.6705999999999</v>
      </c>
    </row>
    <row r="84" spans="2:18" ht="15" customHeight="1" x14ac:dyDescent="0.35">
      <c r="B84" s="30" t="s">
        <v>235</v>
      </c>
      <c r="C84" s="23"/>
      <c r="D84" s="21"/>
      <c r="E84" s="37"/>
      <c r="F84" s="37"/>
      <c r="G84" s="411"/>
      <c r="I84" s="227"/>
      <c r="K84" s="291"/>
      <c r="L84" s="292"/>
      <c r="M84" s="292"/>
      <c r="N84" s="292"/>
      <c r="O84" s="293"/>
      <c r="Q84" s="291"/>
      <c r="R84" s="293"/>
    </row>
    <row r="85" spans="2:18" ht="15" customHeight="1" x14ac:dyDescent="0.35">
      <c r="B85" s="31">
        <v>603</v>
      </c>
      <c r="C85" s="25" t="s">
        <v>233</v>
      </c>
      <c r="D85" s="126" t="s">
        <v>10</v>
      </c>
      <c r="E85" s="406" t="s">
        <v>174</v>
      </c>
      <c r="F85" s="233">
        <f>'Misc works estimation'!D28</f>
        <v>873.45325000000003</v>
      </c>
      <c r="G85" s="410" t="s">
        <v>174</v>
      </c>
      <c r="I85" s="426" t="s">
        <v>174</v>
      </c>
      <c r="K85" s="394">
        <f>'Misc works estimation'!F28</f>
        <v>918.93225182482092</v>
      </c>
      <c r="L85" s="233">
        <f>'Misc works estimation'!G28</f>
        <v>946.28455952984677</v>
      </c>
      <c r="M85" s="233">
        <f>'Misc works estimation'!H28</f>
        <v>978.26053822246831</v>
      </c>
      <c r="N85" s="233">
        <f>'Misc works estimation'!I28</f>
        <v>1011.958149068079</v>
      </c>
      <c r="O85" s="397">
        <f>'Misc works estimation'!J28</f>
        <v>1046.3611949889582</v>
      </c>
      <c r="Q85" s="394">
        <v>923.47199366231371</v>
      </c>
      <c r="R85" s="397">
        <v>923.47199366231371</v>
      </c>
    </row>
    <row r="86" spans="2:18" ht="15" customHeight="1" x14ac:dyDescent="0.35">
      <c r="B86" s="31">
        <f>B85+1</f>
        <v>604</v>
      </c>
      <c r="C86" s="25" t="s">
        <v>529</v>
      </c>
      <c r="D86" s="126" t="s">
        <v>10</v>
      </c>
      <c r="E86" s="406" t="s">
        <v>174</v>
      </c>
      <c r="F86" s="233">
        <f>'Misc works estimation'!D56</f>
        <v>1029.2932500000002</v>
      </c>
      <c r="G86" s="410" t="s">
        <v>174</v>
      </c>
      <c r="I86" s="426" t="s">
        <v>174</v>
      </c>
      <c r="K86" s="394">
        <f>'Misc works estimation'!F56</f>
        <v>1183.5625373658402</v>
      </c>
      <c r="L86" s="233">
        <f>'Misc works estimation'!G56</f>
        <v>1218.7916488110909</v>
      </c>
      <c r="M86" s="233">
        <f>'Misc works estimation'!H56</f>
        <v>1259.9759367725169</v>
      </c>
      <c r="N86" s="233">
        <f>'Misc works estimation'!I56</f>
        <v>1303.3776453493979</v>
      </c>
      <c r="O86" s="397">
        <f>'Misc works estimation'!J56</f>
        <v>1347.6879372586986</v>
      </c>
      <c r="Q86" s="394">
        <v>1188.102279203333</v>
      </c>
      <c r="R86" s="397">
        <v>1188.102279203333</v>
      </c>
    </row>
    <row r="87" spans="2:18" ht="15" customHeight="1" x14ac:dyDescent="0.35">
      <c r="B87" s="30" t="s">
        <v>236</v>
      </c>
      <c r="C87" s="23"/>
      <c r="D87" s="21"/>
      <c r="E87" s="231"/>
      <c r="F87" s="231"/>
      <c r="G87" s="411"/>
      <c r="I87" s="427"/>
      <c r="K87" s="291"/>
      <c r="L87" s="292"/>
      <c r="M87" s="292"/>
      <c r="N87" s="292"/>
      <c r="O87" s="293"/>
      <c r="Q87" s="291"/>
      <c r="R87" s="293"/>
    </row>
    <row r="88" spans="2:18" ht="15" customHeight="1" x14ac:dyDescent="0.35">
      <c r="B88" s="31">
        <f>B86+1</f>
        <v>605</v>
      </c>
      <c r="C88" s="25" t="s">
        <v>11</v>
      </c>
      <c r="D88" s="126" t="s">
        <v>10</v>
      </c>
      <c r="E88" s="406" t="s">
        <v>174</v>
      </c>
      <c r="F88" s="233">
        <f>'Misc works estimation'!L28</f>
        <v>1030.28325</v>
      </c>
      <c r="G88" s="410" t="s">
        <v>174</v>
      </c>
      <c r="I88" s="426" t="s">
        <v>174</v>
      </c>
      <c r="K88" s="394">
        <f>'Misc works estimation'!N28</f>
        <v>1084.3261802879579</v>
      </c>
      <c r="L88" s="233">
        <f>'Misc works estimation'!O28</f>
        <v>1116.6014903306243</v>
      </c>
      <c r="M88" s="233">
        <f>'Misc works estimation'!P28</f>
        <v>1154.3326623162488</v>
      </c>
      <c r="N88" s="233">
        <f>'Misc works estimation'!Q28</f>
        <v>1194.0953342439034</v>
      </c>
      <c r="O88" s="397">
        <f>'Misc works estimation'!R28</f>
        <v>1234.690408907546</v>
      </c>
      <c r="Q88" s="394">
        <v>1088.8659221254507</v>
      </c>
      <c r="R88" s="397">
        <v>1088.8659221254507</v>
      </c>
    </row>
    <row r="89" spans="2:18" ht="15" customHeight="1" x14ac:dyDescent="0.35">
      <c r="B89" s="31">
        <f>B88+1</f>
        <v>606</v>
      </c>
      <c r="C89" s="25" t="s">
        <v>12</v>
      </c>
      <c r="D89" s="126" t="s">
        <v>10</v>
      </c>
      <c r="E89" s="406" t="s">
        <v>174</v>
      </c>
      <c r="F89" s="233">
        <f>'Misc works estimation'!L56</f>
        <v>1225.0832500000001</v>
      </c>
      <c r="G89" s="410" t="s">
        <v>174</v>
      </c>
      <c r="I89" s="426" t="s">
        <v>174</v>
      </c>
      <c r="K89" s="394">
        <f>'Misc works estimation'!N56</f>
        <v>1415.1140372142322</v>
      </c>
      <c r="L89" s="233">
        <f>'Misc works estimation'!O56</f>
        <v>1457.2353519321794</v>
      </c>
      <c r="M89" s="233">
        <f>'Misc works estimation'!P56</f>
        <v>1506.4769105038094</v>
      </c>
      <c r="N89" s="233">
        <f>'Misc works estimation'!Q56</f>
        <v>1558.3697045955516</v>
      </c>
      <c r="O89" s="397">
        <f>'Misc works estimation'!R56</f>
        <v>1611.3488367447217</v>
      </c>
      <c r="Q89" s="394">
        <v>1419.653779051725</v>
      </c>
      <c r="R89" s="397">
        <v>1419.653779051725</v>
      </c>
    </row>
    <row r="90" spans="2:18" ht="15" customHeight="1" x14ac:dyDescent="0.35">
      <c r="B90" s="30" t="s">
        <v>245</v>
      </c>
      <c r="C90" s="23"/>
      <c r="D90" s="21"/>
      <c r="E90" s="231"/>
      <c r="F90" s="231"/>
      <c r="G90" s="411"/>
      <c r="I90" s="427"/>
      <c r="K90" s="291"/>
      <c r="L90" s="292"/>
      <c r="M90" s="292"/>
      <c r="N90" s="292"/>
      <c r="O90" s="293"/>
      <c r="Q90" s="291"/>
      <c r="R90" s="293"/>
    </row>
    <row r="91" spans="2:18" ht="15" customHeight="1" x14ac:dyDescent="0.35">
      <c r="B91" s="31">
        <f>B89+1</f>
        <v>607</v>
      </c>
      <c r="C91" s="25" t="s">
        <v>31</v>
      </c>
      <c r="D91" s="126" t="s">
        <v>237</v>
      </c>
      <c r="E91" s="406" t="s">
        <v>174</v>
      </c>
      <c r="F91" s="233">
        <f>'Misc works estimation'!T28</f>
        <v>1211.2552500000002</v>
      </c>
      <c r="G91" s="410" t="s">
        <v>174</v>
      </c>
      <c r="I91" s="426" t="s">
        <v>174</v>
      </c>
      <c r="K91" s="394">
        <f>'Misc works estimation'!V28</f>
        <v>1276.065586618201</v>
      </c>
      <c r="L91" s="233">
        <f>'Misc works estimation'!W28</f>
        <v>1314.0480804393337</v>
      </c>
      <c r="M91" s="233">
        <f>'Misc works estimation'!X28</f>
        <v>1358.4511862472575</v>
      </c>
      <c r="N91" s="233">
        <f>'Misc works estimation'!Y28</f>
        <v>1405.2450183996775</v>
      </c>
      <c r="O91" s="397">
        <f>'Misc works estimation'!Z28</f>
        <v>1453.0184455345957</v>
      </c>
      <c r="Q91" s="394">
        <v>1281.4278516889406</v>
      </c>
      <c r="R91" s="397">
        <v>1281.4278516889406</v>
      </c>
    </row>
    <row r="92" spans="2:18" ht="15" customHeight="1" x14ac:dyDescent="0.35">
      <c r="B92" s="31">
        <f>B91+1</f>
        <v>608</v>
      </c>
      <c r="C92" s="25" t="s">
        <v>14</v>
      </c>
      <c r="D92" s="126" t="s">
        <v>237</v>
      </c>
      <c r="E92" s="406" t="s">
        <v>174</v>
      </c>
      <c r="F92" s="233">
        <f>'Misc works estimation'!T56</f>
        <v>1406.0552500000001</v>
      </c>
      <c r="G92" s="410" t="s">
        <v>174</v>
      </c>
      <c r="I92" s="426" t="s">
        <v>174</v>
      </c>
      <c r="K92" s="394">
        <f>'Misc works estimation'!V56</f>
        <v>1606.8534435444753</v>
      </c>
      <c r="L92" s="233">
        <f>'Misc works estimation'!W56</f>
        <v>1654.6819420408888</v>
      </c>
      <c r="M92" s="233">
        <f>'Misc works estimation'!X56</f>
        <v>1710.5954344348179</v>
      </c>
      <c r="N92" s="233">
        <f>'Misc works estimation'!Y56</f>
        <v>1769.519388751326</v>
      </c>
      <c r="O92" s="397">
        <f>'Misc works estimation'!Z56</f>
        <v>1829.6768733717713</v>
      </c>
      <c r="Q92" s="394">
        <v>1612.2157086152147</v>
      </c>
      <c r="R92" s="397">
        <v>1612.2157086152147</v>
      </c>
    </row>
    <row r="93" spans="2:18" ht="15" customHeight="1" x14ac:dyDescent="0.35">
      <c r="B93" s="30" t="s">
        <v>246</v>
      </c>
      <c r="C93" s="23"/>
      <c r="D93" s="21"/>
      <c r="E93" s="231"/>
      <c r="F93" s="231"/>
      <c r="G93" s="411"/>
      <c r="I93" s="427"/>
      <c r="K93" s="291"/>
      <c r="L93" s="292"/>
      <c r="M93" s="292"/>
      <c r="N93" s="292"/>
      <c r="O93" s="293"/>
      <c r="Q93" s="291"/>
      <c r="R93" s="293"/>
    </row>
    <row r="94" spans="2:18" ht="15" customHeight="1" x14ac:dyDescent="0.35">
      <c r="B94" s="31">
        <f>B92+1</f>
        <v>609</v>
      </c>
      <c r="C94" s="25" t="s">
        <v>13</v>
      </c>
      <c r="D94" s="126" t="s">
        <v>237</v>
      </c>
      <c r="E94" s="406" t="s">
        <v>174</v>
      </c>
      <c r="F94" s="233">
        <f>'Misc works estimation'!AB28</f>
        <v>1524.9152500000002</v>
      </c>
      <c r="G94" s="410" t="s">
        <v>174</v>
      </c>
      <c r="I94" s="426" t="s">
        <v>174</v>
      </c>
      <c r="K94" s="394">
        <f>'Misc works estimation'!AD28</f>
        <v>1606.8534435444751</v>
      </c>
      <c r="L94" s="233">
        <f>'Misc works estimation'!AE28</f>
        <v>1654.6819420408888</v>
      </c>
      <c r="M94" s="233">
        <f>'Misc works estimation'!AF28</f>
        <v>1710.5954344348183</v>
      </c>
      <c r="N94" s="233">
        <f>'Misc works estimation'!AG28</f>
        <v>1769.519388751326</v>
      </c>
      <c r="O94" s="397">
        <f>'Misc works estimation'!AH28</f>
        <v>1829.6768733717715</v>
      </c>
      <c r="Q94" s="394">
        <v>1612.2157086152147</v>
      </c>
      <c r="R94" s="397">
        <v>1612.2157086152147</v>
      </c>
    </row>
    <row r="95" spans="2:18" ht="15" customHeight="1" x14ac:dyDescent="0.35">
      <c r="B95" s="31">
        <f>B94+1</f>
        <v>610</v>
      </c>
      <c r="C95" s="25" t="s">
        <v>14</v>
      </c>
      <c r="D95" s="126" t="s">
        <v>237</v>
      </c>
      <c r="E95" s="406" t="s">
        <v>174</v>
      </c>
      <c r="F95" s="233">
        <f>'Misc works estimation'!AB56</f>
        <v>1797.63525</v>
      </c>
      <c r="G95" s="410" t="s">
        <v>174</v>
      </c>
      <c r="I95" s="426" t="s">
        <v>174</v>
      </c>
      <c r="K95" s="394">
        <f>'Misc works estimation'!AD56</f>
        <v>2069.956443241259</v>
      </c>
      <c r="L95" s="233">
        <f>'Misc works estimation'!AE56</f>
        <v>2131.5693482830657</v>
      </c>
      <c r="M95" s="233">
        <f>'Misc works estimation'!AF56</f>
        <v>2203.597381897403</v>
      </c>
      <c r="N95" s="233">
        <f>'Misc works estimation'!AG56</f>
        <v>2279.503507243634</v>
      </c>
      <c r="O95" s="397">
        <f>'Misc works estimation'!AH56</f>
        <v>2356.9986723438174</v>
      </c>
      <c r="Q95" s="394">
        <v>2075.3187083119983</v>
      </c>
      <c r="R95" s="397">
        <v>2075.3187083119983</v>
      </c>
    </row>
    <row r="96" spans="2:18" ht="15" customHeight="1" x14ac:dyDescent="0.35">
      <c r="B96" s="31">
        <f t="shared" ref="B96:B101" si="1">B95+1</f>
        <v>611</v>
      </c>
      <c r="C96" s="25" t="s">
        <v>15</v>
      </c>
      <c r="D96" s="126" t="s">
        <v>237</v>
      </c>
      <c r="E96" s="406" t="s">
        <v>174</v>
      </c>
      <c r="F96" s="233">
        <f>'Misc works estimation'!AJ28</f>
        <v>1838.5752500000001</v>
      </c>
      <c r="G96" s="410" t="s">
        <v>174</v>
      </c>
      <c r="I96" s="426" t="s">
        <v>174</v>
      </c>
      <c r="K96" s="394">
        <f>'Misc works estimation'!AL28</f>
        <v>1937.6413004707495</v>
      </c>
      <c r="L96" s="233">
        <f>'Misc works estimation'!AM28</f>
        <v>1995.3158036424438</v>
      </c>
      <c r="M96" s="233">
        <f>'Misc works estimation'!AN28</f>
        <v>2062.7396826223794</v>
      </c>
      <c r="N96" s="233">
        <f>'Misc works estimation'!AO28</f>
        <v>2133.793759102974</v>
      </c>
      <c r="O96" s="397">
        <f>'Misc works estimation'!AP28</f>
        <v>2206.3353012089474</v>
      </c>
      <c r="Q96" s="394">
        <v>1943.003565541489</v>
      </c>
      <c r="R96" s="397">
        <v>1943.003565541489</v>
      </c>
    </row>
    <row r="97" spans="2:18" ht="15" customHeight="1" x14ac:dyDescent="0.35">
      <c r="B97" s="31">
        <f t="shared" si="1"/>
        <v>612</v>
      </c>
      <c r="C97" s="25" t="s">
        <v>16</v>
      </c>
      <c r="D97" s="126" t="s">
        <v>237</v>
      </c>
      <c r="E97" s="406" t="s">
        <v>174</v>
      </c>
      <c r="F97" s="233">
        <f>'Misc works estimation'!AJ56</f>
        <v>2189.2152500000002</v>
      </c>
      <c r="G97" s="410" t="s">
        <v>174</v>
      </c>
      <c r="I97" s="426" t="s">
        <v>174</v>
      </c>
      <c r="K97" s="394">
        <f>'Misc works estimation'!AL56</f>
        <v>2533.0594429380426</v>
      </c>
      <c r="L97" s="233">
        <f>'Misc works estimation'!AM56</f>
        <v>2608.4567545252426</v>
      </c>
      <c r="M97" s="233">
        <f>'Misc works estimation'!AN56</f>
        <v>2696.5993293599881</v>
      </c>
      <c r="N97" s="233">
        <f>'Misc works estimation'!AO56</f>
        <v>2789.4876257359419</v>
      </c>
      <c r="O97" s="397">
        <f>'Misc works estimation'!AP56</f>
        <v>2884.3204713158634</v>
      </c>
      <c r="Q97" s="394">
        <v>2538.4217080087819</v>
      </c>
      <c r="R97" s="397">
        <v>2538.4217080087819</v>
      </c>
    </row>
    <row r="98" spans="2:18" ht="15" customHeight="1" x14ac:dyDescent="0.35">
      <c r="B98" s="31">
        <f t="shared" si="1"/>
        <v>613</v>
      </c>
      <c r="C98" s="25" t="s">
        <v>17</v>
      </c>
      <c r="D98" s="126" t="s">
        <v>237</v>
      </c>
      <c r="E98" s="406" t="s">
        <v>174</v>
      </c>
      <c r="F98" s="233">
        <f>'Misc works estimation'!AR28</f>
        <v>2152.2352500000002</v>
      </c>
      <c r="G98" s="410" t="s">
        <v>174</v>
      </c>
      <c r="I98" s="426" t="s">
        <v>174</v>
      </c>
      <c r="K98" s="394">
        <f>'Misc works estimation'!AT28</f>
        <v>2268.4291573970236</v>
      </c>
      <c r="L98" s="233">
        <f>'Misc works estimation'!AU28</f>
        <v>2335.9496652439989</v>
      </c>
      <c r="M98" s="233">
        <f>'Misc works estimation'!AV28</f>
        <v>2414.8839308099405</v>
      </c>
      <c r="N98" s="233">
        <f>'Misc works estimation'!AW28</f>
        <v>2498.0681294546225</v>
      </c>
      <c r="O98" s="397">
        <f>'Misc works estimation'!AX28</f>
        <v>2582.993729046123</v>
      </c>
      <c r="Q98" s="394">
        <v>2273.7914224677634</v>
      </c>
      <c r="R98" s="397">
        <v>2273.7914224677634</v>
      </c>
    </row>
    <row r="99" spans="2:18" ht="15" customHeight="1" x14ac:dyDescent="0.35">
      <c r="B99" s="31">
        <f t="shared" si="1"/>
        <v>614</v>
      </c>
      <c r="C99" s="25" t="s">
        <v>18</v>
      </c>
      <c r="D99" s="126" t="s">
        <v>237</v>
      </c>
      <c r="E99" s="406" t="s">
        <v>174</v>
      </c>
      <c r="F99" s="233">
        <f>'Misc works estimation'!AR56</f>
        <v>2580.7952500000001</v>
      </c>
      <c r="G99" s="410" t="s">
        <v>174</v>
      </c>
      <c r="I99" s="426" t="s">
        <v>174</v>
      </c>
      <c r="K99" s="394">
        <f>'Misc works estimation'!AT56</f>
        <v>2996.1624426348271</v>
      </c>
      <c r="L99" s="233">
        <f>'Misc works estimation'!AU56</f>
        <v>3085.3441607674199</v>
      </c>
      <c r="M99" s="233">
        <f>'Misc works estimation'!AV56</f>
        <v>3189.6012768225733</v>
      </c>
      <c r="N99" s="233">
        <f>'Misc works estimation'!AW56</f>
        <v>3299.471744228249</v>
      </c>
      <c r="O99" s="397">
        <f>'Misc works estimation'!AX56</f>
        <v>3411.6422702879095</v>
      </c>
      <c r="Q99" s="394">
        <v>3001.5247077055665</v>
      </c>
      <c r="R99" s="397">
        <v>3001.5247077055665</v>
      </c>
    </row>
    <row r="100" spans="2:18" ht="15" customHeight="1" x14ac:dyDescent="0.35">
      <c r="B100" s="31">
        <f t="shared" si="1"/>
        <v>615</v>
      </c>
      <c r="C100" s="25" t="s">
        <v>19</v>
      </c>
      <c r="D100" s="126" t="s">
        <v>237</v>
      </c>
      <c r="E100" s="406" t="s">
        <v>174</v>
      </c>
      <c r="F100" s="233">
        <f>'Misc works estimation'!AZ28</f>
        <v>2309.0652500000001</v>
      </c>
      <c r="G100" s="410" t="s">
        <v>174</v>
      </c>
      <c r="I100" s="426" t="s">
        <v>174</v>
      </c>
      <c r="K100" s="394">
        <f>'Misc works estimation'!BB28</f>
        <v>2433.823085860161</v>
      </c>
      <c r="L100" s="233">
        <f>'Misc works estimation'!BC28</f>
        <v>2506.2665960447762</v>
      </c>
      <c r="M100" s="233">
        <f>'Misc works estimation'!BD28</f>
        <v>2590.9560549037205</v>
      </c>
      <c r="N100" s="233">
        <f>'Misc works estimation'!BE28</f>
        <v>2680.205314630447</v>
      </c>
      <c r="O100" s="397">
        <f>'Misc works estimation'!BF28</f>
        <v>2771.3229429647108</v>
      </c>
      <c r="Q100" s="394">
        <v>2439.1853509309003</v>
      </c>
      <c r="R100" s="397">
        <v>2439.1853509309003</v>
      </c>
    </row>
    <row r="101" spans="2:18" ht="15" customHeight="1" x14ac:dyDescent="0.35">
      <c r="B101" s="31">
        <f t="shared" si="1"/>
        <v>616</v>
      </c>
      <c r="C101" s="25" t="s">
        <v>20</v>
      </c>
      <c r="D101" s="126" t="s">
        <v>237</v>
      </c>
      <c r="E101" s="406" t="s">
        <v>174</v>
      </c>
      <c r="F101" s="233">
        <f>'Misc works estimation'!AZ56</f>
        <v>2776.5852500000001</v>
      </c>
      <c r="G101" s="410" t="s">
        <v>174</v>
      </c>
      <c r="I101" s="426" t="s">
        <v>174</v>
      </c>
      <c r="K101" s="394">
        <f>'Misc works estimation'!BB56</f>
        <v>3227.7139424832185</v>
      </c>
      <c r="L101" s="233">
        <f>'Misc works estimation'!BC56</f>
        <v>3323.7878638885081</v>
      </c>
      <c r="M101" s="233">
        <f>'Misc works estimation'!BD56</f>
        <v>3436.1022505538658</v>
      </c>
      <c r="N101" s="233">
        <f>'Misc works estimation'!BE56</f>
        <v>3554.463803474403</v>
      </c>
      <c r="O101" s="397">
        <f>'Misc works estimation'!BF56</f>
        <v>3675.3031697739325</v>
      </c>
      <c r="Q101" s="394">
        <v>3233.0762075539578</v>
      </c>
      <c r="R101" s="397">
        <v>3233.0762075539578</v>
      </c>
    </row>
    <row r="102" spans="2:18" ht="15" customHeight="1" x14ac:dyDescent="0.35">
      <c r="B102" s="30" t="s">
        <v>238</v>
      </c>
      <c r="C102" s="23"/>
      <c r="D102" s="21"/>
      <c r="E102" s="231"/>
      <c r="F102" s="231"/>
      <c r="G102" s="411"/>
      <c r="I102" s="427"/>
      <c r="K102" s="398"/>
      <c r="L102" s="229"/>
      <c r="M102" s="229"/>
      <c r="N102" s="229"/>
      <c r="O102" s="399"/>
      <c r="Q102" s="398"/>
      <c r="R102" s="399"/>
    </row>
    <row r="103" spans="2:18" ht="15" customHeight="1" x14ac:dyDescent="0.35">
      <c r="B103" s="31">
        <f>B101+1</f>
        <v>617</v>
      </c>
      <c r="C103" s="25" t="s">
        <v>21</v>
      </c>
      <c r="D103" s="126" t="s">
        <v>301</v>
      </c>
      <c r="E103" s="406" t="s">
        <v>174</v>
      </c>
      <c r="F103" s="233">
        <f>'Misc works estimation'!BH28</f>
        <v>1681.7452500000002</v>
      </c>
      <c r="G103" s="410" t="s">
        <v>174</v>
      </c>
      <c r="I103" s="426" t="s">
        <v>174</v>
      </c>
      <c r="K103" s="394">
        <f>'Misc works estimation'!BJ28</f>
        <v>1772.2473720076125</v>
      </c>
      <c r="L103" s="233">
        <f>'Misc works estimation'!BK28</f>
        <v>1824.9988728416661</v>
      </c>
      <c r="M103" s="233">
        <f>'Misc works estimation'!BL28</f>
        <v>1886.6675585285986</v>
      </c>
      <c r="N103" s="233">
        <f>'Misc works estimation'!BM28</f>
        <v>1951.65657392715</v>
      </c>
      <c r="O103" s="397">
        <f>'Misc works estimation'!BN28</f>
        <v>2018.0060872903596</v>
      </c>
      <c r="Q103" s="394">
        <v>1777.6096370783519</v>
      </c>
      <c r="R103" s="397">
        <v>1777.6096370783519</v>
      </c>
    </row>
    <row r="104" spans="2:18" ht="15" customHeight="1" x14ac:dyDescent="0.35">
      <c r="B104" s="31">
        <f>B103+1</f>
        <v>618</v>
      </c>
      <c r="C104" s="25" t="s">
        <v>22</v>
      </c>
      <c r="D104" s="126" t="s">
        <v>301</v>
      </c>
      <c r="E104" s="406" t="s">
        <v>174</v>
      </c>
      <c r="F104" s="233">
        <f>'Misc works estimation'!BH56</f>
        <v>1993.42525</v>
      </c>
      <c r="G104" s="410" t="s">
        <v>174</v>
      </c>
      <c r="I104" s="426" t="s">
        <v>174</v>
      </c>
      <c r="K104" s="394">
        <f>'Misc works estimation'!BJ56</f>
        <v>2301.5079430896512</v>
      </c>
      <c r="L104" s="233">
        <f>'Misc works estimation'!BK56</f>
        <v>2370.0130514041539</v>
      </c>
      <c r="M104" s="233">
        <f>'Misc works estimation'!BL56</f>
        <v>2450.0983556286956</v>
      </c>
      <c r="N104" s="233">
        <f>'Misc works estimation'!BM56</f>
        <v>2534.4955664897875</v>
      </c>
      <c r="O104" s="397">
        <f>'Misc works estimation'!BN56</f>
        <v>2620.6595718298404</v>
      </c>
      <c r="Q104" s="394">
        <v>2306.8702081603906</v>
      </c>
      <c r="R104" s="397">
        <v>2306.8702081603906</v>
      </c>
    </row>
    <row r="105" spans="2:18" ht="15" customHeight="1" x14ac:dyDescent="0.35">
      <c r="B105" s="30" t="s">
        <v>239</v>
      </c>
      <c r="C105" s="23"/>
      <c r="D105" s="21"/>
      <c r="E105" s="231"/>
      <c r="F105" s="231"/>
      <c r="G105" s="411"/>
      <c r="I105" s="427"/>
      <c r="K105" s="291"/>
      <c r="L105" s="292"/>
      <c r="M105" s="292"/>
      <c r="N105" s="292"/>
      <c r="O105" s="293"/>
      <c r="Q105" s="291"/>
      <c r="R105" s="293"/>
    </row>
    <row r="106" spans="2:18" ht="27" customHeight="1" x14ac:dyDescent="0.35">
      <c r="B106" s="31">
        <f>B104+1</f>
        <v>619</v>
      </c>
      <c r="C106" s="25" t="s">
        <v>101</v>
      </c>
      <c r="D106" s="126" t="s">
        <v>301</v>
      </c>
      <c r="E106" s="406" t="s">
        <v>174</v>
      </c>
      <c r="F106" s="233">
        <f>'Misc works estimation'!BP28</f>
        <v>1681.7452500000002</v>
      </c>
      <c r="G106" s="410" t="s">
        <v>174</v>
      </c>
      <c r="I106" s="426" t="s">
        <v>174</v>
      </c>
      <c r="K106" s="394">
        <f>'Misc works estimation'!BR28</f>
        <v>1772.2473720076125</v>
      </c>
      <c r="L106" s="233">
        <f>'Misc works estimation'!BS28</f>
        <v>1824.9988728416661</v>
      </c>
      <c r="M106" s="233">
        <f>'Misc works estimation'!BT28</f>
        <v>1886.6675585285986</v>
      </c>
      <c r="N106" s="233">
        <f>'Misc works estimation'!BU28</f>
        <v>1951.65657392715</v>
      </c>
      <c r="O106" s="397">
        <f>'Misc works estimation'!BV28</f>
        <v>2018.0060872903596</v>
      </c>
      <c r="Q106" s="394">
        <v>1777.6096370783519</v>
      </c>
      <c r="R106" s="397">
        <v>1777.6096370783519</v>
      </c>
    </row>
    <row r="107" spans="2:18" ht="25.5" customHeight="1" x14ac:dyDescent="0.35">
      <c r="B107" s="31">
        <f>B106+1</f>
        <v>620</v>
      </c>
      <c r="C107" s="25" t="s">
        <v>102</v>
      </c>
      <c r="D107" s="126" t="s">
        <v>301</v>
      </c>
      <c r="E107" s="406" t="s">
        <v>174</v>
      </c>
      <c r="F107" s="233">
        <f>'Misc works estimation'!BP56</f>
        <v>1993.42525</v>
      </c>
      <c r="G107" s="410" t="s">
        <v>174</v>
      </c>
      <c r="I107" s="426" t="s">
        <v>174</v>
      </c>
      <c r="K107" s="394">
        <f>'Misc works estimation'!BR56</f>
        <v>2301.5079430896512</v>
      </c>
      <c r="L107" s="233">
        <f>'Misc works estimation'!BS56</f>
        <v>2370.0130514041539</v>
      </c>
      <c r="M107" s="233">
        <f>'Misc works estimation'!BT56</f>
        <v>2450.0983556286956</v>
      </c>
      <c r="N107" s="233">
        <f>'Misc works estimation'!BU56</f>
        <v>2534.4955664897875</v>
      </c>
      <c r="O107" s="397">
        <f>'Misc works estimation'!BV56</f>
        <v>2620.6595718298404</v>
      </c>
      <c r="Q107" s="394">
        <v>2306.8702081603906</v>
      </c>
      <c r="R107" s="397">
        <v>2306.8702081603906</v>
      </c>
    </row>
    <row r="108" spans="2:18" ht="15" customHeight="1" x14ac:dyDescent="0.35">
      <c r="B108" s="30" t="s">
        <v>23</v>
      </c>
      <c r="C108" s="23"/>
      <c r="D108" s="21"/>
      <c r="E108" s="231"/>
      <c r="F108" s="231"/>
      <c r="G108" s="411"/>
      <c r="I108" s="427"/>
      <c r="K108" s="291"/>
      <c r="L108" s="292"/>
      <c r="M108" s="292"/>
      <c r="N108" s="292"/>
      <c r="O108" s="293"/>
      <c r="Q108" s="291"/>
      <c r="R108" s="293"/>
    </row>
    <row r="109" spans="2:18" ht="15" customHeight="1" x14ac:dyDescent="0.35">
      <c r="B109" s="31">
        <f>B107+1</f>
        <v>621</v>
      </c>
      <c r="C109" s="25" t="s">
        <v>24</v>
      </c>
      <c r="D109" s="126" t="s">
        <v>302</v>
      </c>
      <c r="E109" s="406" t="s">
        <v>174</v>
      </c>
      <c r="F109" s="233">
        <f>'Misc works estimation'!BX28</f>
        <v>1063.4207500000002</v>
      </c>
      <c r="G109" s="410" t="s">
        <v>174</v>
      </c>
      <c r="I109" s="426" t="s">
        <v>174</v>
      </c>
      <c r="K109" s="394">
        <f>'Misc works estimation'!BZ28</f>
        <v>1119.4352832280174</v>
      </c>
      <c r="L109" s="233">
        <f>'Misc works estimation'!CA28</f>
        <v>1152.7556267701143</v>
      </c>
      <c r="M109" s="233">
        <f>'Misc works estimation'!CB28</f>
        <v>1191.708486127467</v>
      </c>
      <c r="N109" s="233">
        <f>'Misc works estimation'!CC28</f>
        <v>1232.7586228118141</v>
      </c>
      <c r="O109" s="397">
        <f>'Misc works estimation'!CD28</f>
        <v>1274.6681143742969</v>
      </c>
      <c r="Q109" s="394">
        <v>1124.1256360088701</v>
      </c>
      <c r="R109" s="397">
        <v>1124.1256360088701</v>
      </c>
    </row>
    <row r="110" spans="2:18" ht="15" customHeight="1" x14ac:dyDescent="0.35">
      <c r="B110" s="31">
        <f>B109+1</f>
        <v>622</v>
      </c>
      <c r="C110" s="25" t="s">
        <v>25</v>
      </c>
      <c r="D110" s="126" t="s">
        <v>302</v>
      </c>
      <c r="E110" s="406" t="s">
        <v>174</v>
      </c>
      <c r="F110" s="233">
        <f>'Misc works estimation'!BX56</f>
        <v>1258.22075</v>
      </c>
      <c r="G110" s="410" t="s">
        <v>174</v>
      </c>
      <c r="I110" s="426" t="s">
        <v>174</v>
      </c>
      <c r="K110" s="394">
        <f>'Misc works estimation'!BZ56</f>
        <v>1450.2231401542917</v>
      </c>
      <c r="L110" s="233">
        <f>'Misc works estimation'!CA56</f>
        <v>1493.3894883716694</v>
      </c>
      <c r="M110" s="233">
        <f>'Misc works estimation'!CB56</f>
        <v>1543.8527343150279</v>
      </c>
      <c r="N110" s="233">
        <f>'Misc works estimation'!CC56</f>
        <v>1597.0329931634624</v>
      </c>
      <c r="O110" s="397">
        <f>'Misc works estimation'!CD56</f>
        <v>1651.3265422114725</v>
      </c>
      <c r="Q110" s="394">
        <v>1454.9134929351442</v>
      </c>
      <c r="R110" s="397">
        <v>1454.9134929351442</v>
      </c>
    </row>
    <row r="111" spans="2:18" ht="15" customHeight="1" x14ac:dyDescent="0.35">
      <c r="B111" s="31">
        <f>B110+1</f>
        <v>623</v>
      </c>
      <c r="C111" s="25" t="s">
        <v>26</v>
      </c>
      <c r="D111" s="126" t="s">
        <v>302</v>
      </c>
      <c r="E111" s="406" t="s">
        <v>174</v>
      </c>
      <c r="F111" s="233">
        <f>'Misc works estimation'!CF28</f>
        <v>1690.7407499999999</v>
      </c>
      <c r="G111" s="410" t="s">
        <v>174</v>
      </c>
      <c r="I111" s="426" t="s">
        <v>174</v>
      </c>
      <c r="K111" s="394">
        <f>'Misc works estimation'!CH28</f>
        <v>1781.0109970805656</v>
      </c>
      <c r="L111" s="233">
        <f>'Misc works estimation'!CI28</f>
        <v>1834.0233499732244</v>
      </c>
      <c r="M111" s="233">
        <f>'Misc works estimation'!CJ28</f>
        <v>1895.9969825025887</v>
      </c>
      <c r="N111" s="233">
        <f>'Misc works estimation'!CK28</f>
        <v>1961.3073635151109</v>
      </c>
      <c r="O111" s="397">
        <f>'Misc works estimation'!CL28</f>
        <v>2027.9849700486486</v>
      </c>
      <c r="Q111" s="394">
        <v>1785.7013498614183</v>
      </c>
      <c r="R111" s="397">
        <v>1785.7013498614183</v>
      </c>
    </row>
    <row r="112" spans="2:18" ht="15" customHeight="1" x14ac:dyDescent="0.35">
      <c r="B112" s="31">
        <f>B111+1</f>
        <v>624</v>
      </c>
      <c r="C112" s="25" t="s">
        <v>27</v>
      </c>
      <c r="D112" s="126" t="s">
        <v>302</v>
      </c>
      <c r="E112" s="406" t="s">
        <v>174</v>
      </c>
      <c r="F112" s="233">
        <f>'Misc works estimation'!CF56</f>
        <v>2041.3807499999998</v>
      </c>
      <c r="G112" s="410" t="s">
        <v>174</v>
      </c>
      <c r="I112" s="426" t="s">
        <v>174</v>
      </c>
      <c r="K112" s="394">
        <f>'Misc works estimation'!CH56</f>
        <v>2376.429139547859</v>
      </c>
      <c r="L112" s="233">
        <f>'Misc works estimation'!CI56</f>
        <v>2447.1643008560231</v>
      </c>
      <c r="M112" s="233">
        <f>'Misc works estimation'!CJ56</f>
        <v>2529.8566292401974</v>
      </c>
      <c r="N112" s="233">
        <f>'Misc works estimation'!CK56</f>
        <v>2617.0012301480783</v>
      </c>
      <c r="O112" s="397">
        <f>'Misc works estimation'!CL56</f>
        <v>2705.9701401555649</v>
      </c>
      <c r="Q112" s="394">
        <v>2381.1194923287117</v>
      </c>
      <c r="R112" s="397">
        <v>2381.1194923287117</v>
      </c>
    </row>
    <row r="113" spans="2:18" ht="15" customHeight="1" x14ac:dyDescent="0.35">
      <c r="B113" s="30" t="s">
        <v>35</v>
      </c>
      <c r="C113" s="23"/>
      <c r="D113" s="21"/>
      <c r="E113" s="231"/>
      <c r="F113" s="231"/>
      <c r="G113" s="411"/>
      <c r="I113" s="427"/>
      <c r="K113" s="291"/>
      <c r="L113" s="292"/>
      <c r="M113" s="292"/>
      <c r="N113" s="292"/>
      <c r="O113" s="293"/>
      <c r="Q113" s="291"/>
      <c r="R113" s="293"/>
    </row>
    <row r="114" spans="2:18" ht="38.25" customHeight="1" x14ac:dyDescent="0.35">
      <c r="B114" s="31">
        <f>B112+1</f>
        <v>625</v>
      </c>
      <c r="C114" s="25" t="s">
        <v>29</v>
      </c>
      <c r="D114" s="189" t="s">
        <v>303</v>
      </c>
      <c r="E114" s="407" t="s">
        <v>174</v>
      </c>
      <c r="F114" s="233">
        <f>'Misc works estimation'!CN28</f>
        <v>1340.8987500000001</v>
      </c>
      <c r="G114" s="410" t="s">
        <v>174</v>
      </c>
      <c r="I114" s="426" t="s">
        <v>174</v>
      </c>
      <c r="K114" s="394">
        <f>'Misc works estimation'!CP28</f>
        <v>1412.6554825779833</v>
      </c>
      <c r="L114" s="233">
        <f>'Misc works estimation'!CQ28</f>
        <v>1454.7036176433646</v>
      </c>
      <c r="M114" s="233">
        <f>'Misc works estimation'!CR28</f>
        <v>1503.8596261752532</v>
      </c>
      <c r="N114" s="233">
        <f>'Misc works estimation'!CS28</f>
        <v>1555.6622640914877</v>
      </c>
      <c r="O114" s="397">
        <f>'Misc works estimation'!CT28</f>
        <v>1608.5493527109179</v>
      </c>
      <c r="Q114" s="394">
        <v>1417.8941841810004</v>
      </c>
      <c r="R114" s="397">
        <v>1417.8941841810004</v>
      </c>
    </row>
    <row r="115" spans="2:18" ht="40.5" customHeight="1" x14ac:dyDescent="0.35">
      <c r="B115" s="31">
        <f>B114+1</f>
        <v>626</v>
      </c>
      <c r="C115" s="25" t="s">
        <v>30</v>
      </c>
      <c r="D115" s="189" t="s">
        <v>303</v>
      </c>
      <c r="E115" s="407" t="s">
        <v>174</v>
      </c>
      <c r="F115" s="226" t="str">
        <f>'Misc works estimation'!CO56</f>
        <v>na</v>
      </c>
      <c r="G115" s="410" t="s">
        <v>174</v>
      </c>
      <c r="I115" s="426" t="s">
        <v>174</v>
      </c>
      <c r="K115" s="394">
        <f>'Misc works estimation'!CP56</f>
        <v>1809.6009108895123</v>
      </c>
      <c r="L115" s="233">
        <f>'Misc works estimation'!CQ56</f>
        <v>1863.4642515652308</v>
      </c>
      <c r="M115" s="233">
        <f>'Misc works estimation'!CR56</f>
        <v>1926.4327240003258</v>
      </c>
      <c r="N115" s="233">
        <f>'Misc works estimation'!CS56</f>
        <v>1992.7915085134659</v>
      </c>
      <c r="O115" s="397">
        <f>'Misc works estimation'!CT56</f>
        <v>2060.5394661155287</v>
      </c>
      <c r="Q115" s="394">
        <v>1814.8396124925293</v>
      </c>
      <c r="R115" s="397">
        <v>1814.8396124925293</v>
      </c>
    </row>
    <row r="116" spans="2:18" ht="15" customHeight="1" x14ac:dyDescent="0.35">
      <c r="B116" s="30" t="s">
        <v>273</v>
      </c>
      <c r="C116" s="23"/>
      <c r="D116" s="21"/>
      <c r="E116" s="231"/>
      <c r="F116" s="231"/>
      <c r="G116" s="411"/>
      <c r="I116" s="427"/>
      <c r="K116" s="291"/>
      <c r="L116" s="292"/>
      <c r="M116" s="292"/>
      <c r="N116" s="292"/>
      <c r="O116" s="293"/>
      <c r="Q116" s="291"/>
      <c r="R116" s="293"/>
    </row>
    <row r="117" spans="2:18" ht="38.25" customHeight="1" x14ac:dyDescent="0.35">
      <c r="B117" s="31">
        <f>B115+1</f>
        <v>627</v>
      </c>
      <c r="C117" s="25" t="s">
        <v>29</v>
      </c>
      <c r="D117" s="189" t="s">
        <v>272</v>
      </c>
      <c r="E117" s="407" t="s">
        <v>174</v>
      </c>
      <c r="F117" s="233">
        <f>'Misc works estimation'!CV28</f>
        <v>2414.6187500000001</v>
      </c>
      <c r="G117" s="410" t="s">
        <v>174</v>
      </c>
      <c r="I117" s="426" t="s">
        <v>174</v>
      </c>
      <c r="K117" s="394">
        <f>'Misc works estimation'!CX28</f>
        <v>2547.1909415061268</v>
      </c>
      <c r="L117" s="233">
        <f>'Misc works estimation'!CY28</f>
        <v>2623.0088815960262</v>
      </c>
      <c r="M117" s="233">
        <f>'Misc works estimation'!CZ28</f>
        <v>2711.6431885429165</v>
      </c>
      <c r="N117" s="233">
        <f>'Misc works estimation'!DA28</f>
        <v>2805.0496925870266</v>
      </c>
      <c r="O117" s="397">
        <f>'Misc works estimation'!DB28</f>
        <v>2900.411594137292</v>
      </c>
      <c r="Q117" s="394">
        <v>2554.458544659225</v>
      </c>
      <c r="R117" s="397">
        <v>2554.458544659225</v>
      </c>
    </row>
    <row r="118" spans="2:18" ht="38.25" customHeight="1" x14ac:dyDescent="0.35">
      <c r="B118" s="31">
        <f>B117+1</f>
        <v>628</v>
      </c>
      <c r="C118" s="25" t="s">
        <v>30</v>
      </c>
      <c r="D118" s="189" t="s">
        <v>272</v>
      </c>
      <c r="E118" s="407" t="s">
        <v>174</v>
      </c>
      <c r="F118" s="233">
        <f>'Misc works estimation'!CV56</f>
        <v>2804.21875</v>
      </c>
      <c r="G118" s="410" t="s">
        <v>174</v>
      </c>
      <c r="I118" s="426" t="s">
        <v>174</v>
      </c>
      <c r="K118" s="394">
        <f>'Misc works estimation'!CX56</f>
        <v>3208.7666553586751</v>
      </c>
      <c r="L118" s="233">
        <f>'Misc works estimation'!CY56</f>
        <v>3304.2766047991363</v>
      </c>
      <c r="M118" s="233">
        <f>'Misc works estimation'!CZ56</f>
        <v>3415.9316849180377</v>
      </c>
      <c r="N118" s="233">
        <f>'Misc works estimation'!DA56</f>
        <v>3533.5984332903236</v>
      </c>
      <c r="O118" s="397">
        <f>'Misc works estimation'!DB56</f>
        <v>3653.7284498116433</v>
      </c>
      <c r="Q118" s="394">
        <v>3216.0342585117733</v>
      </c>
      <c r="R118" s="397">
        <v>3216.0342585117733</v>
      </c>
    </row>
    <row r="119" spans="2:18" ht="15" customHeight="1" x14ac:dyDescent="0.35">
      <c r="B119" s="30" t="s">
        <v>274</v>
      </c>
      <c r="C119" s="23"/>
      <c r="D119" s="21"/>
      <c r="E119" s="231"/>
      <c r="F119" s="231"/>
      <c r="G119" s="411"/>
      <c r="I119" s="427"/>
      <c r="K119" s="398"/>
      <c r="L119" s="229"/>
      <c r="M119" s="229"/>
      <c r="N119" s="229"/>
      <c r="O119" s="399"/>
      <c r="Q119" s="398"/>
      <c r="R119" s="399"/>
    </row>
    <row r="120" spans="2:18" ht="31.5" customHeight="1" x14ac:dyDescent="0.35">
      <c r="B120" s="31">
        <f>B118+1</f>
        <v>629</v>
      </c>
      <c r="C120" s="25" t="s">
        <v>29</v>
      </c>
      <c r="D120" s="189" t="s">
        <v>272</v>
      </c>
      <c r="E120" s="408" t="s">
        <v>174</v>
      </c>
      <c r="F120" s="233">
        <f>'Misc works estimation'!DD28</f>
        <v>592.93074999999999</v>
      </c>
      <c r="G120" s="410" t="s">
        <v>174</v>
      </c>
      <c r="I120" s="428" t="s">
        <v>174</v>
      </c>
      <c r="K120" s="394">
        <f>'Misc works estimation'!DF28</f>
        <v>623.25349783860611</v>
      </c>
      <c r="L120" s="233">
        <f>'Misc works estimation'!DG28</f>
        <v>641.80483436778161</v>
      </c>
      <c r="M120" s="233">
        <f>'Misc works estimation'!DH28</f>
        <v>663.4921138461259</v>
      </c>
      <c r="N120" s="233">
        <f>'Misc works estimation'!DI28</f>
        <v>686.34706728434162</v>
      </c>
      <c r="O120" s="397">
        <f>'Misc works estimation'!DJ28</f>
        <v>709.68047261853326</v>
      </c>
      <c r="Q120" s="394">
        <v>627.94385061945866</v>
      </c>
      <c r="R120" s="397">
        <v>627.94385061945866</v>
      </c>
    </row>
    <row r="121" spans="2:18" ht="31.5" customHeight="1" x14ac:dyDescent="0.35">
      <c r="B121" s="31">
        <f>B120+1</f>
        <v>630</v>
      </c>
      <c r="C121" s="25" t="s">
        <v>30</v>
      </c>
      <c r="D121" s="189" t="s">
        <v>272</v>
      </c>
      <c r="E121" s="408" t="s">
        <v>174</v>
      </c>
      <c r="F121" s="233">
        <f>'Misc works estimation'!DD56</f>
        <v>670.85075000000006</v>
      </c>
      <c r="G121" s="410" t="s">
        <v>174</v>
      </c>
      <c r="I121" s="428" t="s">
        <v>174</v>
      </c>
      <c r="K121" s="394">
        <f>'Misc works estimation'!DF56</f>
        <v>755.56864060911573</v>
      </c>
      <c r="L121" s="233">
        <f>'Misc works estimation'!DG56</f>
        <v>778.05837900840356</v>
      </c>
      <c r="M121" s="233">
        <f>'Misc works estimation'!DH56</f>
        <v>804.34981312115008</v>
      </c>
      <c r="N121" s="233">
        <f>'Misc works estimation'!DI56</f>
        <v>832.05681542500099</v>
      </c>
      <c r="O121" s="397">
        <f>'Misc works estimation'!DJ56</f>
        <v>860.34384375340346</v>
      </c>
      <c r="Q121" s="394">
        <v>760.25899338996828</v>
      </c>
      <c r="R121" s="397">
        <v>760.25899338996828</v>
      </c>
    </row>
    <row r="122" spans="2:18" ht="15" customHeight="1" x14ac:dyDescent="0.35">
      <c r="B122" s="30" t="s">
        <v>275</v>
      </c>
      <c r="C122" s="23"/>
      <c r="D122" s="21"/>
      <c r="E122" s="231"/>
      <c r="F122" s="231"/>
      <c r="G122" s="411"/>
      <c r="I122" s="427"/>
      <c r="K122" s="398"/>
      <c r="L122" s="229"/>
      <c r="M122" s="229"/>
      <c r="N122" s="229"/>
      <c r="O122" s="399"/>
      <c r="Q122" s="398"/>
      <c r="R122" s="399"/>
    </row>
    <row r="123" spans="2:18" ht="31.5" customHeight="1" x14ac:dyDescent="0.35">
      <c r="B123" s="31">
        <f>B121+1</f>
        <v>631</v>
      </c>
      <c r="C123" s="25" t="s">
        <v>29</v>
      </c>
      <c r="D123" s="189" t="s">
        <v>272</v>
      </c>
      <c r="E123" s="408" t="s">
        <v>174</v>
      </c>
      <c r="F123" s="233">
        <f>'Misc works estimation'!DL28</f>
        <v>1184.0687500000001</v>
      </c>
      <c r="G123" s="410" t="s">
        <v>174</v>
      </c>
      <c r="I123" s="428" t="s">
        <v>174</v>
      </c>
      <c r="K123" s="394">
        <f>'Misc works estimation'!DN28</f>
        <v>1247.2615541148461</v>
      </c>
      <c r="L123" s="233">
        <f>'Misc works estimation'!DO28</f>
        <v>1284.3866868425871</v>
      </c>
      <c r="M123" s="233">
        <f>'Misc works estimation'!DP28</f>
        <v>1327.7875020814729</v>
      </c>
      <c r="N123" s="233">
        <f>'Misc works estimation'!DQ28</f>
        <v>1373.5250789156635</v>
      </c>
      <c r="O123" s="397">
        <f>'Misc works estimation'!DR28</f>
        <v>1420.2201387923301</v>
      </c>
      <c r="Q123" s="394">
        <v>1252.5002557178632</v>
      </c>
      <c r="R123" s="397">
        <v>1252.5002557178632</v>
      </c>
    </row>
    <row r="124" spans="2:18" ht="31.5" customHeight="1" x14ac:dyDescent="0.35">
      <c r="B124" s="31">
        <f>B123+1</f>
        <v>632</v>
      </c>
      <c r="C124" s="25" t="s">
        <v>30</v>
      </c>
      <c r="D124" s="189" t="s">
        <v>272</v>
      </c>
      <c r="E124" s="408" t="s">
        <v>174</v>
      </c>
      <c r="F124" s="233">
        <f>'Misc works estimation'!DL56</f>
        <v>1378.8687500000001</v>
      </c>
      <c r="G124" s="410" t="s">
        <v>174</v>
      </c>
      <c r="I124" s="428" t="s">
        <v>174</v>
      </c>
      <c r="K124" s="394">
        <f>'Misc works estimation'!DN56</f>
        <v>1578.0494110411205</v>
      </c>
      <c r="L124" s="233">
        <f>'Misc works estimation'!DO56</f>
        <v>1625.0205484441422</v>
      </c>
      <c r="M124" s="233">
        <f>'Misc works estimation'!DP56</f>
        <v>1679.9317502690333</v>
      </c>
      <c r="N124" s="233">
        <f>'Misc works estimation'!DQ56</f>
        <v>1737.799449267312</v>
      </c>
      <c r="O124" s="397">
        <f>'Misc works estimation'!DR56</f>
        <v>1796.8785666295057</v>
      </c>
      <c r="Q124" s="394">
        <v>1583.2881126441375</v>
      </c>
      <c r="R124" s="397">
        <v>1583.2881126441375</v>
      </c>
    </row>
    <row r="125" spans="2:18" ht="15" customHeight="1" x14ac:dyDescent="0.35">
      <c r="B125" s="30" t="s">
        <v>276</v>
      </c>
      <c r="C125" s="23"/>
      <c r="D125" s="21"/>
      <c r="E125" s="231"/>
      <c r="F125" s="231"/>
      <c r="G125" s="411"/>
      <c r="I125" s="427"/>
      <c r="K125" s="398"/>
      <c r="L125" s="229"/>
      <c r="M125" s="229"/>
      <c r="N125" s="229"/>
      <c r="O125" s="399"/>
      <c r="Q125" s="398"/>
      <c r="R125" s="399"/>
    </row>
    <row r="126" spans="2:18" ht="31.5" customHeight="1" x14ac:dyDescent="0.35">
      <c r="B126" s="31">
        <f>B124+1</f>
        <v>633</v>
      </c>
      <c r="C126" s="25" t="s">
        <v>29</v>
      </c>
      <c r="D126" s="189" t="s">
        <v>272</v>
      </c>
      <c r="E126" s="408" t="s">
        <v>174</v>
      </c>
      <c r="F126" s="233">
        <f>'Misc works estimation'!DT28</f>
        <v>1654.5587500000001</v>
      </c>
      <c r="G126" s="410" t="s">
        <v>174</v>
      </c>
      <c r="I126" s="428" t="s">
        <v>174</v>
      </c>
      <c r="K126" s="394">
        <f>'Misc works estimation'!DV28</f>
        <v>1743.4433395042574</v>
      </c>
      <c r="L126" s="233">
        <f>'Misc works estimation'!DW28</f>
        <v>1795.3374792449197</v>
      </c>
      <c r="M126" s="233">
        <f>'Misc works estimation'!DX28</f>
        <v>1856.0038743628143</v>
      </c>
      <c r="N126" s="233">
        <f>'Misc works estimation'!DY28</f>
        <v>1919.936634443136</v>
      </c>
      <c r="O126" s="397">
        <f>'Misc works estimation'!DZ28</f>
        <v>1985.207780548094</v>
      </c>
      <c r="Q126" s="394">
        <v>1748.6820411072745</v>
      </c>
      <c r="R126" s="397">
        <v>1748.6820411072745</v>
      </c>
    </row>
    <row r="127" spans="2:18" ht="31.5" customHeight="1" x14ac:dyDescent="0.35">
      <c r="B127" s="31">
        <f>B126+1</f>
        <v>634</v>
      </c>
      <c r="C127" s="25" t="s">
        <v>30</v>
      </c>
      <c r="D127" s="189" t="s">
        <v>272</v>
      </c>
      <c r="E127" s="408" t="s">
        <v>174</v>
      </c>
      <c r="F127" s="233">
        <f>'Misc works estimation'!DT56</f>
        <v>1966.23875</v>
      </c>
      <c r="G127" s="410" t="s">
        <v>174</v>
      </c>
      <c r="I127" s="428" t="s">
        <v>174</v>
      </c>
      <c r="K127" s="394">
        <f>'Misc works estimation'!DV56</f>
        <v>2272.7039105862964</v>
      </c>
      <c r="L127" s="233">
        <f>'Misc works estimation'!DW56</f>
        <v>2340.3516578074077</v>
      </c>
      <c r="M127" s="233">
        <f>'Misc works estimation'!DX56</f>
        <v>2419.434671462911</v>
      </c>
      <c r="N127" s="233">
        <f>'Misc works estimation'!DY56</f>
        <v>2502.7756270057735</v>
      </c>
      <c r="O127" s="397">
        <f>'Misc works estimation'!DZ56</f>
        <v>2587.8612650875748</v>
      </c>
      <c r="Q127" s="394">
        <v>2277.9426121893134</v>
      </c>
      <c r="R127" s="397">
        <v>2277.9426121893134</v>
      </c>
    </row>
    <row r="128" spans="2:18" ht="18" customHeight="1" x14ac:dyDescent="0.35">
      <c r="B128" s="30" t="s">
        <v>277</v>
      </c>
      <c r="C128" s="23"/>
      <c r="D128" s="21"/>
      <c r="E128" s="231"/>
      <c r="F128" s="231"/>
      <c r="G128" s="411"/>
      <c r="I128" s="427"/>
      <c r="K128" s="398"/>
      <c r="L128" s="229"/>
      <c r="M128" s="229"/>
      <c r="N128" s="229"/>
      <c r="O128" s="399"/>
      <c r="Q128" s="398"/>
      <c r="R128" s="399"/>
    </row>
    <row r="129" spans="2:18" ht="15" customHeight="1" x14ac:dyDescent="0.35">
      <c r="B129" s="31">
        <f>B127+1</f>
        <v>635</v>
      </c>
      <c r="C129" s="25" t="s">
        <v>29</v>
      </c>
      <c r="D129" s="126" t="s">
        <v>242</v>
      </c>
      <c r="E129" s="407" t="s">
        <v>174</v>
      </c>
      <c r="F129" s="233">
        <f>'Misc works estimation'!EB28</f>
        <v>3414.6487499999998</v>
      </c>
      <c r="G129" s="410" t="s">
        <v>174</v>
      </c>
      <c r="I129" s="426" t="s">
        <v>174</v>
      </c>
      <c r="K129" s="394">
        <f>'Misc works estimation'!ED28</f>
        <v>3605.9532773342767</v>
      </c>
      <c r="L129" s="233">
        <f>'Misc works estimation'!EE28</f>
        <v>3713.2856115904005</v>
      </c>
      <c r="M129" s="233">
        <f>'Misc works estimation'!EF28</f>
        <v>3838.7615484003873</v>
      </c>
      <c r="N129" s="233">
        <f>'Misc works estimation'!EG28</f>
        <v>3970.9932880370861</v>
      </c>
      <c r="O129" s="397">
        <f>'Misc works estimation'!EH28</f>
        <v>4105.9932033652549</v>
      </c>
      <c r="Q129" s="394">
        <v>3617.0532500819722</v>
      </c>
      <c r="R129" s="397">
        <v>3617.0532500819722</v>
      </c>
    </row>
    <row r="130" spans="2:18" ht="15" customHeight="1" x14ac:dyDescent="0.35">
      <c r="B130" s="31">
        <f>B129+1</f>
        <v>636</v>
      </c>
      <c r="C130" s="25" t="s">
        <v>30</v>
      </c>
      <c r="D130" s="126" t="s">
        <v>242</v>
      </c>
      <c r="E130" s="407" t="s">
        <v>174</v>
      </c>
      <c r="F130" s="233">
        <f>'Misc works estimation'!EB56</f>
        <v>3722.5607500000001</v>
      </c>
      <c r="G130" s="410" t="s">
        <v>174</v>
      </c>
      <c r="I130" s="426" t="s">
        <v>174</v>
      </c>
      <c r="K130" s="394">
        <f>'Misc works estimation'!ED56</f>
        <v>4205.8602916852506</v>
      </c>
      <c r="L130" s="233">
        <f>'Misc works estimation'!EE56</f>
        <v>4331.0490470413488</v>
      </c>
      <c r="M130" s="233">
        <f>'Misc works estimation'!EF56</f>
        <v>4477.399878459014</v>
      </c>
      <c r="N130" s="233">
        <f>'Misc works estimation'!EG56</f>
        <v>4631.630446706863</v>
      </c>
      <c r="O130" s="397">
        <f>'Misc works estimation'!EH56</f>
        <v>4789.0897201890084</v>
      </c>
      <c r="Q130" s="394">
        <v>4216.4119156107827</v>
      </c>
      <c r="R130" s="397">
        <v>4216.4119156107827</v>
      </c>
    </row>
    <row r="131" spans="2:18" ht="17.25" customHeight="1" x14ac:dyDescent="0.35">
      <c r="B131" s="30" t="s">
        <v>278</v>
      </c>
      <c r="C131" s="23"/>
      <c r="D131" s="21"/>
      <c r="E131" s="409"/>
      <c r="F131" s="231"/>
      <c r="G131" s="411"/>
      <c r="I131" s="427"/>
      <c r="K131" s="398"/>
      <c r="L131" s="229"/>
      <c r="M131" s="229"/>
      <c r="N131" s="229"/>
      <c r="O131" s="399"/>
      <c r="Q131" s="398"/>
      <c r="R131" s="399"/>
    </row>
    <row r="132" spans="2:18" ht="15" customHeight="1" x14ac:dyDescent="0.35">
      <c r="B132" s="31">
        <f>B130+1</f>
        <v>637</v>
      </c>
      <c r="C132" s="25" t="s">
        <v>29</v>
      </c>
      <c r="D132" s="126" t="s">
        <v>304</v>
      </c>
      <c r="E132" s="407" t="s">
        <v>174</v>
      </c>
      <c r="F132" s="233">
        <f>'Misc works estimation'!EJ28</f>
        <v>2621.75875</v>
      </c>
      <c r="G132" s="410" t="s">
        <v>174</v>
      </c>
      <c r="I132" s="426" t="s">
        <v>174</v>
      </c>
      <c r="K132" s="394">
        <f>'Misc works estimation'!EL28</f>
        <v>2768.1894538347133</v>
      </c>
      <c r="L132" s="233">
        <f>'Misc works estimation'!EM28</f>
        <v>2850.5854842022809</v>
      </c>
      <c r="M132" s="233">
        <f>'Misc works estimation'!EN28</f>
        <v>2946.9098506799883</v>
      </c>
      <c r="N132" s="233">
        <f>'Misc works estimation'!EO28</f>
        <v>3048.4204579929938</v>
      </c>
      <c r="O132" s="397">
        <f>'Misc works estimation'!EP28</f>
        <v>3152.0561163441425</v>
      </c>
      <c r="Q132" s="394">
        <v>2777.8241087962392</v>
      </c>
      <c r="R132" s="397">
        <v>2777.8241087962392</v>
      </c>
    </row>
    <row r="133" spans="2:18" ht="15" customHeight="1" x14ac:dyDescent="0.35">
      <c r="B133" s="31">
        <f>B132+1</f>
        <v>638</v>
      </c>
      <c r="C133" s="25" t="s">
        <v>30</v>
      </c>
      <c r="D133" s="126" t="s">
        <v>304</v>
      </c>
      <c r="E133" s="407" t="s">
        <v>174</v>
      </c>
      <c r="F133" s="233">
        <f>'Misc works estimation'!EJ56</f>
        <v>2812.7907500000001</v>
      </c>
      <c r="G133" s="410" t="s">
        <v>174</v>
      </c>
      <c r="I133" s="426" t="s">
        <v>174</v>
      </c>
      <c r="K133" s="394">
        <f>'Misc works estimation'!EL56</f>
        <v>3169.6237540299235</v>
      </c>
      <c r="L133" s="233">
        <f>'Misc works estimation'!EM56</f>
        <v>3263.9686026922964</v>
      </c>
      <c r="M133" s="233">
        <f>'Misc works estimation'!EN56</f>
        <v>3374.2616318260789</v>
      </c>
      <c r="N133" s="233">
        <f>'Misc works estimation'!EO56</f>
        <v>3490.4929944517817</v>
      </c>
      <c r="O133" s="397">
        <f>'Misc works estimation'!EP56</f>
        <v>3609.15757646559</v>
      </c>
      <c r="Q133" s="394">
        <v>3178.7100601692846</v>
      </c>
      <c r="R133" s="397">
        <v>3178.7100601692846</v>
      </c>
    </row>
    <row r="134" spans="2:18" ht="25" customHeight="1" x14ac:dyDescent="0.35">
      <c r="B134" s="30" t="s">
        <v>36</v>
      </c>
      <c r="C134" s="23"/>
      <c r="D134" s="21"/>
      <c r="E134" s="409"/>
      <c r="F134" s="231"/>
      <c r="G134" s="411"/>
      <c r="I134" s="427"/>
      <c r="K134" s="398"/>
      <c r="L134" s="229"/>
      <c r="M134" s="229"/>
      <c r="N134" s="229"/>
      <c r="O134" s="399"/>
      <c r="Q134" s="398"/>
      <c r="R134" s="399"/>
    </row>
    <row r="135" spans="2:18" ht="15" customHeight="1" x14ac:dyDescent="0.35">
      <c r="B135" s="31">
        <f>B133+1</f>
        <v>639</v>
      </c>
      <c r="C135" s="25" t="s">
        <v>37</v>
      </c>
      <c r="D135" s="126" t="s">
        <v>243</v>
      </c>
      <c r="E135" s="407" t="s">
        <v>174</v>
      </c>
      <c r="F135" s="233">
        <f>'Misc works estimation'!ER28</f>
        <v>3742.5952499999999</v>
      </c>
      <c r="G135" s="410" t="s">
        <v>174</v>
      </c>
      <c r="I135" s="426" t="s">
        <v>174</v>
      </c>
      <c r="K135" s="394">
        <f>'Misc works estimation'!ET28</f>
        <v>4009.8594592408112</v>
      </c>
      <c r="L135" s="233">
        <f>'Misc works estimation'!EU28</f>
        <v>4127.9114872832924</v>
      </c>
      <c r="M135" s="233">
        <f>'Misc works estimation'!EV28</f>
        <v>4265.0430392146209</v>
      </c>
      <c r="N135" s="233">
        <f>'Misc works estimation'!EW28</f>
        <v>4409.3757357777986</v>
      </c>
      <c r="O135" s="397">
        <f>'Misc works estimation'!EX28</f>
        <v>4556.7526188113607</v>
      </c>
      <c r="Q135" s="394">
        <v>4021.8723153974515</v>
      </c>
      <c r="R135" s="397">
        <v>4021.8723153974515</v>
      </c>
    </row>
    <row r="136" spans="2:18" ht="15" customHeight="1" x14ac:dyDescent="0.35">
      <c r="B136" s="31">
        <f>B135+1</f>
        <v>640</v>
      </c>
      <c r="C136" s="25" t="s">
        <v>38</v>
      </c>
      <c r="D136" s="126" t="s">
        <v>243</v>
      </c>
      <c r="E136" s="407" t="s">
        <v>174</v>
      </c>
      <c r="F136" s="233">
        <f>'Misc works estimation'!ER56</f>
        <v>4264.8887500000001</v>
      </c>
      <c r="G136" s="410" t="s">
        <v>174</v>
      </c>
      <c r="I136" s="426" t="s">
        <v>174</v>
      </c>
      <c r="K136" s="394">
        <f>'Misc works estimation'!ET56</f>
        <v>4938.5385448375328</v>
      </c>
      <c r="L136" s="233">
        <f>'Misc works estimation'!EU56</f>
        <v>5084.2329981600287</v>
      </c>
      <c r="M136" s="233">
        <f>'Misc works estimation'!EV56</f>
        <v>5253.6796882251592</v>
      </c>
      <c r="N136" s="233">
        <f>'Misc works estimation'!EW56</f>
        <v>5432.0674159016235</v>
      </c>
      <c r="O136" s="397">
        <f>'Misc works estimation'!EX56</f>
        <v>5614.2122474581574</v>
      </c>
      <c r="Q136" s="394">
        <v>4951.4134177938613</v>
      </c>
      <c r="R136" s="397">
        <v>4951.4134177938613</v>
      </c>
    </row>
    <row r="137" spans="2:18" ht="15" customHeight="1" x14ac:dyDescent="0.35">
      <c r="B137" s="31">
        <f>B136+1</f>
        <v>641</v>
      </c>
      <c r="C137" s="25" t="s">
        <v>39</v>
      </c>
      <c r="D137" s="126" t="s">
        <v>243</v>
      </c>
      <c r="E137" s="407" t="s">
        <v>174</v>
      </c>
      <c r="F137" s="233">
        <f>'Misc works estimation'!EZ28</f>
        <v>4454.289850000001</v>
      </c>
      <c r="G137" s="410" t="s">
        <v>174</v>
      </c>
      <c r="I137" s="426" t="s">
        <v>174</v>
      </c>
      <c r="K137" s="394">
        <f>'Misc works estimation'!FB28</f>
        <v>4726.233412960074</v>
      </c>
      <c r="L137" s="233">
        <f>'Misc works estimation'!FC28</f>
        <v>4861.6307480257883</v>
      </c>
      <c r="M137" s="233">
        <f>'Misc works estimation'!FD28</f>
        <v>5016.364361834947</v>
      </c>
      <c r="N137" s="233">
        <f>'Misc works estimation'!FE28</f>
        <v>5178.6904537586761</v>
      </c>
      <c r="O137" s="397">
        <f>'Misc works estimation'!FF28</f>
        <v>5344.5066824484238</v>
      </c>
      <c r="Q137" s="394">
        <v>4737.7518776800534</v>
      </c>
      <c r="R137" s="397">
        <v>4737.7518776800534</v>
      </c>
    </row>
    <row r="138" spans="2:18" ht="15" customHeight="1" x14ac:dyDescent="0.35">
      <c r="B138" s="31">
        <f>B137+1</f>
        <v>642</v>
      </c>
      <c r="C138" s="25" t="s">
        <v>40</v>
      </c>
      <c r="D138" s="126" t="s">
        <v>243</v>
      </c>
      <c r="E138" s="407" t="s">
        <v>174</v>
      </c>
      <c r="F138" s="233">
        <f>'Misc works estimation'!EZ56</f>
        <v>5001.7498500000002</v>
      </c>
      <c r="G138" s="410" t="s">
        <v>174</v>
      </c>
      <c r="I138" s="426" t="s">
        <v>174</v>
      </c>
      <c r="K138" s="394">
        <f>'Misc works estimation'!FB56</f>
        <v>5668.0779717068963</v>
      </c>
      <c r="L138" s="233">
        <f>'Misc works estimation'!FC56</f>
        <v>5831.5096065047064</v>
      </c>
      <c r="M138" s="233">
        <f>'Misc works estimation'!FD56</f>
        <v>6019.0164758856936</v>
      </c>
      <c r="N138" s="233">
        <f>'Misc works estimation'!FE56</f>
        <v>6215.8803820549037</v>
      </c>
      <c r="O138" s="397">
        <f>'Misc works estimation'!FF56</f>
        <v>6416.9574491149997</v>
      </c>
      <c r="Q138" s="394">
        <v>5680.0892265605808</v>
      </c>
      <c r="R138" s="397">
        <v>5680.0892265605808</v>
      </c>
    </row>
    <row r="139" spans="2:18" ht="25" customHeight="1" x14ac:dyDescent="0.35">
      <c r="B139" s="30" t="s">
        <v>42</v>
      </c>
      <c r="C139" s="23"/>
      <c r="D139" s="21"/>
      <c r="E139" s="409"/>
      <c r="F139" s="231"/>
      <c r="G139" s="411"/>
      <c r="I139" s="427"/>
      <c r="K139" s="398"/>
      <c r="L139" s="229"/>
      <c r="M139" s="229"/>
      <c r="N139" s="229"/>
      <c r="O139" s="399"/>
      <c r="Q139" s="398"/>
      <c r="R139" s="399"/>
    </row>
    <row r="140" spans="2:18" ht="15" customHeight="1" x14ac:dyDescent="0.35">
      <c r="B140" s="31">
        <f>B138+1</f>
        <v>643</v>
      </c>
      <c r="C140" s="25" t="s">
        <v>96</v>
      </c>
      <c r="D140" s="189" t="s">
        <v>127</v>
      </c>
      <c r="E140" s="408" t="s">
        <v>174</v>
      </c>
      <c r="F140" s="233">
        <f>'Misc works estimation'!FH28</f>
        <v>8816.8586500000019</v>
      </c>
      <c r="G140" s="410" t="s">
        <v>174</v>
      </c>
      <c r="I140" s="428" t="s">
        <v>174</v>
      </c>
      <c r="K140" s="394">
        <f>'Misc works estimation'!FJ28</f>
        <v>9298.1931093493058</v>
      </c>
      <c r="L140" s="233">
        <f>'Misc works estimation'!FK28</f>
        <v>9569.8513436347494</v>
      </c>
      <c r="M140" s="233">
        <f>'Misc works estimation'!FL28</f>
        <v>9883.9973353286641</v>
      </c>
      <c r="N140" s="233">
        <f>'Misc works estimation'!FM28</f>
        <v>10214.343283198081</v>
      </c>
      <c r="O140" s="397">
        <f>'Misc works estimation'!FN28</f>
        <v>10551.693692872785</v>
      </c>
      <c r="Q140" s="394">
        <v>9309.9231057873949</v>
      </c>
      <c r="R140" s="397">
        <v>9309.9231057873949</v>
      </c>
    </row>
    <row r="141" spans="2:18" ht="15" customHeight="1" x14ac:dyDescent="0.35">
      <c r="B141" s="31">
        <f>B140+1</f>
        <v>644</v>
      </c>
      <c r="C141" s="25" t="s">
        <v>92</v>
      </c>
      <c r="D141" s="189" t="s">
        <v>127</v>
      </c>
      <c r="E141" s="408" t="s">
        <v>174</v>
      </c>
      <c r="F141" s="233">
        <f>'Misc works estimation'!FH56</f>
        <v>10375.258650000002</v>
      </c>
      <c r="G141" s="410" t="s">
        <v>174</v>
      </c>
      <c r="I141" s="428" t="s">
        <v>174</v>
      </c>
      <c r="K141" s="394">
        <f>'Misc works estimation'!FJ56</f>
        <v>11944.495964759501</v>
      </c>
      <c r="L141" s="233">
        <f>'Misc works estimation'!FK56</f>
        <v>12294.922236447188</v>
      </c>
      <c r="M141" s="233">
        <f>'Misc works estimation'!FL56</f>
        <v>12701.151320829149</v>
      </c>
      <c r="N141" s="233">
        <f>'Misc works estimation'!FM56</f>
        <v>13128.538246011269</v>
      </c>
      <c r="O141" s="397">
        <f>'Misc works estimation'!FN56</f>
        <v>13564.96111557019</v>
      </c>
      <c r="Q141" s="394">
        <v>11956.225961197588</v>
      </c>
      <c r="R141" s="397">
        <v>11956.225961197588</v>
      </c>
    </row>
    <row r="142" spans="2:18" ht="15" customHeight="1" x14ac:dyDescent="0.35">
      <c r="B142" s="31">
        <f t="shared" ref="B142:B165" si="2">B141+1</f>
        <v>645</v>
      </c>
      <c r="C142" s="25" t="s">
        <v>128</v>
      </c>
      <c r="D142" s="189" t="s">
        <v>127</v>
      </c>
      <c r="E142" s="408" t="s">
        <v>174</v>
      </c>
      <c r="F142" s="233">
        <f>'Misc works estimation'!FP28</f>
        <v>13125.978050000003</v>
      </c>
      <c r="G142" s="410" t="s">
        <v>174</v>
      </c>
      <c r="I142" s="428" t="s">
        <v>174</v>
      </c>
      <c r="K142" s="394">
        <f>'Misc works estimation'!FR28</f>
        <v>13841.511170814556</v>
      </c>
      <c r="L142" s="233">
        <f>'Misc works estimation'!FS28</f>
        <v>14243.297287011363</v>
      </c>
      <c r="M142" s="233">
        <f>'Misc works estimation'!FT28</f>
        <v>14706.134436361872</v>
      </c>
      <c r="N142" s="233">
        <f>'Misc works estimation'!FU28</f>
        <v>15192.463174572045</v>
      </c>
      <c r="O142" s="397">
        <f>'Misc works estimation'!FV28</f>
        <v>15689.150669984287</v>
      </c>
      <c r="Q142" s="394">
        <v>13857.456626765981</v>
      </c>
      <c r="R142" s="397">
        <v>13857.456626765981</v>
      </c>
    </row>
    <row r="143" spans="2:18" ht="15" customHeight="1" x14ac:dyDescent="0.35">
      <c r="B143" s="31">
        <f t="shared" si="2"/>
        <v>646</v>
      </c>
      <c r="C143" s="25" t="s">
        <v>93</v>
      </c>
      <c r="D143" s="189" t="s">
        <v>127</v>
      </c>
      <c r="E143" s="408" t="s">
        <v>174</v>
      </c>
      <c r="F143" s="233">
        <f>'Misc works estimation'!FP56</f>
        <v>15346.698050000003</v>
      </c>
      <c r="G143" s="410" t="s">
        <v>174</v>
      </c>
      <c r="I143" s="428" t="s">
        <v>174</v>
      </c>
      <c r="K143" s="394">
        <f>'Misc works estimation'!FR56</f>
        <v>17612.492739774079</v>
      </c>
      <c r="L143" s="233">
        <f>'Misc works estimation'!FS56</f>
        <v>18126.523309269091</v>
      </c>
      <c r="M143" s="233">
        <f>'Misc works estimation'!FT56</f>
        <v>18720.578865700063</v>
      </c>
      <c r="N143" s="233">
        <f>'Misc works estimation'!FU56</f>
        <v>19345.190996580837</v>
      </c>
      <c r="O143" s="397">
        <f>'Misc works estimation'!FV56</f>
        <v>19983.056747328086</v>
      </c>
      <c r="Q143" s="394">
        <v>17628.438195725506</v>
      </c>
      <c r="R143" s="397">
        <v>17628.438195725506</v>
      </c>
    </row>
    <row r="144" spans="2:18" ht="15" customHeight="1" x14ac:dyDescent="0.35">
      <c r="B144" s="31">
        <f t="shared" si="2"/>
        <v>647</v>
      </c>
      <c r="C144" s="25" t="s">
        <v>129</v>
      </c>
      <c r="D144" s="189" t="s">
        <v>127</v>
      </c>
      <c r="E144" s="408" t="s">
        <v>174</v>
      </c>
      <c r="F144" s="233">
        <f>'Misc works estimation'!FX28</f>
        <v>17315.46745</v>
      </c>
      <c r="G144" s="410" t="s">
        <v>174</v>
      </c>
      <c r="I144" s="428" t="s">
        <v>174</v>
      </c>
      <c r="K144" s="394">
        <f>'Misc works estimation'!FZ28</f>
        <v>18258.8486159063</v>
      </c>
      <c r="L144" s="233">
        <f>'Misc works estimation'!GA28</f>
        <v>18787.012761316328</v>
      </c>
      <c r="M144" s="233">
        <f>'Misc works estimation'!GB28</f>
        <v>19394.157335467346</v>
      </c>
      <c r="N144" s="233">
        <f>'Misc works estimation'!GC28</f>
        <v>20031.849104752866</v>
      </c>
      <c r="O144" s="397">
        <f>'Misc works estimation'!GD28</f>
        <v>20683.157215323197</v>
      </c>
      <c r="Q144" s="394">
        <v>18279.178606500234</v>
      </c>
      <c r="R144" s="397">
        <v>18279.178606500234</v>
      </c>
    </row>
    <row r="145" spans="2:18" ht="15" customHeight="1" x14ac:dyDescent="0.35">
      <c r="B145" s="31">
        <f t="shared" si="2"/>
        <v>648</v>
      </c>
      <c r="C145" s="25" t="s">
        <v>94</v>
      </c>
      <c r="D145" s="189" t="s">
        <v>127</v>
      </c>
      <c r="E145" s="408" t="s">
        <v>174</v>
      </c>
      <c r="F145" s="233">
        <f>'Misc works estimation'!FX56</f>
        <v>20159.547449999998</v>
      </c>
      <c r="G145" s="410" t="s">
        <v>174</v>
      </c>
      <c r="I145" s="428" t="s">
        <v>174</v>
      </c>
      <c r="K145" s="394">
        <f>'Misc works estimation'!FZ56</f>
        <v>23088.351327029904</v>
      </c>
      <c r="L145" s="233">
        <f>'Misc works estimation'!GA56</f>
        <v>23760.26714069903</v>
      </c>
      <c r="M145" s="233">
        <f>'Misc works estimation'!GB56</f>
        <v>24535.463359005727</v>
      </c>
      <c r="N145" s="233">
        <f>'Misc works estimation'!GC56</f>
        <v>25350.254911886932</v>
      </c>
      <c r="O145" s="397">
        <f>'Misc works estimation'!GD56</f>
        <v>26182.370261745964</v>
      </c>
      <c r="Q145" s="394">
        <v>23108.681317623843</v>
      </c>
      <c r="R145" s="397">
        <v>23108.681317623843</v>
      </c>
    </row>
    <row r="146" spans="2:18" ht="15" customHeight="1" x14ac:dyDescent="0.35">
      <c r="B146" s="31">
        <f t="shared" si="2"/>
        <v>649</v>
      </c>
      <c r="C146" s="25" t="s">
        <v>130</v>
      </c>
      <c r="D146" s="189" t="s">
        <v>127</v>
      </c>
      <c r="E146" s="408" t="s">
        <v>174</v>
      </c>
      <c r="F146" s="233">
        <f>'Misc works estimation'!GF28</f>
        <v>1181.5074</v>
      </c>
      <c r="G146" s="410" t="s">
        <v>174</v>
      </c>
      <c r="I146" s="428" t="s">
        <v>174</v>
      </c>
      <c r="K146" s="394">
        <f>'Misc works estimation'!GH28</f>
        <v>1245.8690228463875</v>
      </c>
      <c r="L146" s="233">
        <f>'Misc works estimation'!GI28</f>
        <v>1280.9235536857236</v>
      </c>
      <c r="M146" s="233">
        <f>'Misc works estimation'!GJ28</f>
        <v>1320.5390138732457</v>
      </c>
      <c r="N146" s="233">
        <f>'Misc works estimation'!GK28</f>
        <v>1362.0036024387909</v>
      </c>
      <c r="O146" s="397">
        <f>'Misc works estimation'!GL28</f>
        <v>1404.3715590104839</v>
      </c>
      <c r="Q146" s="394">
        <v>1247.8080792862427</v>
      </c>
      <c r="R146" s="397">
        <v>1247.8080792862427</v>
      </c>
    </row>
    <row r="147" spans="2:18" ht="15" customHeight="1" x14ac:dyDescent="0.35">
      <c r="B147" s="31">
        <f t="shared" si="2"/>
        <v>650</v>
      </c>
      <c r="C147" s="25" t="s">
        <v>131</v>
      </c>
      <c r="D147" s="189" t="s">
        <v>127</v>
      </c>
      <c r="E147" s="408" t="s">
        <v>174</v>
      </c>
      <c r="F147" s="233">
        <f>'Misc works estimation'!GF56</f>
        <v>1419.0354</v>
      </c>
      <c r="G147" s="410" t="s">
        <v>174</v>
      </c>
      <c r="I147" s="428" t="s">
        <v>174</v>
      </c>
      <c r="K147" s="394">
        <f>'Misc works estimation'!GH56</f>
        <v>1572.168007888981</v>
      </c>
      <c r="L147" s="233">
        <f>'Misc works estimation'!GI56</f>
        <v>1616.9349307191296</v>
      </c>
      <c r="M147" s="233">
        <f>'Misc works estimation'!GJ56</f>
        <v>1667.9045787397879</v>
      </c>
      <c r="N147" s="233">
        <f>'Misc works estimation'!GK56</f>
        <v>1721.3346807536295</v>
      </c>
      <c r="O147" s="397">
        <f>'Misc works estimation'!GL56</f>
        <v>1775.9186401308225</v>
      </c>
      <c r="Q147" s="394">
        <v>1574.6554131510002</v>
      </c>
      <c r="R147" s="397">
        <v>1574.6554131510002</v>
      </c>
    </row>
    <row r="148" spans="2:18" ht="24" customHeight="1" x14ac:dyDescent="0.35">
      <c r="B148" s="31">
        <f t="shared" si="2"/>
        <v>651</v>
      </c>
      <c r="C148" s="25" t="s">
        <v>98</v>
      </c>
      <c r="D148" s="189" t="s">
        <v>127</v>
      </c>
      <c r="E148" s="408" t="s">
        <v>174</v>
      </c>
      <c r="F148" s="233">
        <f>'Misc works estimation'!GN28</f>
        <v>1360.4962</v>
      </c>
      <c r="G148" s="410" t="s">
        <v>174</v>
      </c>
      <c r="I148" s="428" t="s">
        <v>174</v>
      </c>
      <c r="K148" s="394">
        <f>'Misc works estimation'!GP28</f>
        <v>1432.6311637046888</v>
      </c>
      <c r="L148" s="233">
        <f>'Misc works estimation'!GQ28</f>
        <v>1471.6387965151521</v>
      </c>
      <c r="M148" s="233">
        <f>'Misc works estimation'!GR28</f>
        <v>1514.7955037783386</v>
      </c>
      <c r="N148" s="233">
        <f>'Misc works estimation'!GS28</f>
        <v>1559.7673781758378</v>
      </c>
      <c r="O148" s="397">
        <f>'Misc works estimation'!GT28</f>
        <v>1605.7440097258705</v>
      </c>
      <c r="Q148" s="394">
        <v>1434.3607756298236</v>
      </c>
      <c r="R148" s="397">
        <v>1434.3607756298236</v>
      </c>
    </row>
    <row r="149" spans="2:18" ht="15" customHeight="1" x14ac:dyDescent="0.35">
      <c r="B149" s="31">
        <f t="shared" si="2"/>
        <v>652</v>
      </c>
      <c r="C149" s="25" t="s">
        <v>99</v>
      </c>
      <c r="D149" s="189" t="s">
        <v>127</v>
      </c>
      <c r="E149" s="408" t="s">
        <v>174</v>
      </c>
      <c r="F149" s="233">
        <f>'Misc works estimation'!GN56</f>
        <v>1598.0242000000001</v>
      </c>
      <c r="G149" s="410" t="s">
        <v>174</v>
      </c>
      <c r="I149" s="428" t="s">
        <v>174</v>
      </c>
      <c r="K149" s="394">
        <f>'Misc works estimation'!GP56</f>
        <v>1758.9301487472821</v>
      </c>
      <c r="L149" s="233">
        <f>'Misc works estimation'!GQ56</f>
        <v>1807.6501735485581</v>
      </c>
      <c r="M149" s="233">
        <f>'Misc works estimation'!GR56</f>
        <v>1862.1610686448807</v>
      </c>
      <c r="N149" s="233">
        <f>'Misc works estimation'!GS56</f>
        <v>1919.0984564906764</v>
      </c>
      <c r="O149" s="397">
        <f>'Misc works estimation'!GT56</f>
        <v>1977.291090846209</v>
      </c>
      <c r="Q149" s="394">
        <v>1761.2081094945811</v>
      </c>
      <c r="R149" s="397">
        <v>1761.2081094945811</v>
      </c>
    </row>
    <row r="150" spans="2:18" ht="15" customHeight="1" x14ac:dyDescent="0.35">
      <c r="B150" s="31">
        <f t="shared" si="2"/>
        <v>653</v>
      </c>
      <c r="C150" s="25" t="s">
        <v>103</v>
      </c>
      <c r="D150" s="189" t="s">
        <v>127</v>
      </c>
      <c r="E150" s="408" t="s">
        <v>174</v>
      </c>
      <c r="F150" s="233">
        <f>'Misc works estimation'!GV28</f>
        <v>1375.5022000000001</v>
      </c>
      <c r="G150" s="410" t="s">
        <v>174</v>
      </c>
      <c r="I150" s="428" t="s">
        <v>174</v>
      </c>
      <c r="K150" s="394">
        <f>'Misc works estimation'!GX28</f>
        <v>1449.2397198263827</v>
      </c>
      <c r="L150" s="233">
        <f>'Misc works estimation'!GY28</f>
        <v>1490.2088195076606</v>
      </c>
      <c r="M150" s="233">
        <f>'Misc works estimation'!GZ28</f>
        <v>1536.6452871814663</v>
      </c>
      <c r="N150" s="233">
        <f>'Misc works estimation'!HA28</f>
        <v>1585.2787182059869</v>
      </c>
      <c r="O150" s="397">
        <f>'Misc works estimation'!HB28</f>
        <v>1634.9680093244313</v>
      </c>
      <c r="Q150" s="394">
        <v>1450.1900670062473</v>
      </c>
      <c r="R150" s="397">
        <v>1450.1900670062473</v>
      </c>
    </row>
    <row r="151" spans="2:18" ht="15" customHeight="1" x14ac:dyDescent="0.35">
      <c r="B151" s="31">
        <f t="shared" si="2"/>
        <v>654</v>
      </c>
      <c r="C151" s="25" t="s">
        <v>104</v>
      </c>
      <c r="D151" s="189" t="s">
        <v>127</v>
      </c>
      <c r="E151" s="408" t="s">
        <v>174</v>
      </c>
      <c r="F151" s="233">
        <f>'Misc works estimation'!GV56</f>
        <v>1589.7821999999999</v>
      </c>
      <c r="G151" s="410" t="s">
        <v>174</v>
      </c>
      <c r="I151" s="428" t="s">
        <v>174</v>
      </c>
      <c r="K151" s="394">
        <f>'Misc works estimation'!GX56</f>
        <v>1813.1063624452843</v>
      </c>
      <c r="L151" s="233">
        <f>'Misc works estimation'!GY56</f>
        <v>1864.9060672693709</v>
      </c>
      <c r="M151" s="233">
        <f>'Misc works estimation'!GZ56</f>
        <v>1924.0039601877834</v>
      </c>
      <c r="N151" s="233">
        <f>'Misc works estimation'!HA56</f>
        <v>1985.9805255928004</v>
      </c>
      <c r="O151" s="397">
        <f>'Misc works estimation'!HB56</f>
        <v>2049.2922799453245</v>
      </c>
      <c r="Q151" s="394">
        <v>1814.0567096251489</v>
      </c>
      <c r="R151" s="397">
        <v>1814.0567096251489</v>
      </c>
    </row>
    <row r="152" spans="2:18" ht="15" customHeight="1" x14ac:dyDescent="0.35">
      <c r="B152" s="31">
        <f t="shared" si="2"/>
        <v>655</v>
      </c>
      <c r="C152" s="25" t="s">
        <v>107</v>
      </c>
      <c r="D152" s="189" t="s">
        <v>127</v>
      </c>
      <c r="E152" s="408" t="s">
        <v>174</v>
      </c>
      <c r="F152" s="233">
        <f>'Misc works estimation'!HD28</f>
        <v>1577.7722000000001</v>
      </c>
      <c r="G152" s="410" t="s">
        <v>174</v>
      </c>
      <c r="I152" s="428" t="s">
        <v>174</v>
      </c>
      <c r="K152" s="394">
        <f>'Misc works estimation'!HF28</f>
        <v>1662.3274836495198</v>
      </c>
      <c r="L152" s="233">
        <f>'Misc works estimation'!HG28</f>
        <v>1709.3880846347579</v>
      </c>
      <c r="M152" s="233">
        <f>'Misc works estimation'!HH28</f>
        <v>1762.776872792562</v>
      </c>
      <c r="N152" s="233">
        <f>'Misc works estimation'!HI28</f>
        <v>1818.7018217063003</v>
      </c>
      <c r="O152" s="397">
        <f>'Misc works estimation'!HJ28</f>
        <v>1875.839646566458</v>
      </c>
      <c r="Q152" s="394">
        <v>1663.3243954693842</v>
      </c>
      <c r="R152" s="397">
        <v>1663.3243954693842</v>
      </c>
    </row>
    <row r="153" spans="2:18" ht="15" customHeight="1" x14ac:dyDescent="0.35">
      <c r="B153" s="31">
        <f t="shared" si="2"/>
        <v>656</v>
      </c>
      <c r="C153" s="25" t="s">
        <v>108</v>
      </c>
      <c r="D153" s="189" t="s">
        <v>127</v>
      </c>
      <c r="E153" s="408" t="s">
        <v>174</v>
      </c>
      <c r="F153" s="233">
        <f>'Misc works estimation'!HD56</f>
        <v>1951.6602</v>
      </c>
      <c r="G153" s="410" t="s">
        <v>174</v>
      </c>
      <c r="I153" s="428" t="s">
        <v>174</v>
      </c>
      <c r="K153" s="394">
        <f>'Misc works estimation'!HF56</f>
        <v>2220.1779685405054</v>
      </c>
      <c r="L153" s="233">
        <f>'Misc works estimation'!HG56</f>
        <v>2283.8431647892526</v>
      </c>
      <c r="M153" s="233">
        <f>'Misc works estimation'!HH56</f>
        <v>2356.6434113903961</v>
      </c>
      <c r="N153" s="233">
        <f>'Misc works estimation'!HI56</f>
        <v>2433.0249592672926</v>
      </c>
      <c r="O153" s="397">
        <f>'Misc works estimation'!HJ56</f>
        <v>2511.0476271728194</v>
      </c>
      <c r="Q153" s="394">
        <v>2221.7232291825339</v>
      </c>
      <c r="R153" s="397">
        <v>2221.7232291825339</v>
      </c>
    </row>
    <row r="154" spans="2:18" ht="24.75" customHeight="1" x14ac:dyDescent="0.35">
      <c r="B154" s="31">
        <f t="shared" si="2"/>
        <v>657</v>
      </c>
      <c r="C154" s="25" t="s">
        <v>112</v>
      </c>
      <c r="D154" s="189" t="s">
        <v>127</v>
      </c>
      <c r="E154" s="408" t="s">
        <v>174</v>
      </c>
      <c r="F154" s="233">
        <f>'Misc works estimation'!HL28</f>
        <v>726.86059999999998</v>
      </c>
      <c r="G154" s="410" t="s">
        <v>174</v>
      </c>
      <c r="I154" s="428" t="s">
        <v>174</v>
      </c>
      <c r="K154" s="394">
        <f>'Misc works estimation'!HN28</f>
        <v>763.69818873078702</v>
      </c>
      <c r="L154" s="233">
        <f>'Misc works estimation'!HO28</f>
        <v>783.27964544498479</v>
      </c>
      <c r="M154" s="233">
        <f>'Misc works estimation'!HP28</f>
        <v>804.05242524677078</v>
      </c>
      <c r="N154" s="233">
        <f>'Misc works estimation'!HQ28</f>
        <v>825.50300370706282</v>
      </c>
      <c r="O154" s="397">
        <f>'Misc works estimation'!HR28</f>
        <v>847.4574950038417</v>
      </c>
      <c r="Q154" s="394">
        <v>764.28232758813692</v>
      </c>
      <c r="R154" s="397">
        <v>764.28232758813692</v>
      </c>
    </row>
    <row r="155" spans="2:18" ht="24.75" customHeight="1" x14ac:dyDescent="0.35">
      <c r="B155" s="31">
        <f t="shared" si="2"/>
        <v>658</v>
      </c>
      <c r="C155" s="25" t="s">
        <v>114</v>
      </c>
      <c r="D155" s="189" t="s">
        <v>127</v>
      </c>
      <c r="E155" s="408" t="s">
        <v>174</v>
      </c>
      <c r="F155" s="233">
        <f>'Misc works estimation'!HL56</f>
        <v>765.8205999999999</v>
      </c>
      <c r="G155" s="410" t="s">
        <v>174</v>
      </c>
      <c r="I155" s="428" t="s">
        <v>174</v>
      </c>
      <c r="K155" s="394">
        <f>'Misc works estimation'!HN56</f>
        <v>829.85576011604189</v>
      </c>
      <c r="L155" s="233">
        <f>'Misc works estimation'!HO56</f>
        <v>851.40641776529583</v>
      </c>
      <c r="M155" s="233">
        <f>'Misc works estimation'!HP56</f>
        <v>874.48127488428293</v>
      </c>
      <c r="N155" s="233">
        <f>'Misc works estimation'!HQ56</f>
        <v>898.35787777739256</v>
      </c>
      <c r="O155" s="397">
        <f>'Misc works estimation'!HR56</f>
        <v>922.7891805712768</v>
      </c>
      <c r="Q155" s="394">
        <v>830.43989897339179</v>
      </c>
      <c r="R155" s="397">
        <v>830.43989897339179</v>
      </c>
    </row>
    <row r="156" spans="2:18" ht="24.75" customHeight="1" x14ac:dyDescent="0.35">
      <c r="B156" s="31">
        <f t="shared" si="2"/>
        <v>659</v>
      </c>
      <c r="C156" s="25" t="s">
        <v>113</v>
      </c>
      <c r="D156" s="189" t="s">
        <v>127</v>
      </c>
      <c r="E156" s="408" t="s">
        <v>174</v>
      </c>
      <c r="F156" s="233">
        <f>'Misc works estimation'!HT28</f>
        <v>831.61400000000003</v>
      </c>
      <c r="G156" s="410" t="s">
        <v>174</v>
      </c>
      <c r="I156" s="428" t="s">
        <v>174</v>
      </c>
      <c r="K156" s="394">
        <f>'Misc works estimation'!HV28</f>
        <v>873.64738355913698</v>
      </c>
      <c r="L156" s="233">
        <f>'Misc works estimation'!HW28</f>
        <v>895.92259554662928</v>
      </c>
      <c r="M156" s="233">
        <f>'Misc works estimation'!HX28</f>
        <v>919.45512762590567</v>
      </c>
      <c r="N156" s="233">
        <f>'Misc works estimation'!HY28</f>
        <v>943.73307229448642</v>
      </c>
      <c r="O156" s="397">
        <f>'Misc works estimation'!HZ28</f>
        <v>968.58420027165732</v>
      </c>
      <c r="Q156" s="394">
        <v>874.33886846313692</v>
      </c>
      <c r="R156" s="397">
        <v>874.33886846313692</v>
      </c>
    </row>
    <row r="157" spans="2:18" ht="24.75" customHeight="1" x14ac:dyDescent="0.35">
      <c r="B157" s="31">
        <f t="shared" si="2"/>
        <v>660</v>
      </c>
      <c r="C157" s="25" t="s">
        <v>115</v>
      </c>
      <c r="D157" s="189" t="s">
        <v>127</v>
      </c>
      <c r="E157" s="408" t="s">
        <v>174</v>
      </c>
      <c r="F157" s="233">
        <f>'Misc works estimation'!HT56</f>
        <v>870.57399999999996</v>
      </c>
      <c r="G157" s="410" t="s">
        <v>174</v>
      </c>
      <c r="I157" s="428" t="s">
        <v>174</v>
      </c>
      <c r="K157" s="394">
        <f>'Misc works estimation'!HV56</f>
        <v>939.80495494439185</v>
      </c>
      <c r="L157" s="233">
        <f>'Misc works estimation'!HW56</f>
        <v>964.04936786694032</v>
      </c>
      <c r="M157" s="233">
        <f>'Misc works estimation'!HX56</f>
        <v>989.88397726341782</v>
      </c>
      <c r="N157" s="233">
        <f>'Misc works estimation'!HY56</f>
        <v>1016.5879463648162</v>
      </c>
      <c r="O157" s="397">
        <f>'Misc works estimation'!HZ56</f>
        <v>1043.9158858390924</v>
      </c>
      <c r="Q157" s="394">
        <v>940.49643984839179</v>
      </c>
      <c r="R157" s="397">
        <v>940.49643984839179</v>
      </c>
    </row>
    <row r="158" spans="2:18" ht="24.75" customHeight="1" x14ac:dyDescent="0.35">
      <c r="B158" s="31">
        <f t="shared" si="2"/>
        <v>661</v>
      </c>
      <c r="C158" s="25" t="s">
        <v>116</v>
      </c>
      <c r="D158" s="189" t="s">
        <v>127</v>
      </c>
      <c r="E158" s="408" t="s">
        <v>174</v>
      </c>
      <c r="F158" s="233">
        <f>'Misc works estimation'!IB28</f>
        <v>3903.3463999999999</v>
      </c>
      <c r="G158" s="410" t="s">
        <v>174</v>
      </c>
      <c r="I158" s="428" t="s">
        <v>174</v>
      </c>
      <c r="K158" s="394">
        <f>'Misc works estimation'!ID28</f>
        <v>4098.1310391600546</v>
      </c>
      <c r="L158" s="233">
        <f>'Misc works estimation'!IE28</f>
        <v>4199.8415262549161</v>
      </c>
      <c r="M158" s="233">
        <f>'Misc works estimation'!IF28</f>
        <v>4305.1112863807384</v>
      </c>
      <c r="N158" s="233">
        <f>'Misc works estimation'!IG28</f>
        <v>4413.2134539596855</v>
      </c>
      <c r="O158" s="397">
        <f>'Misc works estimation'!IH28</f>
        <v>4523.9316851406311</v>
      </c>
      <c r="Q158" s="394">
        <v>4101.8899260697053</v>
      </c>
      <c r="R158" s="397">
        <v>4101.8899260697053</v>
      </c>
    </row>
    <row r="159" spans="2:18" ht="15" customHeight="1" x14ac:dyDescent="0.35">
      <c r="B159" s="31">
        <f t="shared" si="2"/>
        <v>662</v>
      </c>
      <c r="C159" s="25" t="s">
        <v>117</v>
      </c>
      <c r="D159" s="189" t="s">
        <v>127</v>
      </c>
      <c r="E159" s="408" t="s">
        <v>174</v>
      </c>
      <c r="F159" s="233">
        <f>'Misc works estimation'!IB56</f>
        <v>3961.7864</v>
      </c>
      <c r="G159" s="410" t="s">
        <v>174</v>
      </c>
      <c r="I159" s="428" t="s">
        <v>174</v>
      </c>
      <c r="K159" s="394">
        <f>'Misc works estimation'!ID56</f>
        <v>4197.3673962379371</v>
      </c>
      <c r="L159" s="233">
        <f>'Misc works estimation'!IE56</f>
        <v>4302.0316847353834</v>
      </c>
      <c r="M159" s="233">
        <f>'Misc works estimation'!IF56</f>
        <v>4410.7545608370065</v>
      </c>
      <c r="N159" s="233">
        <f>'Misc works estimation'!IG56</f>
        <v>4522.4957650651795</v>
      </c>
      <c r="O159" s="397">
        <f>'Misc works estimation'!IH56</f>
        <v>4636.9292134917832</v>
      </c>
      <c r="Q159" s="394">
        <v>4201.1262831475869</v>
      </c>
      <c r="R159" s="397">
        <v>4201.1262831475869</v>
      </c>
    </row>
    <row r="160" spans="2:18" ht="15" customHeight="1" x14ac:dyDescent="0.35">
      <c r="B160" s="31">
        <f t="shared" si="2"/>
        <v>663</v>
      </c>
      <c r="C160" s="25" t="s">
        <v>118</v>
      </c>
      <c r="D160" s="189" t="s">
        <v>127</v>
      </c>
      <c r="E160" s="408" t="s">
        <v>174</v>
      </c>
      <c r="F160" s="233">
        <f>'Misc works estimation'!IJ28</f>
        <v>2374.87</v>
      </c>
      <c r="G160" s="410" t="s">
        <v>174</v>
      </c>
      <c r="I160" s="428" t="s">
        <v>174</v>
      </c>
      <c r="K160" s="394">
        <f>'Misc works estimation'!IL28</f>
        <v>2493.4492669731367</v>
      </c>
      <c r="L160" s="233">
        <f>'Misc works estimation'!IM28</f>
        <v>2555.409625104272</v>
      </c>
      <c r="M160" s="233">
        <f>'Misc works estimation'!IN28</f>
        <v>2619.5995894077105</v>
      </c>
      <c r="N160" s="233">
        <f>'Misc works estimation'!IO28</f>
        <v>2685.5310733899455</v>
      </c>
      <c r="O160" s="397">
        <f>'Misc works estimation'!IP28</f>
        <v>2753.0562523939548</v>
      </c>
      <c r="Q160" s="394">
        <v>2495.7222034631368</v>
      </c>
      <c r="R160" s="397">
        <v>2495.7222034631368</v>
      </c>
    </row>
    <row r="161" spans="2:18" ht="15" customHeight="1" x14ac:dyDescent="0.35">
      <c r="B161" s="31">
        <f t="shared" si="2"/>
        <v>664</v>
      </c>
      <c r="C161" s="25" t="s">
        <v>119</v>
      </c>
      <c r="D161" s="189" t="s">
        <v>127</v>
      </c>
      <c r="E161" s="408" t="s">
        <v>174</v>
      </c>
      <c r="F161" s="233">
        <f>'Misc works estimation'!IJ56</f>
        <v>2413.83</v>
      </c>
      <c r="G161" s="410" t="s">
        <v>174</v>
      </c>
      <c r="I161" s="428" t="s">
        <v>174</v>
      </c>
      <c r="K161" s="394">
        <f>'Misc works estimation'!IL56</f>
        <v>2559.6068383583915</v>
      </c>
      <c r="L161" s="233">
        <f>'Misc works estimation'!IM56</f>
        <v>2623.5363974245834</v>
      </c>
      <c r="M161" s="233">
        <f>'Misc works estimation'!IN56</f>
        <v>2690.0284390452225</v>
      </c>
      <c r="N161" s="233">
        <f>'Misc works estimation'!IO56</f>
        <v>2758.3859474602755</v>
      </c>
      <c r="O161" s="397">
        <f>'Misc works estimation'!IP56</f>
        <v>2828.38793796139</v>
      </c>
      <c r="Q161" s="394">
        <v>2561.8797748483917</v>
      </c>
      <c r="R161" s="397">
        <v>2561.8797748483917</v>
      </c>
    </row>
    <row r="162" spans="2:18" ht="15" customHeight="1" x14ac:dyDescent="0.35">
      <c r="B162" s="31">
        <f t="shared" si="2"/>
        <v>665</v>
      </c>
      <c r="C162" s="25" t="s">
        <v>120</v>
      </c>
      <c r="D162" s="189" t="s">
        <v>127</v>
      </c>
      <c r="E162" s="408" t="s">
        <v>174</v>
      </c>
      <c r="F162" s="233">
        <f>'Misc works estimation'!IR28</f>
        <v>3099.0699999999997</v>
      </c>
      <c r="G162" s="410" t="s">
        <v>174</v>
      </c>
      <c r="I162" s="428" t="s">
        <v>174</v>
      </c>
      <c r="K162" s="394">
        <f>'Misc works estimation'!IT28</f>
        <v>3253.5697680231369</v>
      </c>
      <c r="L162" s="233">
        <f>'Misc works estimation'!IU28</f>
        <v>3334.1530784299966</v>
      </c>
      <c r="M162" s="233">
        <f>'Misc works estimation'!IV28</f>
        <v>3417.4222573399156</v>
      </c>
      <c r="N162" s="233">
        <f>'Misc works estimation'!IW28</f>
        <v>3502.9003966864898</v>
      </c>
      <c r="O162" s="397">
        <f>'Misc works estimation'!IX28</f>
        <v>3590.4511241112637</v>
      </c>
      <c r="Q162" s="394">
        <v>3256.5848284631365</v>
      </c>
      <c r="R162" s="397">
        <v>3256.5848284631365</v>
      </c>
    </row>
    <row r="163" spans="2:18" ht="15" customHeight="1" x14ac:dyDescent="0.35">
      <c r="B163" s="31">
        <f t="shared" si="2"/>
        <v>666</v>
      </c>
      <c r="C163" s="25" t="s">
        <v>121</v>
      </c>
      <c r="D163" s="189" t="s">
        <v>127</v>
      </c>
      <c r="E163" s="408" t="s">
        <v>174</v>
      </c>
      <c r="F163" s="233">
        <f>'Misc works estimation'!IR56</f>
        <v>3138.0299999999997</v>
      </c>
      <c r="G163" s="410" t="s">
        <v>174</v>
      </c>
      <c r="I163" s="428" t="s">
        <v>174</v>
      </c>
      <c r="K163" s="394">
        <f>'Misc works estimation'!IT56</f>
        <v>3319.7273394083918</v>
      </c>
      <c r="L163" s="233">
        <f>'Misc works estimation'!IU56</f>
        <v>3402.279850750308</v>
      </c>
      <c r="M163" s="233">
        <f>'Misc works estimation'!IV56</f>
        <v>3487.8511069774277</v>
      </c>
      <c r="N163" s="233">
        <f>'Misc works estimation'!IW56</f>
        <v>3575.7552707568198</v>
      </c>
      <c r="O163" s="397">
        <f>'Misc works estimation'!IX56</f>
        <v>3665.7828096786989</v>
      </c>
      <c r="Q163" s="394">
        <v>3322.7423998483914</v>
      </c>
      <c r="R163" s="397">
        <v>3322.7423998483914</v>
      </c>
    </row>
    <row r="164" spans="2:18" ht="15" customHeight="1" x14ac:dyDescent="0.35">
      <c r="B164" s="31">
        <f t="shared" si="2"/>
        <v>667</v>
      </c>
      <c r="C164" s="25" t="s">
        <v>125</v>
      </c>
      <c r="D164" s="189" t="s">
        <v>127</v>
      </c>
      <c r="E164" s="408" t="s">
        <v>174</v>
      </c>
      <c r="F164" s="233">
        <f>'Misc works estimation'!IZ28</f>
        <v>275.93959999999998</v>
      </c>
      <c r="G164" s="410" t="s">
        <v>174</v>
      </c>
      <c r="I164" s="428" t="s">
        <v>174</v>
      </c>
      <c r="K164" s="394">
        <f>'Misc works estimation'!JB28</f>
        <v>290.41139440053706</v>
      </c>
      <c r="L164" s="233">
        <f>'Misc works estimation'!JC28</f>
        <v>298.39732465364381</v>
      </c>
      <c r="M164" s="233">
        <f>'Misc works estimation'!JD28</f>
        <v>307.29048759604188</v>
      </c>
      <c r="N164" s="233">
        <f>'Misc works estimation'!JE28</f>
        <v>316.57039858389112</v>
      </c>
      <c r="O164" s="397">
        <f>'Misc works estimation'!JF28</f>
        <v>326.05604105515243</v>
      </c>
      <c r="Q164" s="394">
        <v>290.53345196313705</v>
      </c>
      <c r="R164" s="397">
        <v>290.53345196313705</v>
      </c>
    </row>
    <row r="165" spans="2:18" ht="15" customHeight="1" x14ac:dyDescent="0.35">
      <c r="B165" s="31">
        <f t="shared" si="2"/>
        <v>668</v>
      </c>
      <c r="C165" s="25" t="s">
        <v>126</v>
      </c>
      <c r="D165" s="189" t="s">
        <v>127</v>
      </c>
      <c r="E165" s="408" t="s">
        <v>174</v>
      </c>
      <c r="F165" s="233">
        <f>'Misc works estimation'!IZ56</f>
        <v>314.89959999999996</v>
      </c>
      <c r="G165" s="410" t="s">
        <v>174</v>
      </c>
      <c r="I165" s="428" t="s">
        <v>174</v>
      </c>
      <c r="K165" s="394">
        <f>'Misc works estimation'!JB56</f>
        <v>356.56896578579187</v>
      </c>
      <c r="L165" s="233">
        <f>'Misc works estimation'!JC56</f>
        <v>366.52409697395478</v>
      </c>
      <c r="M165" s="233">
        <f>'Misc works estimation'!JD56</f>
        <v>377.71933723355403</v>
      </c>
      <c r="N165" s="233">
        <f>'Misc works estimation'!JE56</f>
        <v>389.42527265422075</v>
      </c>
      <c r="O165" s="397">
        <f>'Misc works estimation'!JF56</f>
        <v>401.38772662258754</v>
      </c>
      <c r="Q165" s="394">
        <v>356.69102334839192</v>
      </c>
      <c r="R165" s="397">
        <v>356.69102334839192</v>
      </c>
    </row>
    <row r="166" spans="2:18" ht="18.75" customHeight="1" x14ac:dyDescent="0.35">
      <c r="B166" s="86"/>
      <c r="C166" s="33"/>
      <c r="D166" s="33"/>
      <c r="E166" s="33"/>
      <c r="F166" s="35"/>
      <c r="G166" s="36"/>
      <c r="I166" s="228"/>
      <c r="K166" s="371"/>
      <c r="L166" s="234"/>
      <c r="M166" s="234"/>
      <c r="N166" s="234"/>
      <c r="O166" s="235"/>
      <c r="Q166" s="371"/>
      <c r="R166" s="235"/>
    </row>
    <row r="167" spans="2:18" ht="15" customHeight="1" x14ac:dyDescent="0.35">
      <c r="K167" s="294"/>
    </row>
    <row r="168" spans="2:18" ht="21.75" customHeight="1" x14ac:dyDescent="0.6">
      <c r="B168" s="308" t="s">
        <v>540</v>
      </c>
      <c r="K168" s="294"/>
    </row>
    <row r="169" spans="2:18" ht="15" customHeight="1" x14ac:dyDescent="0.35">
      <c r="K169" s="294"/>
    </row>
    <row r="170" spans="2:18" ht="15" customHeight="1" x14ac:dyDescent="0.35">
      <c r="B170" s="303" t="str">
        <f>'17.18 prices'!A88</f>
        <v>Residential Estate Subdivision Services (per block)</v>
      </c>
      <c r="C170" s="304"/>
      <c r="D170" s="87"/>
      <c r="E170" s="365"/>
      <c r="F170" s="365"/>
      <c r="G170" s="316"/>
      <c r="I170" s="366"/>
      <c r="K170" s="372"/>
      <c r="L170" s="367"/>
      <c r="M170" s="367"/>
      <c r="N170" s="367"/>
      <c r="O170" s="368"/>
      <c r="Q170" s="372"/>
      <c r="R170" s="368"/>
    </row>
    <row r="171" spans="2:18" ht="15.75" customHeight="1" x14ac:dyDescent="0.35">
      <c r="B171" s="31">
        <f>'17.18 prices'!A89</f>
        <v>580</v>
      </c>
      <c r="C171" s="25" t="str">
        <f>'17.18 prices'!B89</f>
        <v>Subdivision Electricity Distribution Network Reticulation - Multi Unit Blocks</v>
      </c>
      <c r="D171" s="126" t="s">
        <v>317</v>
      </c>
      <c r="E171" s="226">
        <v>0</v>
      </c>
      <c r="F171" s="407" t="s">
        <v>174</v>
      </c>
      <c r="G171" s="410" t="s">
        <v>174</v>
      </c>
      <c r="I171" s="416">
        <v>0</v>
      </c>
      <c r="K171" s="400">
        <v>0</v>
      </c>
      <c r="L171" s="392">
        <v>0</v>
      </c>
      <c r="M171" s="392">
        <v>0</v>
      </c>
      <c r="N171" s="392">
        <v>0</v>
      </c>
      <c r="O171" s="393">
        <v>0</v>
      </c>
      <c r="Q171" s="400">
        <v>0</v>
      </c>
      <c r="R171" s="393">
        <v>0</v>
      </c>
    </row>
    <row r="172" spans="2:18" ht="16.5" customHeight="1" x14ac:dyDescent="0.35">
      <c r="B172" s="31">
        <f>'17.18 prices'!A90</f>
        <v>581</v>
      </c>
      <c r="C172" s="25" t="str">
        <f>'17.18 prices'!B90</f>
        <v>Subdivision Electricity Distribution Network Reticulation - Category 1 Blocks &lt;= 650 M2</v>
      </c>
      <c r="D172" s="126" t="s">
        <v>317</v>
      </c>
      <c r="E172" s="226">
        <v>1700.39</v>
      </c>
      <c r="F172" s="407" t="s">
        <v>174</v>
      </c>
      <c r="G172" s="410" t="s">
        <v>174</v>
      </c>
      <c r="I172" s="416">
        <v>1733.52</v>
      </c>
      <c r="K172" s="400">
        <f>I172*(1+$I$4)</f>
        <v>1775.9912399999998</v>
      </c>
      <c r="L172" s="420">
        <f t="shared" ref="L172:O173" si="3">K172*(1+$I$4)</f>
        <v>1819.5030253799998</v>
      </c>
      <c r="M172" s="420">
        <f t="shared" si="3"/>
        <v>1864.0808495018098</v>
      </c>
      <c r="N172" s="420">
        <f t="shared" si="3"/>
        <v>1909.7508303146039</v>
      </c>
      <c r="O172" s="421">
        <f t="shared" si="3"/>
        <v>1956.5397256573117</v>
      </c>
      <c r="Q172" s="400">
        <v>1769.0857560000002</v>
      </c>
      <c r="R172" s="421">
        <v>1769.0857560000002</v>
      </c>
    </row>
    <row r="173" spans="2:18" ht="26.25" customHeight="1" x14ac:dyDescent="0.35">
      <c r="B173" s="31">
        <f>'17.18 prices'!A91</f>
        <v>582</v>
      </c>
      <c r="C173" s="25" t="str">
        <f>'17.18 prices'!B91</f>
        <v>Subdivision Electricity Distribution Network Reticulation - Category 1 Blocks 650 - 1100m2 with average linear frontage of 22-25 metres</v>
      </c>
      <c r="D173" s="126" t="s">
        <v>317</v>
      </c>
      <c r="E173" s="226">
        <v>2227.7800000000002</v>
      </c>
      <c r="F173" s="407" t="s">
        <v>174</v>
      </c>
      <c r="G173" s="410" t="s">
        <v>174</v>
      </c>
      <c r="I173" s="416">
        <v>2271.19</v>
      </c>
      <c r="K173" s="400">
        <f>I173*(1+$I$4)</f>
        <v>2326.834155</v>
      </c>
      <c r="L173" s="420">
        <f t="shared" si="3"/>
        <v>2383.8415917974999</v>
      </c>
      <c r="M173" s="420">
        <f t="shared" si="3"/>
        <v>2442.2457107965383</v>
      </c>
      <c r="N173" s="420">
        <f t="shared" si="3"/>
        <v>2502.0807307110535</v>
      </c>
      <c r="O173" s="421">
        <f t="shared" si="3"/>
        <v>2563.3817086134741</v>
      </c>
      <c r="Q173" s="400">
        <v>2317.7823120000003</v>
      </c>
      <c r="R173" s="421">
        <v>2317.7823120000003</v>
      </c>
    </row>
    <row r="174" spans="2:18" ht="15" customHeight="1" x14ac:dyDescent="0.35">
      <c r="B174" s="30" t="s">
        <v>297</v>
      </c>
      <c r="C174" s="23"/>
      <c r="D174" s="21"/>
      <c r="E174" s="229"/>
      <c r="F174" s="229"/>
      <c r="G174" s="230"/>
      <c r="I174" s="227"/>
      <c r="K174" s="291"/>
      <c r="L174" s="292"/>
      <c r="M174" s="292"/>
      <c r="N174" s="292"/>
      <c r="O174" s="293"/>
      <c r="Q174" s="291"/>
      <c r="R174" s="293"/>
    </row>
    <row r="175" spans="2:18" ht="15" customHeight="1" x14ac:dyDescent="0.35">
      <c r="B175" s="31">
        <f>'17.18 prices'!A93</f>
        <v>585</v>
      </c>
      <c r="C175" s="25" t="str">
        <f>'17.18 prices'!B93</f>
        <v>HV feeder</v>
      </c>
      <c r="D175" s="126" t="s">
        <v>318</v>
      </c>
      <c r="E175" s="226">
        <v>36.83</v>
      </c>
      <c r="F175" s="407" t="s">
        <v>174</v>
      </c>
      <c r="G175" s="410" t="s">
        <v>174</v>
      </c>
      <c r="I175" s="416">
        <v>37.549999999999997</v>
      </c>
      <c r="K175" s="400">
        <f>I175*(1+$I$4)</f>
        <v>38.469974999999998</v>
      </c>
      <c r="L175" s="420">
        <f t="shared" ref="L175:O176" si="4">K175*(1+$I$4)</f>
        <v>39.412489387499996</v>
      </c>
      <c r="M175" s="420">
        <f t="shared" si="4"/>
        <v>40.378095377493743</v>
      </c>
      <c r="N175" s="420">
        <f t="shared" si="4"/>
        <v>41.367358714242336</v>
      </c>
      <c r="O175" s="421">
        <f t="shared" si="4"/>
        <v>42.380859002741275</v>
      </c>
      <c r="Q175" s="400">
        <v>38.317931999999999</v>
      </c>
      <c r="R175" s="421">
        <v>38.317931999999999</v>
      </c>
    </row>
    <row r="176" spans="2:18" ht="15" customHeight="1" x14ac:dyDescent="0.35">
      <c r="B176" s="32">
        <f>'17.18 prices'!A94</f>
        <v>586</v>
      </c>
      <c r="C176" s="33" t="str">
        <f>'17.18 prices'!B94</f>
        <v>Distribution substation</v>
      </c>
      <c r="D176" s="307" t="s">
        <v>318</v>
      </c>
      <c r="E176" s="369">
        <v>21.33</v>
      </c>
      <c r="F176" s="429" t="s">
        <v>174</v>
      </c>
      <c r="G176" s="430" t="s">
        <v>174</v>
      </c>
      <c r="I176" s="419">
        <v>21.74</v>
      </c>
      <c r="K176" s="422">
        <f>I176*(1+$I$4)</f>
        <v>22.272629999999996</v>
      </c>
      <c r="L176" s="423">
        <f t="shared" si="4"/>
        <v>22.818309434999996</v>
      </c>
      <c r="M176" s="423">
        <f t="shared" si="4"/>
        <v>23.377358016157494</v>
      </c>
      <c r="N176" s="423">
        <f t="shared" si="4"/>
        <v>23.95010328755335</v>
      </c>
      <c r="O176" s="424">
        <f t="shared" si="4"/>
        <v>24.536880818098407</v>
      </c>
      <c r="Q176" s="422">
        <v>22.191731999999998</v>
      </c>
      <c r="R176" s="424">
        <v>22.191731999999998</v>
      </c>
    </row>
    <row r="177" spans="1:18" ht="15" customHeight="1" x14ac:dyDescent="0.35">
      <c r="A177" s="25"/>
      <c r="B177" s="25"/>
      <c r="C177" s="25"/>
      <c r="D177" s="26"/>
      <c r="E177" s="26"/>
      <c r="F177" s="26"/>
      <c r="G177" s="26"/>
      <c r="H177" s="26"/>
      <c r="I177" s="26"/>
      <c r="K177" s="294"/>
      <c r="Q177" s="434"/>
      <c r="R177" s="11"/>
    </row>
    <row r="178" spans="1:18" ht="15" customHeight="1" x14ac:dyDescent="0.35">
      <c r="A178" s="25"/>
      <c r="B178" s="25"/>
      <c r="C178" s="25"/>
      <c r="D178" s="26"/>
      <c r="E178" s="26"/>
      <c r="F178" s="26"/>
      <c r="G178" s="26"/>
      <c r="H178" s="26"/>
      <c r="I178" s="26"/>
      <c r="K178" s="294"/>
    </row>
    <row r="179" spans="1:18" ht="23.25" customHeight="1" x14ac:dyDescent="0.6">
      <c r="B179" s="370" t="s">
        <v>244</v>
      </c>
      <c r="C179" s="90"/>
      <c r="D179" s="91"/>
      <c r="E179" s="27"/>
      <c r="F179" s="27"/>
      <c r="G179" s="85"/>
      <c r="K179" s="294"/>
    </row>
    <row r="180" spans="1:18" ht="15" customHeight="1" x14ac:dyDescent="0.35">
      <c r="B180" s="31"/>
      <c r="C180" s="25"/>
      <c r="D180" s="26"/>
      <c r="E180" s="11"/>
      <c r="F180" s="11"/>
      <c r="G180" s="28"/>
      <c r="K180" s="294"/>
    </row>
    <row r="181" spans="1:18" ht="38.25" customHeight="1" x14ac:dyDescent="0.35">
      <c r="B181" s="31">
        <v>1</v>
      </c>
      <c r="C181" s="25" t="s">
        <v>247</v>
      </c>
      <c r="D181" s="26"/>
      <c r="E181" s="11"/>
      <c r="F181" s="11"/>
      <c r="G181" s="28"/>
      <c r="K181" s="294"/>
    </row>
    <row r="182" spans="1:18" ht="30" customHeight="1" x14ac:dyDescent="0.35">
      <c r="B182" s="31">
        <v>2</v>
      </c>
      <c r="C182" s="25" t="s">
        <v>240</v>
      </c>
      <c r="D182" s="26"/>
      <c r="E182" s="11"/>
      <c r="F182" s="11"/>
      <c r="G182" s="28"/>
      <c r="K182" s="294"/>
    </row>
    <row r="183" spans="1:18" ht="29.25" customHeight="1" x14ac:dyDescent="0.35">
      <c r="B183" s="31">
        <v>3</v>
      </c>
      <c r="C183" s="25" t="s">
        <v>248</v>
      </c>
      <c r="D183" s="26"/>
      <c r="E183" s="11"/>
      <c r="F183" s="11"/>
      <c r="G183" s="28"/>
      <c r="K183" s="294"/>
    </row>
    <row r="184" spans="1:18" ht="18" customHeight="1" x14ac:dyDescent="0.35">
      <c r="B184" s="31">
        <v>4</v>
      </c>
      <c r="C184" s="25" t="s">
        <v>241</v>
      </c>
      <c r="D184" s="26"/>
      <c r="E184" s="11"/>
      <c r="F184" s="11"/>
      <c r="G184" s="28"/>
      <c r="K184" s="294"/>
    </row>
    <row r="185" spans="1:18" ht="29.25" customHeight="1" x14ac:dyDescent="0.35">
      <c r="B185" s="32">
        <v>5</v>
      </c>
      <c r="C185" s="33" t="s">
        <v>249</v>
      </c>
      <c r="D185" s="34"/>
      <c r="E185" s="35"/>
      <c r="F185" s="35"/>
      <c r="G185" s="36"/>
      <c r="K185" s="294"/>
    </row>
    <row r="186" spans="1:18" ht="25" customHeight="1" x14ac:dyDescent="0.35">
      <c r="A186" s="88"/>
      <c r="B186" s="88"/>
      <c r="C186" s="88"/>
      <c r="K186" s="294"/>
    </row>
    <row r="187" spans="1:18" ht="25" customHeight="1" x14ac:dyDescent="0.35">
      <c r="A187"/>
      <c r="K187" s="294"/>
    </row>
    <row r="188" spans="1:18" ht="25" customHeight="1" x14ac:dyDescent="0.35">
      <c r="A188"/>
      <c r="K188" s="294"/>
    </row>
    <row r="189" spans="1:18" ht="28.5" customHeight="1" x14ac:dyDescent="0.35">
      <c r="A189"/>
      <c r="K189" s="294"/>
    </row>
    <row r="190" spans="1:18" ht="41.25" customHeight="1" x14ac:dyDescent="0.35">
      <c r="A190"/>
      <c r="K190" s="294"/>
    </row>
    <row r="191" spans="1:18" ht="25" customHeight="1" x14ac:dyDescent="0.35">
      <c r="A191"/>
      <c r="K191" s="294"/>
    </row>
    <row r="192" spans="1:18" ht="25" customHeight="1" x14ac:dyDescent="0.35">
      <c r="A192"/>
      <c r="K192" s="294"/>
    </row>
    <row r="193" spans="1:11" ht="25" customHeight="1" x14ac:dyDescent="0.35">
      <c r="A193"/>
      <c r="K193" s="294"/>
    </row>
    <row r="194" spans="1:11" ht="25" customHeight="1" x14ac:dyDescent="0.35">
      <c r="A194"/>
      <c r="K194" s="294"/>
    </row>
    <row r="195" spans="1:11" ht="25" customHeight="1" x14ac:dyDescent="0.35">
      <c r="A195"/>
      <c r="K195" s="294"/>
    </row>
    <row r="196" spans="1:11" ht="25" customHeight="1" x14ac:dyDescent="0.35">
      <c r="A196"/>
      <c r="K196" s="294"/>
    </row>
    <row r="197" spans="1:11" ht="25" customHeight="1" x14ac:dyDescent="0.35">
      <c r="A197"/>
      <c r="K197" s="294"/>
    </row>
    <row r="198" spans="1:11" ht="25" customHeight="1" x14ac:dyDescent="0.35">
      <c r="A198"/>
      <c r="K198" s="294"/>
    </row>
    <row r="199" spans="1:11" ht="25" customHeight="1" x14ac:dyDescent="0.35">
      <c r="A199"/>
      <c r="K199" s="294"/>
    </row>
    <row r="200" spans="1:11" ht="25" customHeight="1" x14ac:dyDescent="0.35">
      <c r="A200"/>
      <c r="K200" s="294"/>
    </row>
    <row r="201" spans="1:11" ht="25" customHeight="1" x14ac:dyDescent="0.35">
      <c r="A201"/>
      <c r="K201" s="294"/>
    </row>
    <row r="202" spans="1:11" ht="25" customHeight="1" x14ac:dyDescent="0.35">
      <c r="A202"/>
      <c r="K202" s="294"/>
    </row>
    <row r="203" spans="1:11" ht="25" customHeight="1" x14ac:dyDescent="0.35">
      <c r="A203"/>
      <c r="K203" s="294"/>
    </row>
    <row r="204" spans="1:11" ht="25" customHeight="1" x14ac:dyDescent="0.35">
      <c r="A204"/>
      <c r="K204" s="294"/>
    </row>
    <row r="205" spans="1:11" ht="25" customHeight="1" x14ac:dyDescent="0.35">
      <c r="A205"/>
      <c r="K205" s="294"/>
    </row>
    <row r="206" spans="1:11" ht="25" customHeight="1" x14ac:dyDescent="0.35">
      <c r="A206"/>
      <c r="K206" s="294"/>
    </row>
    <row r="207" spans="1:11" ht="25" customHeight="1" x14ac:dyDescent="0.35">
      <c r="A207"/>
      <c r="K207" s="294"/>
    </row>
    <row r="208" spans="1:11" ht="25" customHeight="1" x14ac:dyDescent="0.35">
      <c r="A208"/>
      <c r="K208" s="294"/>
    </row>
    <row r="209" spans="1:11" ht="25" customHeight="1" x14ac:dyDescent="0.35">
      <c r="A209"/>
      <c r="K209" s="294"/>
    </row>
    <row r="210" spans="1:11" ht="25" customHeight="1" x14ac:dyDescent="0.35">
      <c r="A210"/>
      <c r="K210" s="294"/>
    </row>
    <row r="211" spans="1:11" ht="25" customHeight="1" x14ac:dyDescent="0.35">
      <c r="A211"/>
      <c r="K211" s="294"/>
    </row>
    <row r="212" spans="1:11" ht="25" customHeight="1" x14ac:dyDescent="0.35">
      <c r="A212"/>
      <c r="K212" s="294"/>
    </row>
    <row r="213" spans="1:11" ht="25" customHeight="1" x14ac:dyDescent="0.35">
      <c r="A213"/>
      <c r="K213" s="294"/>
    </row>
    <row r="214" spans="1:11" ht="25" customHeight="1" x14ac:dyDescent="0.35">
      <c r="A214"/>
      <c r="K214" s="294"/>
    </row>
    <row r="215" spans="1:11" ht="25" customHeight="1" x14ac:dyDescent="0.35">
      <c r="A215"/>
      <c r="K215" s="294"/>
    </row>
    <row r="216" spans="1:11" ht="25" customHeight="1" x14ac:dyDescent="0.35">
      <c r="A216"/>
      <c r="K216" s="294"/>
    </row>
    <row r="217" spans="1:11" ht="25" customHeight="1" x14ac:dyDescent="0.35">
      <c r="A217"/>
      <c r="K217" s="294"/>
    </row>
    <row r="218" spans="1:11" ht="25" customHeight="1" x14ac:dyDescent="0.35">
      <c r="A218"/>
      <c r="K218" s="294"/>
    </row>
    <row r="219" spans="1:11" ht="25" customHeight="1" x14ac:dyDescent="0.35">
      <c r="A219"/>
      <c r="K219" s="294"/>
    </row>
    <row r="220" spans="1:11" ht="25" customHeight="1" x14ac:dyDescent="0.35">
      <c r="A220"/>
      <c r="K220" s="294"/>
    </row>
    <row r="221" spans="1:11" ht="25" customHeight="1" x14ac:dyDescent="0.35">
      <c r="A221"/>
      <c r="K221" s="294"/>
    </row>
    <row r="222" spans="1:11" ht="25" customHeight="1" x14ac:dyDescent="0.35">
      <c r="A222"/>
      <c r="K222" s="294"/>
    </row>
    <row r="223" spans="1:11" ht="25" customHeight="1" x14ac:dyDescent="0.35">
      <c r="A223"/>
      <c r="K223" s="294"/>
    </row>
    <row r="224" spans="1:11" ht="25" customHeight="1" x14ac:dyDescent="0.35">
      <c r="A224"/>
      <c r="K224" s="294"/>
    </row>
    <row r="225" spans="1:11" ht="25" customHeight="1" x14ac:dyDescent="0.35">
      <c r="A225"/>
      <c r="K225" s="294"/>
    </row>
    <row r="226" spans="1:11" ht="25" customHeight="1" x14ac:dyDescent="0.35">
      <c r="A226"/>
      <c r="K226" s="294"/>
    </row>
    <row r="227" spans="1:11" ht="25" customHeight="1" x14ac:dyDescent="0.35">
      <c r="A227"/>
      <c r="K227" s="294"/>
    </row>
    <row r="228" spans="1:11" ht="25" customHeight="1" x14ac:dyDescent="0.35">
      <c r="A228"/>
      <c r="K228" s="294"/>
    </row>
    <row r="229" spans="1:11" ht="25" customHeight="1" x14ac:dyDescent="0.35">
      <c r="A229"/>
      <c r="K229" s="294"/>
    </row>
    <row r="230" spans="1:11" ht="25" customHeight="1" x14ac:dyDescent="0.35">
      <c r="A230"/>
      <c r="K230" s="294"/>
    </row>
    <row r="231" spans="1:11" ht="25" customHeight="1" x14ac:dyDescent="0.35">
      <c r="A231"/>
      <c r="K231" s="294"/>
    </row>
    <row r="232" spans="1:11" ht="25" customHeight="1" x14ac:dyDescent="0.35">
      <c r="A232"/>
      <c r="K232" s="294"/>
    </row>
    <row r="233" spans="1:11" ht="25" customHeight="1" x14ac:dyDescent="0.35">
      <c r="A233"/>
      <c r="K233" s="294"/>
    </row>
    <row r="234" spans="1:11" ht="25" customHeight="1" x14ac:dyDescent="0.35">
      <c r="A234"/>
      <c r="K234" s="294"/>
    </row>
    <row r="235" spans="1:11" ht="25" customHeight="1" x14ac:dyDescent="0.35">
      <c r="A235"/>
      <c r="K235" s="294"/>
    </row>
    <row r="236" spans="1:11" ht="25" customHeight="1" x14ac:dyDescent="0.35">
      <c r="A236"/>
      <c r="K236" s="294"/>
    </row>
    <row r="237" spans="1:11" ht="25" customHeight="1" x14ac:dyDescent="0.35">
      <c r="A237"/>
      <c r="K237" s="294"/>
    </row>
    <row r="238" spans="1:11" ht="25" customHeight="1" x14ac:dyDescent="0.35">
      <c r="A238"/>
      <c r="K238" s="294"/>
    </row>
    <row r="239" spans="1:11" ht="25" customHeight="1" x14ac:dyDescent="0.35">
      <c r="A239"/>
      <c r="K239" s="294"/>
    </row>
    <row r="240" spans="1:11" ht="25" customHeight="1" x14ac:dyDescent="0.35">
      <c r="A240"/>
      <c r="K240" s="294"/>
    </row>
    <row r="241" spans="1:11" ht="25" customHeight="1" x14ac:dyDescent="0.35">
      <c r="A241"/>
      <c r="K241" s="294"/>
    </row>
    <row r="242" spans="1:11" ht="25" customHeight="1" x14ac:dyDescent="0.35">
      <c r="A242"/>
      <c r="K242" s="294"/>
    </row>
    <row r="243" spans="1:11" ht="25" customHeight="1" x14ac:dyDescent="0.35">
      <c r="A243"/>
      <c r="K243" s="294"/>
    </row>
    <row r="244" spans="1:11" ht="25" customHeight="1" x14ac:dyDescent="0.35">
      <c r="A244"/>
      <c r="K244" s="294"/>
    </row>
    <row r="245" spans="1:11" ht="25" customHeight="1" x14ac:dyDescent="0.35">
      <c r="A245"/>
      <c r="K245" s="294"/>
    </row>
    <row r="246" spans="1:11" ht="25" customHeight="1" x14ac:dyDescent="0.35">
      <c r="A246"/>
      <c r="K246" s="294"/>
    </row>
    <row r="247" spans="1:11" ht="25" customHeight="1" x14ac:dyDescent="0.35">
      <c r="A247"/>
      <c r="K247" s="294"/>
    </row>
    <row r="248" spans="1:11" ht="25" customHeight="1" x14ac:dyDescent="0.35">
      <c r="A248"/>
      <c r="K248" s="294"/>
    </row>
    <row r="249" spans="1:11" ht="25" customHeight="1" x14ac:dyDescent="0.35">
      <c r="A249"/>
      <c r="K249" s="294"/>
    </row>
    <row r="250" spans="1:11" ht="24.75" customHeight="1" x14ac:dyDescent="0.35">
      <c r="A250"/>
      <c r="K250" s="294"/>
    </row>
    <row r="251" spans="1:11" ht="25" customHeight="1" x14ac:dyDescent="0.35">
      <c r="A251"/>
      <c r="K251" s="294"/>
    </row>
    <row r="252" spans="1:11" ht="25" customHeight="1" x14ac:dyDescent="0.35">
      <c r="A252"/>
      <c r="K252" s="294"/>
    </row>
    <row r="253" spans="1:11" ht="25" customHeight="1" x14ac:dyDescent="0.35">
      <c r="A253"/>
      <c r="K253" s="294"/>
    </row>
    <row r="254" spans="1:11" ht="25" customHeight="1" x14ac:dyDescent="0.35">
      <c r="A254"/>
      <c r="K254" s="294"/>
    </row>
    <row r="255" spans="1:11" ht="25" customHeight="1" x14ac:dyDescent="0.35">
      <c r="A255"/>
      <c r="K255" s="294"/>
    </row>
    <row r="256" spans="1:11" ht="25" customHeight="1" x14ac:dyDescent="0.35">
      <c r="A256"/>
    </row>
    <row r="257" spans="1:1" ht="25" customHeight="1" x14ac:dyDescent="0.35">
      <c r="A257"/>
    </row>
    <row r="258" spans="1:1" ht="25.5" customHeight="1" x14ac:dyDescent="0.35">
      <c r="A258"/>
    </row>
    <row r="259" spans="1:1" ht="25" customHeight="1" x14ac:dyDescent="0.35">
      <c r="A259"/>
    </row>
    <row r="260" spans="1:1" ht="25" customHeight="1" x14ac:dyDescent="0.35">
      <c r="A260"/>
    </row>
    <row r="261" spans="1:1" ht="25" customHeight="1" x14ac:dyDescent="0.35">
      <c r="A261"/>
    </row>
    <row r="262" spans="1:1" ht="25" customHeight="1" x14ac:dyDescent="0.35">
      <c r="A262"/>
    </row>
    <row r="263" spans="1:1" ht="25" customHeight="1" x14ac:dyDescent="0.35">
      <c r="A263"/>
    </row>
    <row r="264" spans="1:1" ht="25" customHeight="1" x14ac:dyDescent="0.35">
      <c r="A264"/>
    </row>
    <row r="265" spans="1:1" ht="25" customHeight="1" x14ac:dyDescent="0.35">
      <c r="A265"/>
    </row>
    <row r="266" spans="1:1" ht="25" customHeight="1" x14ac:dyDescent="0.35">
      <c r="A266"/>
    </row>
    <row r="267" spans="1:1" ht="25" customHeight="1" x14ac:dyDescent="0.35">
      <c r="A267"/>
    </row>
    <row r="268" spans="1:1" ht="25" customHeight="1" x14ac:dyDescent="0.35">
      <c r="A268"/>
    </row>
    <row r="269" spans="1:1" ht="25" customHeight="1" x14ac:dyDescent="0.35">
      <c r="A269"/>
    </row>
    <row r="270" spans="1:1" ht="25" customHeight="1" x14ac:dyDescent="0.35">
      <c r="A270"/>
    </row>
    <row r="271" spans="1:1" ht="25" customHeight="1" x14ac:dyDescent="0.35">
      <c r="A271"/>
    </row>
    <row r="272" spans="1:1" ht="25" customHeight="1" x14ac:dyDescent="0.35">
      <c r="A272"/>
    </row>
    <row r="273" spans="1:1" ht="25" customHeight="1" x14ac:dyDescent="0.35">
      <c r="A273"/>
    </row>
    <row r="274" spans="1:1" ht="25" customHeight="1" x14ac:dyDescent="0.35">
      <c r="A274"/>
    </row>
    <row r="275" spans="1:1" ht="25" customHeight="1" x14ac:dyDescent="0.35">
      <c r="A275"/>
    </row>
  </sheetData>
  <mergeCells count="3">
    <mergeCell ref="B8:C8"/>
    <mergeCell ref="K5:O5"/>
    <mergeCell ref="Q5:R5"/>
  </mergeCells>
  <pageMargins left="0.70866141732283472" right="0.70866141732283472" top="0.74803149606299213" bottom="0.74803149606299213" header="0.31496062992125984" footer="0.31496062992125984"/>
  <pageSetup paperSize="8" scale="54" orientation="portrait" r:id="rId1"/>
  <rowBreaks count="1" manualBreakCount="1">
    <brk id="254"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84"/>
  <sheetViews>
    <sheetView zoomScaleNormal="100" workbookViewId="0">
      <selection activeCell="A6" sqref="A6"/>
    </sheetView>
  </sheetViews>
  <sheetFormatPr defaultRowHeight="14.5" x14ac:dyDescent="0.35"/>
  <cols>
    <col min="1" max="1" width="1.26953125" customWidth="1"/>
    <col min="2" max="2" width="9.453125" customWidth="1"/>
    <col min="3" max="3" width="63.26953125" customWidth="1"/>
    <col min="4" max="4" width="1.7265625" customWidth="1"/>
    <col min="5" max="5" width="34.26953125" customWidth="1"/>
    <col min="6" max="6" width="2" customWidth="1"/>
    <col min="7" max="7" width="13" customWidth="1"/>
    <col min="8" max="8" width="13.81640625" customWidth="1"/>
    <col min="9" max="9" width="13.26953125" customWidth="1"/>
    <col min="10" max="10" width="13.81640625" customWidth="1"/>
    <col min="11" max="11" width="14.453125" customWidth="1"/>
    <col min="12" max="12" width="1.7265625" customWidth="1"/>
    <col min="13" max="13" width="11.81640625" customWidth="1"/>
    <col min="14" max="14" width="12.453125" customWidth="1"/>
    <col min="15" max="15" width="11.7265625" customWidth="1"/>
    <col min="16" max="16" width="13.1796875" customWidth="1"/>
    <col min="17" max="17" width="1.7265625" customWidth="1"/>
    <col min="18" max="18" width="11.7265625" customWidth="1"/>
    <col min="19" max="21" width="12.1796875" customWidth="1"/>
    <col min="23" max="23" width="19.7265625" customWidth="1"/>
    <col min="24" max="24" width="15.81640625" customWidth="1"/>
    <col min="25" max="25" width="13" customWidth="1"/>
  </cols>
  <sheetData>
    <row r="1" spans="2:25" x14ac:dyDescent="0.35">
      <c r="G1" s="326"/>
      <c r="H1" t="s">
        <v>538</v>
      </c>
    </row>
    <row r="2" spans="2:25" x14ac:dyDescent="0.35">
      <c r="B2" s="20"/>
      <c r="G2" s="327"/>
      <c r="H2" t="s">
        <v>550</v>
      </c>
      <c r="S2" s="328" t="s">
        <v>537</v>
      </c>
      <c r="T2" s="344">
        <v>2.4500000000000001E-2</v>
      </c>
    </row>
    <row r="4" spans="2:25" x14ac:dyDescent="0.35">
      <c r="B4" s="309" t="s">
        <v>8</v>
      </c>
      <c r="C4" s="310" t="s">
        <v>133</v>
      </c>
      <c r="D4" s="310"/>
      <c r="E4" s="311"/>
      <c r="F4" s="311"/>
      <c r="G4" s="311"/>
      <c r="H4" s="311"/>
      <c r="I4" s="311"/>
      <c r="J4" s="311"/>
      <c r="K4" s="311"/>
      <c r="L4" s="311"/>
      <c r="M4" s="311"/>
      <c r="N4" s="311"/>
      <c r="O4" s="311"/>
      <c r="P4" s="311"/>
      <c r="Q4" s="311"/>
      <c r="R4" s="311"/>
      <c r="S4" s="311"/>
      <c r="T4" s="311"/>
      <c r="U4" s="312"/>
    </row>
    <row r="5" spans="2:25" x14ac:dyDescent="0.35">
      <c r="E5" s="11"/>
      <c r="F5" s="11"/>
      <c r="G5" s="11"/>
      <c r="H5" s="11"/>
      <c r="I5" s="11"/>
      <c r="J5" s="11"/>
      <c r="K5" s="11"/>
      <c r="L5" s="11"/>
      <c r="M5" s="11"/>
      <c r="N5" s="11"/>
      <c r="O5" s="11"/>
      <c r="P5" s="11"/>
      <c r="Q5" s="11"/>
    </row>
    <row r="6" spans="2:25" ht="26" x14ac:dyDescent="0.6">
      <c r="B6" s="308" t="s">
        <v>539</v>
      </c>
      <c r="E6" s="11"/>
      <c r="G6" s="548" t="s">
        <v>542</v>
      </c>
      <c r="H6" s="548"/>
      <c r="I6" s="548"/>
      <c r="J6" s="548"/>
      <c r="K6" s="548"/>
      <c r="L6" s="7"/>
      <c r="M6" s="548" t="s">
        <v>541</v>
      </c>
      <c r="N6" s="548"/>
      <c r="O6" s="548"/>
      <c r="P6" s="548"/>
      <c r="R6" s="548" t="s">
        <v>543</v>
      </c>
      <c r="S6" s="548"/>
      <c r="T6" s="548"/>
      <c r="U6" s="548"/>
    </row>
    <row r="7" spans="2:25" x14ac:dyDescent="0.35">
      <c r="E7" s="35"/>
      <c r="L7" s="7"/>
    </row>
    <row r="8" spans="2:25" ht="22.5" customHeight="1" x14ac:dyDescent="0.35">
      <c r="B8" s="546" t="str">
        <f>'17.18 prices'!A21</f>
        <v>Premise Re-energisation – Existing Network Connection</v>
      </c>
      <c r="C8" s="547"/>
      <c r="D8" s="547"/>
      <c r="E8" s="305"/>
      <c r="G8" s="334" t="s">
        <v>262</v>
      </c>
      <c r="H8" s="335" t="s">
        <v>263</v>
      </c>
      <c r="I8" s="335" t="s">
        <v>264</v>
      </c>
      <c r="J8" s="335" t="s">
        <v>265</v>
      </c>
      <c r="K8" s="336" t="s">
        <v>266</v>
      </c>
      <c r="L8" s="7"/>
      <c r="M8" s="334" t="s">
        <v>263</v>
      </c>
      <c r="N8" s="335" t="s">
        <v>264</v>
      </c>
      <c r="O8" s="335" t="s">
        <v>265</v>
      </c>
      <c r="P8" s="336" t="s">
        <v>266</v>
      </c>
      <c r="R8" s="334" t="s">
        <v>263</v>
      </c>
      <c r="S8" s="335" t="s">
        <v>264</v>
      </c>
      <c r="T8" s="335" t="s">
        <v>265</v>
      </c>
      <c r="U8" s="336" t="s">
        <v>266</v>
      </c>
      <c r="W8" s="378" t="s">
        <v>205</v>
      </c>
      <c r="X8" s="378" t="s">
        <v>206</v>
      </c>
      <c r="Y8" s="378" t="s">
        <v>207</v>
      </c>
    </row>
    <row r="9" spans="2:25" x14ac:dyDescent="0.35">
      <c r="B9" s="29">
        <f>'17.18 prices'!A22</f>
        <v>501</v>
      </c>
      <c r="C9" s="24" t="str">
        <f>'17.18 prices'!B22</f>
        <v>Re-energise premises – Business Hours</v>
      </c>
      <c r="D9" s="22"/>
      <c r="E9" s="313" t="s">
        <v>9</v>
      </c>
      <c r="G9" s="389">
        <f>'Price cost comparison'!K9</f>
        <v>78.374212628223077</v>
      </c>
      <c r="H9" s="329">
        <f>'Price cost comparison'!L9</f>
        <v>80.707045735004655</v>
      </c>
      <c r="I9" s="329">
        <f>'Price cost comparison'!M9</f>
        <v>83.434224096711333</v>
      </c>
      <c r="J9" s="329">
        <f>'Price cost comparison'!N9</f>
        <v>86.308237618635772</v>
      </c>
      <c r="K9" s="330">
        <f>'Price cost comparison'!O9</f>
        <v>89.242416531942112</v>
      </c>
      <c r="L9" s="7"/>
      <c r="M9" s="383">
        <f>H9/G9-1</f>
        <v>2.9765314745139992E-2</v>
      </c>
      <c r="N9" s="384">
        <f>I9/H9-1</f>
        <v>3.3791081520455624E-2</v>
      </c>
      <c r="O9" s="384">
        <f>J9/I9-1</f>
        <v>3.4446458309399297E-2</v>
      </c>
      <c r="P9" s="385">
        <f>K9/J9-1</f>
        <v>3.3996510579574091E-2</v>
      </c>
      <c r="R9" s="317">
        <f>(M9-$T$2)*-1</f>
        <v>-5.2653147451399915E-3</v>
      </c>
      <c r="S9" s="318">
        <f t="shared" ref="R9:U10" si="0">(N9-$T$2)*-1</f>
        <v>-9.2910815204556227E-3</v>
      </c>
      <c r="T9" s="318">
        <f t="shared" si="0"/>
        <v>-9.9464583093992961E-3</v>
      </c>
      <c r="U9" s="319">
        <f t="shared" si="0"/>
        <v>-9.4965105795740898E-3</v>
      </c>
      <c r="W9" s="379">
        <f>'19.20 prices'!M22</f>
        <v>0</v>
      </c>
      <c r="X9" s="379">
        <f>'19.20 prices'!N22</f>
        <v>0</v>
      </c>
      <c r="Y9" s="379">
        <f>'19.20 prices'!O22</f>
        <v>0</v>
      </c>
    </row>
    <row r="10" spans="2:25" x14ac:dyDescent="0.35">
      <c r="B10" s="29">
        <f>'17.18 prices'!A23</f>
        <v>502</v>
      </c>
      <c r="C10" s="24" t="str">
        <f>'17.18 prices'!B23</f>
        <v>Re-energise premises – After Hours</v>
      </c>
      <c r="D10" s="22"/>
      <c r="E10" s="313" t="s">
        <v>9</v>
      </c>
      <c r="G10" s="389">
        <f>'Price cost comparison'!K10</f>
        <v>97.846066697346814</v>
      </c>
      <c r="H10" s="329">
        <f>'Price cost comparison'!L10</f>
        <v>100.7584856691673</v>
      </c>
      <c r="I10" s="329">
        <f>'Price cost comparison'!M10</f>
        <v>104.16322387229178</v>
      </c>
      <c r="J10" s="329">
        <f>'Price cost comparison'!N10</f>
        <v>107.75127802078131</v>
      </c>
      <c r="K10" s="330">
        <f>'Price cost comparison'!O10</f>
        <v>111.4144454839774</v>
      </c>
      <c r="L10" s="7"/>
      <c r="M10" s="383">
        <f t="shared" ref="M10:M72" si="1">H10/G10-1</f>
        <v>2.9765314745139992E-2</v>
      </c>
      <c r="N10" s="384">
        <f t="shared" ref="N10:N72" si="2">I10/H10-1</f>
        <v>3.3791081520455624E-2</v>
      </c>
      <c r="O10" s="384">
        <f t="shared" ref="O10:O72" si="3">J10/I10-1</f>
        <v>3.4446458309399297E-2</v>
      </c>
      <c r="P10" s="385">
        <f t="shared" ref="P10:P72" si="4">K10/J10-1</f>
        <v>3.3996510579573869E-2</v>
      </c>
      <c r="R10" s="317">
        <f t="shared" si="0"/>
        <v>-5.2653147451399915E-3</v>
      </c>
      <c r="S10" s="318">
        <f t="shared" si="0"/>
        <v>-9.2910815204556227E-3</v>
      </c>
      <c r="T10" s="318">
        <f t="shared" si="0"/>
        <v>-9.9464583093992961E-3</v>
      </c>
      <c r="U10" s="319">
        <f t="shared" si="0"/>
        <v>-9.4965105795738677E-3</v>
      </c>
      <c r="W10" s="379">
        <f>'19.20 prices'!M23</f>
        <v>0</v>
      </c>
      <c r="X10" s="379">
        <f>'19.20 prices'!N23</f>
        <v>0</v>
      </c>
      <c r="Y10" s="379">
        <f>'19.20 prices'!O23</f>
        <v>0</v>
      </c>
    </row>
    <row r="11" spans="2:25" x14ac:dyDescent="0.35">
      <c r="B11" s="30" t="str">
        <f>'17.18 prices'!A24</f>
        <v>Premise De-energisation – Existing Network Connection</v>
      </c>
      <c r="C11" s="21"/>
      <c r="D11" s="21"/>
      <c r="E11" s="306"/>
      <c r="G11" s="373"/>
      <c r="H11" s="21"/>
      <c r="I11" s="21"/>
      <c r="J11" s="21"/>
      <c r="K11" s="306"/>
      <c r="L11" s="337"/>
      <c r="M11" s="338"/>
      <c r="N11" s="339"/>
      <c r="O11" s="339"/>
      <c r="P11" s="340"/>
      <c r="R11" s="30"/>
      <c r="S11" s="21"/>
      <c r="T11" s="21"/>
      <c r="U11" s="306"/>
      <c r="W11" s="378" t="str">
        <f>'19.20 prices'!M24</f>
        <v>Contract Payments</v>
      </c>
      <c r="X11" s="378" t="str">
        <f>'19.20 prices'!N24</f>
        <v>Plant 
Costs</v>
      </c>
      <c r="Y11" s="378" t="str">
        <f>'19.20 prices'!O24</f>
        <v>Material 
Costs</v>
      </c>
    </row>
    <row r="12" spans="2:25" x14ac:dyDescent="0.35">
      <c r="B12" s="29">
        <f>'17.18 prices'!A25</f>
        <v>503</v>
      </c>
      <c r="C12" s="24" t="str">
        <f>'17.18 prices'!B25</f>
        <v>De-energise premises – Business Hours</v>
      </c>
      <c r="D12" s="22"/>
      <c r="E12" s="313" t="s">
        <v>9</v>
      </c>
      <c r="G12" s="389">
        <f>'Price cost comparison'!K12</f>
        <v>78.374212628223077</v>
      </c>
      <c r="H12" s="329">
        <f>'Price cost comparison'!L12</f>
        <v>80.707045735004655</v>
      </c>
      <c r="I12" s="329">
        <f>'Price cost comparison'!M12</f>
        <v>83.434224096711333</v>
      </c>
      <c r="J12" s="329">
        <f>'Price cost comparison'!N12</f>
        <v>86.308237618635772</v>
      </c>
      <c r="K12" s="330">
        <f>'Price cost comparison'!O12</f>
        <v>89.242416531942112</v>
      </c>
      <c r="L12" s="7"/>
      <c r="M12" s="383">
        <f t="shared" si="1"/>
        <v>2.9765314745139992E-2</v>
      </c>
      <c r="N12" s="384">
        <f t="shared" si="2"/>
        <v>3.3791081520455624E-2</v>
      </c>
      <c r="O12" s="384">
        <f t="shared" si="3"/>
        <v>3.4446458309399297E-2</v>
      </c>
      <c r="P12" s="385">
        <f t="shared" si="4"/>
        <v>3.3996510579574091E-2</v>
      </c>
      <c r="R12" s="317">
        <f t="shared" ref="R12:U13" si="5">(M12-$T$2)*-1</f>
        <v>-5.2653147451399915E-3</v>
      </c>
      <c r="S12" s="318">
        <f t="shared" si="5"/>
        <v>-9.2910815204556227E-3</v>
      </c>
      <c r="T12" s="318">
        <f t="shared" si="5"/>
        <v>-9.9464583093992961E-3</v>
      </c>
      <c r="U12" s="319">
        <f t="shared" si="5"/>
        <v>-9.4965105795740898E-3</v>
      </c>
      <c r="W12" s="379">
        <f>'19.20 prices'!M25</f>
        <v>0</v>
      </c>
      <c r="X12" s="379">
        <f>'19.20 prices'!N25</f>
        <v>0</v>
      </c>
      <c r="Y12" s="379">
        <f>'19.20 prices'!O25</f>
        <v>0</v>
      </c>
    </row>
    <row r="13" spans="2:25" x14ac:dyDescent="0.35">
      <c r="B13" s="29">
        <f>'17.18 prices'!A26</f>
        <v>505</v>
      </c>
      <c r="C13" s="24" t="str">
        <f>'17.18 prices'!B26</f>
        <v xml:space="preserve">De-energise premises for debt non-payment </v>
      </c>
      <c r="D13" s="22"/>
      <c r="E13" s="313" t="s">
        <v>10</v>
      </c>
      <c r="G13" s="389">
        <f>'Price cost comparison'!K13</f>
        <v>156.74842525644615</v>
      </c>
      <c r="H13" s="329">
        <f>'Price cost comparison'!L13</f>
        <v>161.41409147000931</v>
      </c>
      <c r="I13" s="329">
        <f>'Price cost comparison'!M13</f>
        <v>166.86844819342267</v>
      </c>
      <c r="J13" s="329">
        <f>'Price cost comparison'!N13</f>
        <v>172.61647523727154</v>
      </c>
      <c r="K13" s="330">
        <f>'Price cost comparison'!O13</f>
        <v>178.48483306388422</v>
      </c>
      <c r="L13" s="7"/>
      <c r="M13" s="383">
        <f t="shared" si="1"/>
        <v>2.9765314745139992E-2</v>
      </c>
      <c r="N13" s="384">
        <f t="shared" si="2"/>
        <v>3.3791081520455624E-2</v>
      </c>
      <c r="O13" s="384">
        <f t="shared" si="3"/>
        <v>3.4446458309399297E-2</v>
      </c>
      <c r="P13" s="385">
        <f t="shared" si="4"/>
        <v>3.3996510579574091E-2</v>
      </c>
      <c r="R13" s="317">
        <f t="shared" si="5"/>
        <v>-5.2653147451399915E-3</v>
      </c>
      <c r="S13" s="318">
        <f t="shared" si="5"/>
        <v>-9.2910815204556227E-3</v>
      </c>
      <c r="T13" s="318">
        <f t="shared" si="5"/>
        <v>-9.9464583093992961E-3</v>
      </c>
      <c r="U13" s="319">
        <f t="shared" si="5"/>
        <v>-9.4965105795740898E-3</v>
      </c>
      <c r="W13" s="379">
        <f>'19.20 prices'!M26</f>
        <v>0</v>
      </c>
      <c r="X13" s="379">
        <f>'19.20 prices'!N26</f>
        <v>0</v>
      </c>
      <c r="Y13" s="379">
        <f>'19.20 prices'!O26</f>
        <v>0</v>
      </c>
    </row>
    <row r="14" spans="2:25" x14ac:dyDescent="0.35">
      <c r="B14" s="30" t="str">
        <f>'17.18 prices'!A27</f>
        <v>Meter Investigations</v>
      </c>
      <c r="C14" s="23"/>
      <c r="D14" s="21"/>
      <c r="E14" s="306"/>
      <c r="G14" s="373"/>
      <c r="H14" s="21"/>
      <c r="I14" s="21"/>
      <c r="J14" s="21"/>
      <c r="K14" s="306"/>
      <c r="L14" s="337"/>
      <c r="M14" s="338"/>
      <c r="N14" s="339"/>
      <c r="O14" s="339"/>
      <c r="P14" s="340"/>
      <c r="R14" s="30"/>
      <c r="S14" s="21"/>
      <c r="T14" s="21"/>
      <c r="U14" s="306"/>
      <c r="W14" s="378" t="str">
        <f>'19.20 prices'!M27</f>
        <v>Contract Payments</v>
      </c>
      <c r="X14" s="378" t="str">
        <f>'19.20 prices'!N27</f>
        <v>Plant 
Costs</v>
      </c>
      <c r="Y14" s="378" t="str">
        <f>'19.20 prices'!O27</f>
        <v>Material 
Costs</v>
      </c>
    </row>
    <row r="15" spans="2:25" x14ac:dyDescent="0.35">
      <c r="B15" s="31">
        <f>'17.18 prices'!A28</f>
        <v>504</v>
      </c>
      <c r="C15" s="25" t="str">
        <f>'17.18 prices'!B28</f>
        <v>Meter Test (Whole Current) – Business Hours</v>
      </c>
      <c r="D15" s="26"/>
      <c r="E15" s="313" t="s">
        <v>10</v>
      </c>
      <c r="G15" s="389">
        <f>'Price cost comparison'!K15</f>
        <v>313.49685051289231</v>
      </c>
      <c r="H15" s="329">
        <f>'Price cost comparison'!L15</f>
        <v>322.82818294001862</v>
      </c>
      <c r="I15" s="329">
        <f>'Price cost comparison'!M15</f>
        <v>333.73689638684533</v>
      </c>
      <c r="J15" s="329">
        <f>'Price cost comparison'!N15</f>
        <v>345.23295047454309</v>
      </c>
      <c r="K15" s="330">
        <f>'Price cost comparison'!O15</f>
        <v>356.96966612776845</v>
      </c>
      <c r="L15" s="7"/>
      <c r="M15" s="383">
        <f>H15/G15-1</f>
        <v>2.9765314745139992E-2</v>
      </c>
      <c r="N15" s="384">
        <f t="shared" si="2"/>
        <v>3.3791081520455624E-2</v>
      </c>
      <c r="O15" s="384">
        <f t="shared" si="3"/>
        <v>3.4446458309399297E-2</v>
      </c>
      <c r="P15" s="385">
        <f t="shared" si="4"/>
        <v>3.3996510579574091E-2</v>
      </c>
      <c r="R15" s="317">
        <f t="shared" ref="R15:U16" si="6">(M15-$T$2)*-1</f>
        <v>-5.2653147451399915E-3</v>
      </c>
      <c r="S15" s="318">
        <f t="shared" si="6"/>
        <v>-9.2910815204556227E-3</v>
      </c>
      <c r="T15" s="318">
        <f t="shared" si="6"/>
        <v>-9.9464583093992961E-3</v>
      </c>
      <c r="U15" s="319">
        <f t="shared" si="6"/>
        <v>-9.4965105795740898E-3</v>
      </c>
      <c r="W15" s="379">
        <f>'19.20 prices'!M28</f>
        <v>0</v>
      </c>
      <c r="X15" s="379">
        <f>'19.20 prices'!N28</f>
        <v>0</v>
      </c>
      <c r="Y15" s="379">
        <f>'19.20 prices'!O28</f>
        <v>0</v>
      </c>
    </row>
    <row r="16" spans="2:25" x14ac:dyDescent="0.35">
      <c r="B16" s="31">
        <f>'17.18 prices'!A29</f>
        <v>510</v>
      </c>
      <c r="C16" s="25" t="str">
        <f>'17.18 prices'!B29</f>
        <v>Meter Test (CT/VT) – Business Hours</v>
      </c>
      <c r="D16" s="26"/>
      <c r="E16" s="313" t="s">
        <v>10</v>
      </c>
      <c r="G16" s="389">
        <f>'Price cost comparison'!K16</f>
        <v>470.48368301477296</v>
      </c>
      <c r="H16" s="329">
        <f>'Price cost comparison'!L16</f>
        <v>482.15667865690341</v>
      </c>
      <c r="I16" s="329">
        <f>'Price cost comparison'!M16</f>
        <v>494.23507893979405</v>
      </c>
      <c r="J16" s="329">
        <f>'Price cost comparison'!N16</f>
        <v>506.63773888744515</v>
      </c>
      <c r="K16" s="330">
        <f>'Price cost comparison'!O16</f>
        <v>519.34063469254727</v>
      </c>
      <c r="L16" s="7"/>
      <c r="M16" s="383">
        <f>H16/G16-1</f>
        <v>2.4810628005910829E-2</v>
      </c>
      <c r="N16" s="384">
        <f t="shared" si="2"/>
        <v>2.5050778756267045E-2</v>
      </c>
      <c r="O16" s="384">
        <f t="shared" si="3"/>
        <v>2.5094657332410675E-2</v>
      </c>
      <c r="P16" s="385">
        <f t="shared" si="4"/>
        <v>2.5072936400271084E-2</v>
      </c>
      <c r="R16" s="317">
        <f>(M16-$T$2)*-1</f>
        <v>-3.1062800591082768E-4</v>
      </c>
      <c r="S16" s="318">
        <f t="shared" si="6"/>
        <v>-5.5077875626704381E-4</v>
      </c>
      <c r="T16" s="318">
        <f t="shared" si="6"/>
        <v>-5.9465733241067381E-4</v>
      </c>
      <c r="U16" s="319">
        <f t="shared" si="6"/>
        <v>-5.7293640027108322E-4</v>
      </c>
      <c r="W16" s="379">
        <f>'19.20 prices'!M29</f>
        <v>357.03824999999995</v>
      </c>
      <c r="X16" s="379">
        <f>'19.20 prices'!N29</f>
        <v>0</v>
      </c>
      <c r="Y16" s="379">
        <f>'19.20 prices'!O29</f>
        <v>0</v>
      </c>
    </row>
    <row r="17" spans="2:25" x14ac:dyDescent="0.35">
      <c r="B17" s="30" t="str">
        <f>'17.18 prices'!A30</f>
        <v>Special meters Services</v>
      </c>
      <c r="C17" s="23"/>
      <c r="D17" s="21"/>
      <c r="E17" s="306"/>
      <c r="G17" s="373"/>
      <c r="H17" s="21"/>
      <c r="I17" s="21"/>
      <c r="J17" s="21"/>
      <c r="K17" s="306"/>
      <c r="L17" s="337"/>
      <c r="M17" s="338"/>
      <c r="N17" s="339"/>
      <c r="O17" s="339"/>
      <c r="P17" s="340"/>
      <c r="R17" s="30"/>
      <c r="S17" s="21"/>
      <c r="T17" s="21"/>
      <c r="U17" s="306"/>
      <c r="W17" s="378" t="str">
        <f>'19.20 prices'!M30</f>
        <v>Contract Payments</v>
      </c>
      <c r="X17" s="378" t="str">
        <f>'19.20 prices'!N30</f>
        <v>Plant 
Costs</v>
      </c>
      <c r="Y17" s="378" t="str">
        <f>'19.20 prices'!O30</f>
        <v>Material 
Costs</v>
      </c>
    </row>
    <row r="18" spans="2:25" x14ac:dyDescent="0.35">
      <c r="B18" s="29">
        <f>'17.18 prices'!A31</f>
        <v>506</v>
      </c>
      <c r="C18" s="24" t="str">
        <f>'17.18 prices'!B31</f>
        <v>Special Meter Read</v>
      </c>
      <c r="D18" s="22"/>
      <c r="E18" s="313" t="s">
        <v>139</v>
      </c>
      <c r="G18" s="390">
        <f>'Price cost comparison'!K18</f>
        <v>33.908706546084723</v>
      </c>
      <c r="H18" s="356">
        <f>'Price cost comparison'!L18</f>
        <v>34.871124475409069</v>
      </c>
      <c r="I18" s="356">
        <f>'Price cost comparison'!M18</f>
        <v>35.996230829627841</v>
      </c>
      <c r="J18" s="356">
        <f>'Price cost comparison'!N18</f>
        <v>37.18191450951899</v>
      </c>
      <c r="K18" s="357">
        <f>'Price cost comparison'!O18</f>
        <v>38.392419618436676</v>
      </c>
      <c r="L18" s="7"/>
      <c r="M18" s="383">
        <f t="shared" si="1"/>
        <v>2.8382619903721151E-2</v>
      </c>
      <c r="N18" s="384">
        <f t="shared" si="2"/>
        <v>3.2264699551406428E-2</v>
      </c>
      <c r="O18" s="384">
        <f t="shared" si="3"/>
        <v>3.2939106472092972E-2</v>
      </c>
      <c r="P18" s="385">
        <f t="shared" si="4"/>
        <v>3.2556287778236381E-2</v>
      </c>
      <c r="R18" s="317">
        <f>(M18-$T$2)*-1</f>
        <v>-3.8826199037211503E-3</v>
      </c>
      <c r="S18" s="318">
        <f>(N18-$T$2)*-1</f>
        <v>-7.7646995514064274E-3</v>
      </c>
      <c r="T18" s="318">
        <f>(O18-$T$2)*-1</f>
        <v>-8.4391064720929707E-3</v>
      </c>
      <c r="U18" s="319">
        <f>(P18-$T$2)*-1</f>
        <v>-8.0562877782363804E-3</v>
      </c>
      <c r="W18" s="379">
        <f>'19.20 prices'!M31</f>
        <v>6.5632031249999985</v>
      </c>
      <c r="X18" s="379">
        <f>'19.20 prices'!N31</f>
        <v>0</v>
      </c>
      <c r="Y18" s="379">
        <f>'19.20 prices'!O31</f>
        <v>0</v>
      </c>
    </row>
    <row r="19" spans="2:25" x14ac:dyDescent="0.35">
      <c r="B19" s="30" t="str">
        <f>'17.18 prices'!A32</f>
        <v>Power of Choice services</v>
      </c>
      <c r="C19" s="23"/>
      <c r="D19" s="21"/>
      <c r="E19" s="306"/>
      <c r="G19" s="373"/>
      <c r="H19" s="21"/>
      <c r="I19" s="21"/>
      <c r="J19" s="21"/>
      <c r="K19" s="306"/>
      <c r="L19" s="337"/>
      <c r="M19" s="338"/>
      <c r="N19" s="339"/>
      <c r="O19" s="339"/>
      <c r="P19" s="340"/>
      <c r="R19" s="30"/>
      <c r="S19" s="21"/>
      <c r="T19" s="21"/>
      <c r="U19" s="306"/>
      <c r="W19" s="379" t="str">
        <f>'19.20 prices'!M32</f>
        <v>Contract Payments</v>
      </c>
      <c r="X19" s="378" t="str">
        <f>'19.20 prices'!N32</f>
        <v>Plant 
Costs</v>
      </c>
      <c r="Y19" s="378" t="str">
        <f>'19.20 prices'!O32</f>
        <v>Material 
Costs</v>
      </c>
    </row>
    <row r="20" spans="2:25" x14ac:dyDescent="0.35">
      <c r="B20" s="31">
        <f>'17.18 prices'!A33</f>
        <v>515</v>
      </c>
      <c r="C20" s="25" t="str">
        <f>'17.18 prices'!B33</f>
        <v>Move, remove, inspect or reconfigure meter</v>
      </c>
      <c r="D20" s="26"/>
      <c r="E20" s="313" t="s">
        <v>479</v>
      </c>
      <c r="G20" s="390">
        <f>'Price cost comparison'!K20</f>
        <v>156.74842525644615</v>
      </c>
      <c r="H20" s="329">
        <f>'Price cost comparison'!L20</f>
        <v>161.41409147000931</v>
      </c>
      <c r="I20" s="329">
        <f>'Price cost comparison'!M20</f>
        <v>166.86844819342267</v>
      </c>
      <c r="J20" s="329">
        <f>'Price cost comparison'!N20</f>
        <v>172.61647523727154</v>
      </c>
      <c r="K20" s="330">
        <f>'Price cost comparison'!O20</f>
        <v>178.48483306388422</v>
      </c>
      <c r="L20" s="7"/>
      <c r="M20" s="383">
        <f t="shared" si="1"/>
        <v>2.9765314745139992E-2</v>
      </c>
      <c r="N20" s="384">
        <f t="shared" si="2"/>
        <v>3.3791081520455624E-2</v>
      </c>
      <c r="O20" s="384">
        <f t="shared" si="3"/>
        <v>3.4446458309399297E-2</v>
      </c>
      <c r="P20" s="385">
        <f t="shared" si="4"/>
        <v>3.3996510579574091E-2</v>
      </c>
      <c r="R20" s="317">
        <f t="shared" ref="R20:U24" si="7">(M20-$T$2)*-1</f>
        <v>-5.2653147451399915E-3</v>
      </c>
      <c r="S20" s="318">
        <f t="shared" si="7"/>
        <v>-9.2910815204556227E-3</v>
      </c>
      <c r="T20" s="318">
        <f t="shared" si="7"/>
        <v>-9.9464583093992961E-3</v>
      </c>
      <c r="U20" s="319">
        <f t="shared" si="7"/>
        <v>-9.4965105795740898E-3</v>
      </c>
      <c r="W20" s="379">
        <f>'19.20 prices'!M33</f>
        <v>0</v>
      </c>
      <c r="X20" s="379">
        <f>'19.20 prices'!N33</f>
        <v>0</v>
      </c>
      <c r="Y20" s="379">
        <f>'19.20 prices'!O33</f>
        <v>0</v>
      </c>
    </row>
    <row r="21" spans="2:25" x14ac:dyDescent="0.35">
      <c r="B21" s="31">
        <f>'17.18 prices'!A34</f>
        <v>516</v>
      </c>
      <c r="C21" s="25" t="str">
        <f>'17.18 prices'!B34</f>
        <v>Establish supply</v>
      </c>
      <c r="D21" s="26"/>
      <c r="E21" s="313" t="s">
        <v>480</v>
      </c>
      <c r="G21" s="390">
        <f>'Price cost comparison'!K21</f>
        <v>117.56131894233461</v>
      </c>
      <c r="H21" s="329">
        <f>'Price cost comparison'!L21</f>
        <v>121.06056860250698</v>
      </c>
      <c r="I21" s="329">
        <f>'Price cost comparison'!M21</f>
        <v>125.15133614506701</v>
      </c>
      <c r="J21" s="329">
        <f>'Price cost comparison'!N21</f>
        <v>129.46235642795367</v>
      </c>
      <c r="K21" s="330">
        <f>'Price cost comparison'!O21</f>
        <v>133.86362479791319</v>
      </c>
      <c r="L21" s="7"/>
      <c r="M21" s="383">
        <f t="shared" si="1"/>
        <v>2.9765314745139992E-2</v>
      </c>
      <c r="N21" s="384">
        <f t="shared" si="2"/>
        <v>3.3791081520455624E-2</v>
      </c>
      <c r="O21" s="384">
        <f t="shared" si="3"/>
        <v>3.4446458309399297E-2</v>
      </c>
      <c r="P21" s="385">
        <f t="shared" si="4"/>
        <v>3.3996510579574091E-2</v>
      </c>
      <c r="R21" s="317">
        <f t="shared" si="7"/>
        <v>-5.2653147451399915E-3</v>
      </c>
      <c r="S21" s="318">
        <f t="shared" si="7"/>
        <v>-9.2910815204556227E-3</v>
      </c>
      <c r="T21" s="318">
        <f t="shared" si="7"/>
        <v>-9.9464583093992961E-3</v>
      </c>
      <c r="U21" s="319">
        <f t="shared" si="7"/>
        <v>-9.4965105795740898E-3</v>
      </c>
      <c r="W21" s="379">
        <f>'19.20 prices'!M34</f>
        <v>0</v>
      </c>
      <c r="X21" s="379">
        <f>'19.20 prices'!N34</f>
        <v>0</v>
      </c>
      <c r="Y21" s="379">
        <f>'19.20 prices'!O34</f>
        <v>0</v>
      </c>
    </row>
    <row r="22" spans="2:25" x14ac:dyDescent="0.35">
      <c r="B22" s="31">
        <f>'17.18 prices'!A35</f>
        <v>517</v>
      </c>
      <c r="C22" s="25" t="str">
        <f>'17.18 prices'!B35</f>
        <v>Faults investigation (meter malfunction)</v>
      </c>
      <c r="D22" s="26"/>
      <c r="E22" s="313" t="s">
        <v>481</v>
      </c>
      <c r="G22" s="390">
        <f>'Price cost comparison'!K22</f>
        <v>117.56131894233461</v>
      </c>
      <c r="H22" s="329">
        <f>'Price cost comparison'!L22</f>
        <v>121.06056860250698</v>
      </c>
      <c r="I22" s="329">
        <f>'Price cost comparison'!M22</f>
        <v>125.15133614506701</v>
      </c>
      <c r="J22" s="329">
        <f>'Price cost comparison'!N22</f>
        <v>129.46235642795367</v>
      </c>
      <c r="K22" s="330">
        <f>'Price cost comparison'!O22</f>
        <v>133.86362479791319</v>
      </c>
      <c r="L22" s="7"/>
      <c r="M22" s="383">
        <f t="shared" si="1"/>
        <v>2.9765314745139992E-2</v>
      </c>
      <c r="N22" s="384">
        <f t="shared" si="2"/>
        <v>3.3791081520455624E-2</v>
      </c>
      <c r="O22" s="384">
        <f t="shared" si="3"/>
        <v>3.4446458309399297E-2</v>
      </c>
      <c r="P22" s="385">
        <f t="shared" si="4"/>
        <v>3.3996510579574091E-2</v>
      </c>
      <c r="R22" s="317">
        <f t="shared" si="7"/>
        <v>-5.2653147451399915E-3</v>
      </c>
      <c r="S22" s="318">
        <f t="shared" si="7"/>
        <v>-9.2910815204556227E-3</v>
      </c>
      <c r="T22" s="318">
        <f t="shared" si="7"/>
        <v>-9.9464583093992961E-3</v>
      </c>
      <c r="U22" s="319">
        <f t="shared" si="7"/>
        <v>-9.4965105795740898E-3</v>
      </c>
      <c r="W22" s="379">
        <f>'19.20 prices'!M35</f>
        <v>0</v>
      </c>
      <c r="X22" s="379">
        <f>'19.20 prices'!N35</f>
        <v>0</v>
      </c>
      <c r="Y22" s="379">
        <f>'19.20 prices'!O35</f>
        <v>0</v>
      </c>
    </row>
    <row r="23" spans="2:25" x14ac:dyDescent="0.35">
      <c r="B23" s="31">
        <f>'17.18 prices'!A36</f>
        <v>518</v>
      </c>
      <c r="C23" s="25" t="str">
        <f>'17.18 prices'!B36</f>
        <v>Faults investigation (meter bypassed)</v>
      </c>
      <c r="D23" s="26"/>
      <c r="E23" s="313" t="s">
        <v>481</v>
      </c>
      <c r="G23" s="390">
        <f>'Price cost comparison'!K23</f>
        <v>156.74842525644615</v>
      </c>
      <c r="H23" s="329">
        <f>'Price cost comparison'!L23</f>
        <v>161.41409147000931</v>
      </c>
      <c r="I23" s="329">
        <f>'Price cost comparison'!M23</f>
        <v>166.86844819342267</v>
      </c>
      <c r="J23" s="329">
        <f>'Price cost comparison'!N23</f>
        <v>172.61647523727154</v>
      </c>
      <c r="K23" s="330">
        <f>'Price cost comparison'!O23</f>
        <v>178.48483306388422</v>
      </c>
      <c r="L23" s="7"/>
      <c r="M23" s="383">
        <f t="shared" si="1"/>
        <v>2.9765314745139992E-2</v>
      </c>
      <c r="N23" s="384">
        <f t="shared" si="2"/>
        <v>3.3791081520455624E-2</v>
      </c>
      <c r="O23" s="384">
        <f t="shared" si="3"/>
        <v>3.4446458309399297E-2</v>
      </c>
      <c r="P23" s="385">
        <f t="shared" si="4"/>
        <v>3.3996510579574091E-2</v>
      </c>
      <c r="R23" s="317">
        <f t="shared" si="7"/>
        <v>-5.2653147451399915E-3</v>
      </c>
      <c r="S23" s="318">
        <f t="shared" si="7"/>
        <v>-9.2910815204556227E-3</v>
      </c>
      <c r="T23" s="318">
        <f t="shared" si="7"/>
        <v>-9.9464583093992961E-3</v>
      </c>
      <c r="U23" s="319">
        <f t="shared" si="7"/>
        <v>-9.4965105795740898E-3</v>
      </c>
      <c r="W23" s="379">
        <f>'19.20 prices'!M36</f>
        <v>0</v>
      </c>
      <c r="X23" s="379">
        <f>'19.20 prices'!N36</f>
        <v>0</v>
      </c>
      <c r="Y23" s="379">
        <f>'19.20 prices'!O36</f>
        <v>0</v>
      </c>
    </row>
    <row r="24" spans="2:25" x14ac:dyDescent="0.35">
      <c r="B24" s="31">
        <f>'17.18 prices'!A37</f>
        <v>519</v>
      </c>
      <c r="C24" s="25" t="str">
        <f>'17.18 prices'!B37</f>
        <v xml:space="preserve">Faults investigation (customer's side of network boundary) </v>
      </c>
      <c r="D24" s="26"/>
      <c r="E24" s="313" t="s">
        <v>481</v>
      </c>
      <c r="G24" s="390">
        <f>'Price cost comparison'!K24</f>
        <v>78.374212628223077</v>
      </c>
      <c r="H24" s="329">
        <f>'Price cost comparison'!L24</f>
        <v>80.707045735004655</v>
      </c>
      <c r="I24" s="329">
        <f>'Price cost comparison'!M24</f>
        <v>83.434224096711333</v>
      </c>
      <c r="J24" s="329">
        <f>'Price cost comparison'!N24</f>
        <v>86.308237618635772</v>
      </c>
      <c r="K24" s="330">
        <f>'Price cost comparison'!O24</f>
        <v>89.242416531942112</v>
      </c>
      <c r="L24" s="7"/>
      <c r="M24" s="383">
        <f t="shared" si="1"/>
        <v>2.9765314745139992E-2</v>
      </c>
      <c r="N24" s="384">
        <f t="shared" si="2"/>
        <v>3.3791081520455624E-2</v>
      </c>
      <c r="O24" s="384">
        <f t="shared" si="3"/>
        <v>3.4446458309399297E-2</v>
      </c>
      <c r="P24" s="385">
        <f t="shared" si="4"/>
        <v>3.3996510579574091E-2</v>
      </c>
      <c r="R24" s="317">
        <f t="shared" si="7"/>
        <v>-5.2653147451399915E-3</v>
      </c>
      <c r="S24" s="318">
        <f t="shared" si="7"/>
        <v>-9.2910815204556227E-3</v>
      </c>
      <c r="T24" s="318">
        <f t="shared" si="7"/>
        <v>-9.9464583093992961E-3</v>
      </c>
      <c r="U24" s="319">
        <f t="shared" si="7"/>
        <v>-9.4965105795740898E-3</v>
      </c>
      <c r="W24" s="379">
        <f>'19.20 prices'!M37</f>
        <v>0</v>
      </c>
      <c r="X24" s="379">
        <f>'19.20 prices'!N37</f>
        <v>0</v>
      </c>
      <c r="Y24" s="379">
        <f>'19.20 prices'!O37</f>
        <v>0</v>
      </c>
    </row>
    <row r="25" spans="2:25" x14ac:dyDescent="0.35">
      <c r="B25" s="30" t="str">
        <f>'17.18 prices'!A38</f>
        <v>Temporary Network Connections</v>
      </c>
      <c r="C25" s="23"/>
      <c r="D25" s="21"/>
      <c r="E25" s="306"/>
      <c r="G25" s="373"/>
      <c r="H25" s="21"/>
      <c r="I25" s="21"/>
      <c r="J25" s="21"/>
      <c r="K25" s="306"/>
      <c r="L25" s="337"/>
      <c r="M25" s="338"/>
      <c r="N25" s="339"/>
      <c r="O25" s="339"/>
      <c r="P25" s="340"/>
      <c r="R25" s="30"/>
      <c r="S25" s="21"/>
      <c r="T25" s="21"/>
      <c r="U25" s="306"/>
      <c r="W25" s="379" t="str">
        <f>'19.20 prices'!M38</f>
        <v>Contract Payments</v>
      </c>
      <c r="X25" s="379" t="str">
        <f>'19.20 prices'!N38</f>
        <v>Plant 
Costs</v>
      </c>
      <c r="Y25" s="379" t="str">
        <f>'19.20 prices'!O38</f>
        <v>Material 
Costs</v>
      </c>
    </row>
    <row r="26" spans="2:25" x14ac:dyDescent="0.35">
      <c r="B26" s="31">
        <f>'17.18 prices'!A39</f>
        <v>520</v>
      </c>
      <c r="C26" s="25" t="str">
        <f>'17.18 prices'!B39</f>
        <v>Temporary Builders’ Supply – Overhead (Business Hours)</v>
      </c>
      <c r="D26" s="26"/>
      <c r="E26" s="313" t="s">
        <v>141</v>
      </c>
      <c r="G26" s="390">
        <f>'Price cost comparison'!K26</f>
        <v>509.4954806979099</v>
      </c>
      <c r="H26" s="329">
        <f>'Price cost comparison'!L26</f>
        <v>524.45410935934933</v>
      </c>
      <c r="I26" s="329">
        <f>'Price cost comparison'!M26</f>
        <v>541.80236948584775</v>
      </c>
      <c r="J26" s="329">
        <f>'Price cost comparison'!N26</f>
        <v>560.05577772758113</v>
      </c>
      <c r="K26" s="330">
        <f>'Price cost comparison'!O26</f>
        <v>578.6949068318055</v>
      </c>
      <c r="L26" s="7"/>
      <c r="M26" s="383">
        <f t="shared" si="1"/>
        <v>2.9359688609895018E-2</v>
      </c>
      <c r="N26" s="384">
        <f t="shared" si="2"/>
        <v>3.3078699960403135E-2</v>
      </c>
      <c r="O26" s="384">
        <f t="shared" si="3"/>
        <v>3.3690159493128924E-2</v>
      </c>
      <c r="P26" s="385">
        <f t="shared" si="4"/>
        <v>3.3280844239929719E-2</v>
      </c>
      <c r="R26" s="317">
        <f t="shared" ref="R26:U27" si="8">(M26-$T$2)*-1</f>
        <v>-4.8596886098950173E-3</v>
      </c>
      <c r="S26" s="318">
        <f t="shared" si="8"/>
        <v>-8.5786999604031342E-3</v>
      </c>
      <c r="T26" s="318">
        <f t="shared" si="8"/>
        <v>-9.1901594931289229E-3</v>
      </c>
      <c r="U26" s="319">
        <f t="shared" si="8"/>
        <v>-8.7808442399297179E-3</v>
      </c>
      <c r="W26" s="379">
        <f>'19.20 prices'!M39</f>
        <v>0</v>
      </c>
      <c r="X26" s="379">
        <f>'19.20 prices'!N39</f>
        <v>0</v>
      </c>
      <c r="Y26" s="379">
        <f>'19.20 prices'!O39</f>
        <v>31.653391071428569</v>
      </c>
    </row>
    <row r="27" spans="2:25" x14ac:dyDescent="0.35">
      <c r="B27" s="31">
        <f>'17.18 prices'!A40</f>
        <v>522</v>
      </c>
      <c r="C27" s="25" t="str">
        <f>'17.18 prices'!B40</f>
        <v>Temporary Builders’ Supply – Underground (Business Hours)</v>
      </c>
      <c r="D27" s="26"/>
      <c r="E27" s="313" t="s">
        <v>141</v>
      </c>
      <c r="G27" s="390">
        <f>'Price cost comparison'!K27</f>
        <v>979.74075646724827</v>
      </c>
      <c r="H27" s="329">
        <f>'Price cost comparison'!L27</f>
        <v>1008.6963837693772</v>
      </c>
      <c r="I27" s="329">
        <f>'Price cost comparison'!M27</f>
        <v>1042.4077140661159</v>
      </c>
      <c r="J27" s="329">
        <f>'Price cost comparison'!N27</f>
        <v>1077.905203439396</v>
      </c>
      <c r="K27" s="330">
        <f>'Price cost comparison'!O27</f>
        <v>1114.1494060234581</v>
      </c>
      <c r="L27" s="7"/>
      <c r="M27" s="383">
        <f t="shared" si="1"/>
        <v>2.9554376615439804E-2</v>
      </c>
      <c r="N27" s="384">
        <f t="shared" si="2"/>
        <v>3.3420691140740866E-2</v>
      </c>
      <c r="O27" s="384">
        <f t="shared" si="3"/>
        <v>3.4053364047753609E-2</v>
      </c>
      <c r="P27" s="385">
        <f t="shared" si="4"/>
        <v>3.362466612872228E-2</v>
      </c>
      <c r="R27" s="317">
        <f t="shared" si="8"/>
        <v>-5.0543766154398026E-3</v>
      </c>
      <c r="S27" s="318">
        <f t="shared" si="8"/>
        <v>-8.9206911407408648E-3</v>
      </c>
      <c r="T27" s="318">
        <f t="shared" si="8"/>
        <v>-9.5533640477536083E-3</v>
      </c>
      <c r="U27" s="319">
        <f t="shared" si="8"/>
        <v>-9.1246661287222794E-3</v>
      </c>
      <c r="W27" s="379">
        <f>'19.20 prices'!M40</f>
        <v>0</v>
      </c>
      <c r="X27" s="379">
        <f>'19.20 prices'!N40</f>
        <v>0</v>
      </c>
      <c r="Y27" s="379">
        <f>'19.20 prices'!O40</f>
        <v>31.653391071428569</v>
      </c>
    </row>
    <row r="28" spans="2:25" x14ac:dyDescent="0.35">
      <c r="B28" s="30" t="str">
        <f>'17.18 prices'!A41</f>
        <v>New Network Connections</v>
      </c>
      <c r="C28" s="23"/>
      <c r="D28" s="21"/>
      <c r="E28" s="306"/>
      <c r="G28" s="373"/>
      <c r="H28" s="21"/>
      <c r="I28" s="21"/>
      <c r="J28" s="21"/>
      <c r="K28" s="306"/>
      <c r="L28" s="337"/>
      <c r="M28" s="338"/>
      <c r="N28" s="339"/>
      <c r="O28" s="339"/>
      <c r="P28" s="340"/>
      <c r="R28" s="30"/>
      <c r="S28" s="21"/>
      <c r="T28" s="21"/>
      <c r="U28" s="306"/>
      <c r="W28" s="379" t="str">
        <f>'19.20 prices'!M41</f>
        <v>Contract Payments</v>
      </c>
      <c r="X28" s="379" t="str">
        <f>'19.20 prices'!N41</f>
        <v>Plant 
Costs</v>
      </c>
      <c r="Y28" s="379" t="str">
        <f>'19.20 prices'!O41</f>
        <v>Material 
Costs</v>
      </c>
    </row>
    <row r="29" spans="2:25" x14ac:dyDescent="0.35">
      <c r="B29" s="31">
        <f>'17.18 prices'!A42</f>
        <v>523</v>
      </c>
      <c r="C29" s="25" t="str">
        <f>'17.18 prices'!B42</f>
        <v>New Underground Service Connection – Greenfield</v>
      </c>
      <c r="D29" s="26"/>
      <c r="E29" s="313" t="s">
        <v>141</v>
      </c>
      <c r="G29" s="390">
        <f>'Price cost comparison'!K29</f>
        <v>0</v>
      </c>
      <c r="H29" s="329">
        <v>0</v>
      </c>
      <c r="I29" s="329">
        <f>'Price cost comparison'!M29</f>
        <v>0</v>
      </c>
      <c r="J29" s="329">
        <f>'Price cost comparison'!N29</f>
        <v>0</v>
      </c>
      <c r="K29" s="330">
        <f>'Price cost comparison'!O29</f>
        <v>0</v>
      </c>
      <c r="L29" s="7"/>
      <c r="M29" s="320">
        <v>0</v>
      </c>
      <c r="N29" s="321">
        <v>0</v>
      </c>
      <c r="O29" s="321">
        <v>0</v>
      </c>
      <c r="P29" s="322">
        <v>0</v>
      </c>
      <c r="R29" s="320">
        <v>0</v>
      </c>
      <c r="S29" s="321">
        <v>0</v>
      </c>
      <c r="T29" s="321">
        <v>0</v>
      </c>
      <c r="U29" s="322">
        <v>0</v>
      </c>
      <c r="W29" s="379">
        <f>'19.20 prices'!M42</f>
        <v>0</v>
      </c>
      <c r="X29" s="379">
        <f>'19.20 prices'!N42</f>
        <v>0</v>
      </c>
      <c r="Y29" s="379">
        <f>'19.20 prices'!O42</f>
        <v>0</v>
      </c>
    </row>
    <row r="30" spans="2:25" x14ac:dyDescent="0.35">
      <c r="B30" s="31">
        <f>'17.18 prices'!A43</f>
        <v>526</v>
      </c>
      <c r="C30" s="25" t="str">
        <f>'17.18 prices'!B43</f>
        <v>New Overhead Service Connection – Brownfield (Business Hours)</v>
      </c>
      <c r="D30" s="26"/>
      <c r="E30" s="313" t="s">
        <v>141</v>
      </c>
      <c r="G30" s="389">
        <f>'Price cost comparison'!K30</f>
        <v>745.30195403156802</v>
      </c>
      <c r="H30" s="329">
        <f>'Price cost comparison'!L30</f>
        <v>763.56185190534143</v>
      </c>
      <c r="I30" s="329">
        <f>'Price cost comparison'!M30</f>
        <v>782.26911727702225</v>
      </c>
      <c r="J30" s="329">
        <f>'Price cost comparison'!N30</f>
        <v>801.43471065030928</v>
      </c>
      <c r="K30" s="330">
        <f>'Price cost comparison'!O30</f>
        <v>821.0698610612418</v>
      </c>
      <c r="L30" s="7"/>
      <c r="M30" s="383">
        <f t="shared" si="1"/>
        <v>2.4499999999999966E-2</v>
      </c>
      <c r="N30" s="384">
        <f t="shared" si="2"/>
        <v>2.4499999999999966E-2</v>
      </c>
      <c r="O30" s="384">
        <f t="shared" si="3"/>
        <v>2.4499999999999966E-2</v>
      </c>
      <c r="P30" s="385">
        <f t="shared" si="4"/>
        <v>2.4499999999999966E-2</v>
      </c>
      <c r="R30" s="317">
        <f t="shared" ref="R30:U32" si="9">(M30-$T$2)*-1</f>
        <v>3.4694469519536142E-17</v>
      </c>
      <c r="S30" s="318">
        <f t="shared" si="9"/>
        <v>3.4694469519536142E-17</v>
      </c>
      <c r="T30" s="318">
        <f t="shared" si="9"/>
        <v>3.4694469519536142E-17</v>
      </c>
      <c r="U30" s="319">
        <f t="shared" si="9"/>
        <v>3.4694469519536142E-17</v>
      </c>
      <c r="W30" s="379">
        <f>'19.20 prices'!M43</f>
        <v>0</v>
      </c>
      <c r="X30" s="379">
        <f>'19.20 prices'!N43</f>
        <v>0</v>
      </c>
      <c r="Y30" s="379">
        <f>'19.20 prices'!O43</f>
        <v>31.653391071428569</v>
      </c>
    </row>
    <row r="31" spans="2:25" x14ac:dyDescent="0.35">
      <c r="B31" s="31">
        <f>'17.18 prices'!A44</f>
        <v>527</v>
      </c>
      <c r="C31" s="25" t="str">
        <f>'17.18 prices'!B44</f>
        <v>New Underground Service Connection – Brownfield from Front</v>
      </c>
      <c r="D31" s="26"/>
      <c r="E31" s="313" t="s">
        <v>141</v>
      </c>
      <c r="G31" s="390">
        <f>'Price cost comparison'!K31</f>
        <v>1214.8633943519176</v>
      </c>
      <c r="H31" s="329">
        <f>'Price cost comparison'!L31</f>
        <v>1250.8175209743913</v>
      </c>
      <c r="I31" s="329">
        <f>'Price cost comparison'!M31</f>
        <v>1292.7103863562497</v>
      </c>
      <c r="J31" s="329">
        <f>'Price cost comparison'!N31</f>
        <v>1336.8299162953028</v>
      </c>
      <c r="K31" s="330">
        <f>'Price cost comparison'!O31</f>
        <v>1381.8766556192845</v>
      </c>
      <c r="L31" s="7"/>
      <c r="M31" s="383">
        <f t="shared" si="1"/>
        <v>2.9595201229726698E-2</v>
      </c>
      <c r="N31" s="384">
        <f t="shared" si="2"/>
        <v>3.3492387721930639E-2</v>
      </c>
      <c r="O31" s="384">
        <f t="shared" si="3"/>
        <v>3.4129477417917498E-2</v>
      </c>
      <c r="P31" s="385">
        <f t="shared" si="4"/>
        <v>3.3696687046634644E-2</v>
      </c>
      <c r="R31" s="317">
        <f t="shared" si="9"/>
        <v>-5.0952012297266966E-3</v>
      </c>
      <c r="S31" s="318">
        <f t="shared" si="9"/>
        <v>-8.9923877219306378E-3</v>
      </c>
      <c r="T31" s="318">
        <f t="shared" si="9"/>
        <v>-9.6294774179174966E-3</v>
      </c>
      <c r="U31" s="319">
        <f t="shared" si="9"/>
        <v>-9.1966870466346426E-3</v>
      </c>
      <c r="W31" s="379">
        <f>'19.20 prices'!M44</f>
        <v>0</v>
      </c>
      <c r="X31" s="379">
        <f>'19.20 prices'!N44</f>
        <v>0</v>
      </c>
      <c r="Y31" s="379">
        <f>'19.20 prices'!O44</f>
        <v>31.653391071428569</v>
      </c>
    </row>
    <row r="32" spans="2:25" x14ac:dyDescent="0.35">
      <c r="B32" s="31">
        <f>'17.18 prices'!A45</f>
        <v>528</v>
      </c>
      <c r="C32" s="25" t="str">
        <f>'17.18 prices'!B45</f>
        <v>New Underground Service Connection – Brownfield from Rear</v>
      </c>
      <c r="D32" s="26"/>
      <c r="E32" s="313" t="s">
        <v>141</v>
      </c>
      <c r="G32" s="390">
        <f>'Price cost comparison'!K32</f>
        <v>1214.8633943519176</v>
      </c>
      <c r="H32" s="329">
        <f>'Price cost comparison'!L32</f>
        <v>1250.8175209743913</v>
      </c>
      <c r="I32" s="329">
        <f>'Price cost comparison'!M32</f>
        <v>1292.7103863562497</v>
      </c>
      <c r="J32" s="329">
        <f>'Price cost comparison'!N32</f>
        <v>1336.8299162953028</v>
      </c>
      <c r="K32" s="330">
        <f>'Price cost comparison'!O32</f>
        <v>1381.8766556192845</v>
      </c>
      <c r="L32" s="7"/>
      <c r="M32" s="383">
        <f t="shared" si="1"/>
        <v>2.9595201229726698E-2</v>
      </c>
      <c r="N32" s="384">
        <f t="shared" si="2"/>
        <v>3.3492387721930639E-2</v>
      </c>
      <c r="O32" s="384">
        <f t="shared" si="3"/>
        <v>3.4129477417917498E-2</v>
      </c>
      <c r="P32" s="385">
        <f t="shared" si="4"/>
        <v>3.3696687046634644E-2</v>
      </c>
      <c r="R32" s="317">
        <f t="shared" si="9"/>
        <v>-5.0952012297266966E-3</v>
      </c>
      <c r="S32" s="318">
        <f t="shared" si="9"/>
        <v>-8.9923877219306378E-3</v>
      </c>
      <c r="T32" s="318">
        <f t="shared" si="9"/>
        <v>-9.6294774179174966E-3</v>
      </c>
      <c r="U32" s="319">
        <f t="shared" si="9"/>
        <v>-9.1966870466346426E-3</v>
      </c>
      <c r="W32" s="379">
        <f>'19.20 prices'!M45</f>
        <v>0</v>
      </c>
      <c r="X32" s="379">
        <f>'19.20 prices'!N45</f>
        <v>0</v>
      </c>
      <c r="Y32" s="379">
        <f>'19.20 prices'!O45</f>
        <v>31.653391071428569</v>
      </c>
    </row>
    <row r="33" spans="2:25" x14ac:dyDescent="0.35">
      <c r="B33" s="30" t="str">
        <f>'17.18 prices'!A46</f>
        <v>Network Connection Alterations and Additions</v>
      </c>
      <c r="C33" s="23"/>
      <c r="D33" s="21"/>
      <c r="E33" s="306"/>
      <c r="G33" s="373"/>
      <c r="H33" s="21"/>
      <c r="I33" s="21"/>
      <c r="J33" s="21"/>
      <c r="K33" s="306"/>
      <c r="L33" s="337"/>
      <c r="M33" s="338"/>
      <c r="N33" s="339"/>
      <c r="O33" s="339"/>
      <c r="P33" s="340"/>
      <c r="R33" s="30"/>
      <c r="S33" s="21"/>
      <c r="T33" s="21"/>
      <c r="U33" s="306"/>
      <c r="W33" s="379" t="str">
        <f>'19.20 prices'!M46</f>
        <v>Contract Payments</v>
      </c>
      <c r="X33" s="379" t="str">
        <f>'19.20 prices'!N46</f>
        <v>Plant 
Costs</v>
      </c>
      <c r="Y33" s="379" t="str">
        <f>'19.20 prices'!O46</f>
        <v>Material 
Costs</v>
      </c>
    </row>
    <row r="34" spans="2:25" x14ac:dyDescent="0.35">
      <c r="B34" s="31">
        <f>'17.18 prices'!A47</f>
        <v>541</v>
      </c>
      <c r="C34" s="25" t="str">
        <f>'17.18 prices'!B47</f>
        <v>Overhead Service Relocation – Single Visit (Business Hours)</v>
      </c>
      <c r="D34" s="26"/>
      <c r="E34" s="313" t="s">
        <v>141</v>
      </c>
      <c r="G34" s="390">
        <f>'Price cost comparison'!K34</f>
        <v>626.99370102578462</v>
      </c>
      <c r="H34" s="329">
        <f>'Price cost comparison'!L34</f>
        <v>645.65636588003724</v>
      </c>
      <c r="I34" s="329">
        <f>'Price cost comparison'!M34</f>
        <v>667.47379277369066</v>
      </c>
      <c r="J34" s="329">
        <f>'Price cost comparison'!N34</f>
        <v>690.46590094908618</v>
      </c>
      <c r="K34" s="330">
        <f>'Price cost comparison'!O34</f>
        <v>713.9393322555369</v>
      </c>
      <c r="L34" s="7"/>
      <c r="M34" s="383">
        <f t="shared" si="1"/>
        <v>2.9765314745139992E-2</v>
      </c>
      <c r="N34" s="384">
        <f t="shared" si="2"/>
        <v>3.3791081520455624E-2</v>
      </c>
      <c r="O34" s="384">
        <f t="shared" si="3"/>
        <v>3.4446458309399297E-2</v>
      </c>
      <c r="P34" s="385">
        <f t="shared" si="4"/>
        <v>3.3996510579574091E-2</v>
      </c>
      <c r="R34" s="317">
        <f t="shared" ref="R34:R42" si="10">(M34-$T$2)*-1</f>
        <v>-5.2653147451399915E-3</v>
      </c>
      <c r="S34" s="318">
        <f t="shared" ref="S34:S42" si="11">(N34-$T$2)*-1</f>
        <v>-9.2910815204556227E-3</v>
      </c>
      <c r="T34" s="318">
        <f t="shared" ref="T34:T42" si="12">(O34-$T$2)*-1</f>
        <v>-9.9464583093992961E-3</v>
      </c>
      <c r="U34" s="319">
        <f t="shared" ref="U34:U42" si="13">(P34-$T$2)*-1</f>
        <v>-9.4965105795740898E-3</v>
      </c>
      <c r="W34" s="379">
        <f>'19.20 prices'!M47</f>
        <v>0</v>
      </c>
      <c r="X34" s="379">
        <f>'19.20 prices'!N47</f>
        <v>0</v>
      </c>
      <c r="Y34" s="379">
        <f>'19.20 prices'!O47</f>
        <v>0</v>
      </c>
    </row>
    <row r="35" spans="2:25" x14ac:dyDescent="0.35">
      <c r="B35" s="31">
        <f>'17.18 prices'!A48</f>
        <v>542</v>
      </c>
      <c r="C35" s="25" t="str">
        <f>'17.18 prices'!B48</f>
        <v>Overhead Service Relocation – Two Visits (Business Hours)</v>
      </c>
      <c r="D35" s="26"/>
      <c r="E35" s="313" t="s">
        <v>141</v>
      </c>
      <c r="G35" s="390">
        <f>'Price cost comparison'!K35</f>
        <v>1253.9874020515692</v>
      </c>
      <c r="H35" s="329">
        <f>'Price cost comparison'!L35</f>
        <v>1291.3127317600745</v>
      </c>
      <c r="I35" s="329">
        <f>'Price cost comparison'!M35</f>
        <v>1334.9475855473813</v>
      </c>
      <c r="J35" s="329">
        <f>'Price cost comparison'!N35</f>
        <v>1380.9318018981724</v>
      </c>
      <c r="K35" s="330">
        <f>'Price cost comparison'!O35</f>
        <v>1427.8786645110738</v>
      </c>
      <c r="L35" s="7"/>
      <c r="M35" s="383">
        <f t="shared" si="1"/>
        <v>2.9765314745139992E-2</v>
      </c>
      <c r="N35" s="384">
        <f t="shared" si="2"/>
        <v>3.3791081520455624E-2</v>
      </c>
      <c r="O35" s="384">
        <f t="shared" si="3"/>
        <v>3.4446458309399297E-2</v>
      </c>
      <c r="P35" s="385">
        <f t="shared" si="4"/>
        <v>3.3996510579574091E-2</v>
      </c>
      <c r="R35" s="317">
        <f t="shared" si="10"/>
        <v>-5.2653147451399915E-3</v>
      </c>
      <c r="S35" s="318">
        <f t="shared" si="11"/>
        <v>-9.2910815204556227E-3</v>
      </c>
      <c r="T35" s="318">
        <f t="shared" si="12"/>
        <v>-9.9464583093992961E-3</v>
      </c>
      <c r="U35" s="319">
        <f t="shared" si="13"/>
        <v>-9.4965105795740898E-3</v>
      </c>
      <c r="W35" s="379">
        <f>'19.20 prices'!M48</f>
        <v>0</v>
      </c>
      <c r="X35" s="379">
        <f>'19.20 prices'!N48</f>
        <v>0</v>
      </c>
      <c r="Y35" s="379">
        <f>'19.20 prices'!O48</f>
        <v>0</v>
      </c>
    </row>
    <row r="36" spans="2:25" x14ac:dyDescent="0.35">
      <c r="B36" s="31">
        <f>'17.18 prices'!A49</f>
        <v>543</v>
      </c>
      <c r="C36" s="25" t="str">
        <f>'17.18 prices'!B49</f>
        <v>Overhead Service Upgrade – Service Cable Replacement Not Required</v>
      </c>
      <c r="D36" s="26"/>
      <c r="E36" s="313" t="s">
        <v>141</v>
      </c>
      <c r="G36" s="390">
        <f>'Price cost comparison'!K36</f>
        <v>626.99370102578462</v>
      </c>
      <c r="H36" s="329">
        <f>'Price cost comparison'!L36</f>
        <v>645.65636588003724</v>
      </c>
      <c r="I36" s="329">
        <f>'Price cost comparison'!M36</f>
        <v>667.47379277369066</v>
      </c>
      <c r="J36" s="329">
        <f>'Price cost comparison'!N36</f>
        <v>690.46590094908618</v>
      </c>
      <c r="K36" s="330">
        <f>'Price cost comparison'!O36</f>
        <v>713.9393322555369</v>
      </c>
      <c r="L36" s="7"/>
      <c r="M36" s="383">
        <f t="shared" si="1"/>
        <v>2.9765314745139992E-2</v>
      </c>
      <c r="N36" s="384">
        <f t="shared" si="2"/>
        <v>3.3791081520455624E-2</v>
      </c>
      <c r="O36" s="384">
        <f t="shared" si="3"/>
        <v>3.4446458309399297E-2</v>
      </c>
      <c r="P36" s="385">
        <f t="shared" si="4"/>
        <v>3.3996510579574091E-2</v>
      </c>
      <c r="R36" s="317">
        <f t="shared" si="10"/>
        <v>-5.2653147451399915E-3</v>
      </c>
      <c r="S36" s="318">
        <f t="shared" si="11"/>
        <v>-9.2910815204556227E-3</v>
      </c>
      <c r="T36" s="318">
        <f t="shared" si="12"/>
        <v>-9.9464583093992961E-3</v>
      </c>
      <c r="U36" s="319">
        <f t="shared" si="13"/>
        <v>-9.4965105795740898E-3</v>
      </c>
      <c r="W36" s="379">
        <f>'19.20 prices'!M49</f>
        <v>0</v>
      </c>
      <c r="X36" s="379">
        <f>'19.20 prices'!N49</f>
        <v>0</v>
      </c>
      <c r="Y36" s="379">
        <f>'19.20 prices'!O49</f>
        <v>0</v>
      </c>
    </row>
    <row r="37" spans="2:25" x14ac:dyDescent="0.35">
      <c r="B37" s="31">
        <f>'17.18 prices'!A50</f>
        <v>544</v>
      </c>
      <c r="C37" s="25" t="str">
        <f>'17.18 prices'!B50</f>
        <v>Overhead Service Upgrade – Service Cable Replacement Required</v>
      </c>
      <c r="D37" s="26"/>
      <c r="E37" s="313" t="s">
        <v>141</v>
      </c>
      <c r="G37" s="390">
        <f>'Price cost comparison'!K37</f>
        <v>666.24390595435602</v>
      </c>
      <c r="H37" s="329">
        <f>'Price cost comparison'!L37</f>
        <v>685.86820082935867</v>
      </c>
      <c r="I37" s="329">
        <f>'Price cost comparison'!M37</f>
        <v>708.67081767927061</v>
      </c>
      <c r="J37" s="329">
        <f>'Price cost comparison'!N37</f>
        <v>732.67225296485265</v>
      </c>
      <c r="K37" s="330">
        <f>'Price cost comparison'!O37</f>
        <v>757.17973989568975</v>
      </c>
      <c r="L37" s="7"/>
      <c r="M37" s="383">
        <f t="shared" si="1"/>
        <v>2.945512101441583E-2</v>
      </c>
      <c r="N37" s="384">
        <f t="shared" si="2"/>
        <v>3.3246353778085602E-2</v>
      </c>
      <c r="O37" s="384">
        <f t="shared" si="3"/>
        <v>3.3868242753639866E-2</v>
      </c>
      <c r="P37" s="385">
        <f t="shared" si="4"/>
        <v>3.3449454147696178E-2</v>
      </c>
      <c r="R37" s="317">
        <f t="shared" si="10"/>
        <v>-4.9551210144158295E-3</v>
      </c>
      <c r="S37" s="318">
        <f t="shared" si="11"/>
        <v>-8.7463537780856013E-3</v>
      </c>
      <c r="T37" s="318">
        <f t="shared" si="12"/>
        <v>-9.3682427536398646E-3</v>
      </c>
      <c r="U37" s="319">
        <f t="shared" si="13"/>
        <v>-8.9494541476961773E-3</v>
      </c>
      <c r="W37" s="379">
        <f>'19.20 prices'!M50</f>
        <v>0</v>
      </c>
      <c r="X37" s="379">
        <f>'19.20 prices'!N50</f>
        <v>0</v>
      </c>
      <c r="Y37" s="379">
        <f>'19.20 prices'!O50</f>
        <v>31.653391071428569</v>
      </c>
    </row>
    <row r="38" spans="2:25" x14ac:dyDescent="0.35">
      <c r="B38" s="31">
        <f>'17.18 prices'!A51</f>
        <v>545</v>
      </c>
      <c r="C38" s="25" t="str">
        <f>'17.18 prices'!B51</f>
        <v>Underground Service Upgrade – Service Cable Replacement Not Required</v>
      </c>
      <c r="D38" s="26"/>
      <c r="E38" s="313" t="s">
        <v>141</v>
      </c>
      <c r="G38" s="390">
        <f>'Price cost comparison'!K38</f>
        <v>470.24527576933843</v>
      </c>
      <c r="H38" s="329">
        <f>'Price cost comparison'!L38</f>
        <v>484.2422744100279</v>
      </c>
      <c r="I38" s="329">
        <f>'Price cost comparison'!M38</f>
        <v>500.60534458026802</v>
      </c>
      <c r="J38" s="329">
        <f>'Price cost comparison'!N38</f>
        <v>517.84942571181466</v>
      </c>
      <c r="K38" s="330">
        <f>'Price cost comparison'!O38</f>
        <v>535.45449919165276</v>
      </c>
      <c r="L38" s="7"/>
      <c r="M38" s="383">
        <f t="shared" si="1"/>
        <v>2.9765314745139992E-2</v>
      </c>
      <c r="N38" s="384">
        <f t="shared" si="2"/>
        <v>3.3791081520455624E-2</v>
      </c>
      <c r="O38" s="384">
        <f t="shared" si="3"/>
        <v>3.4446458309399297E-2</v>
      </c>
      <c r="P38" s="385">
        <f t="shared" si="4"/>
        <v>3.3996510579574091E-2</v>
      </c>
      <c r="R38" s="317">
        <f t="shared" si="10"/>
        <v>-5.2653147451399915E-3</v>
      </c>
      <c r="S38" s="318">
        <f t="shared" si="11"/>
        <v>-9.2910815204556227E-3</v>
      </c>
      <c r="T38" s="318">
        <f t="shared" si="12"/>
        <v>-9.9464583093992961E-3</v>
      </c>
      <c r="U38" s="319">
        <f t="shared" si="13"/>
        <v>-9.4965105795740898E-3</v>
      </c>
      <c r="W38" s="379">
        <f>'19.20 prices'!M51</f>
        <v>0</v>
      </c>
      <c r="X38" s="379">
        <f>'19.20 prices'!N51</f>
        <v>0</v>
      </c>
      <c r="Y38" s="379">
        <f>'19.20 prices'!O51</f>
        <v>0</v>
      </c>
    </row>
    <row r="39" spans="2:25" x14ac:dyDescent="0.35">
      <c r="B39" s="31">
        <f>'17.18 prices'!A52</f>
        <v>546</v>
      </c>
      <c r="C39" s="25" t="str">
        <f>'17.18 prices'!B52</f>
        <v xml:space="preserve">Underground Service Upgrade – Service Cable Replacement Required </v>
      </c>
      <c r="D39" s="26"/>
      <c r="E39" s="313" t="s">
        <v>141</v>
      </c>
      <c r="G39" s="390">
        <f>'Price cost comparison'!K39</f>
        <v>1214.8633943519176</v>
      </c>
      <c r="H39" s="329">
        <f>'Price cost comparison'!L39</f>
        <v>1250.8175209743913</v>
      </c>
      <c r="I39" s="329">
        <f>'Price cost comparison'!M39</f>
        <v>1292.7103863562497</v>
      </c>
      <c r="J39" s="329">
        <f>'Price cost comparison'!N39</f>
        <v>1336.8299162953028</v>
      </c>
      <c r="K39" s="330">
        <f>'Price cost comparison'!O39</f>
        <v>1381.8766556192845</v>
      </c>
      <c r="L39" s="7"/>
      <c r="M39" s="383">
        <f t="shared" si="1"/>
        <v>2.9595201229726698E-2</v>
      </c>
      <c r="N39" s="384">
        <f t="shared" si="2"/>
        <v>3.3492387721930639E-2</v>
      </c>
      <c r="O39" s="384">
        <f t="shared" si="3"/>
        <v>3.4129477417917498E-2</v>
      </c>
      <c r="P39" s="385">
        <f t="shared" si="4"/>
        <v>3.3696687046634644E-2</v>
      </c>
      <c r="R39" s="317">
        <f t="shared" si="10"/>
        <v>-5.0952012297266966E-3</v>
      </c>
      <c r="S39" s="318">
        <f t="shared" si="11"/>
        <v>-8.9923877219306378E-3</v>
      </c>
      <c r="T39" s="318">
        <f t="shared" si="12"/>
        <v>-9.6294774179174966E-3</v>
      </c>
      <c r="U39" s="319">
        <f t="shared" si="13"/>
        <v>-9.1966870466346426E-3</v>
      </c>
      <c r="W39" s="379">
        <f>'19.20 prices'!M52</f>
        <v>0</v>
      </c>
      <c r="X39" s="379">
        <f>'19.20 prices'!N52</f>
        <v>0</v>
      </c>
      <c r="Y39" s="379">
        <f>'19.20 prices'!O52</f>
        <v>31.653391071428569</v>
      </c>
    </row>
    <row r="40" spans="2:25" x14ac:dyDescent="0.35">
      <c r="B40" s="31">
        <f>'17.18 prices'!A53</f>
        <v>547</v>
      </c>
      <c r="C40" s="25" t="str">
        <f>'17.18 prices'!B53</f>
        <v>Underground Service Relocation – Single Visit (Business Hours)</v>
      </c>
      <c r="D40" s="26"/>
      <c r="E40" s="313" t="s">
        <v>141</v>
      </c>
      <c r="G40" s="390">
        <f>'Price cost comparison'!K40</f>
        <v>1214.8633943519176</v>
      </c>
      <c r="H40" s="329">
        <f>'Price cost comparison'!L40</f>
        <v>1250.8175209743913</v>
      </c>
      <c r="I40" s="329">
        <f>'Price cost comparison'!M40</f>
        <v>1292.7103863562497</v>
      </c>
      <c r="J40" s="329">
        <f>'Price cost comparison'!N40</f>
        <v>1336.8299162953028</v>
      </c>
      <c r="K40" s="330">
        <f>'Price cost comparison'!O40</f>
        <v>1381.8766556192845</v>
      </c>
      <c r="L40" s="7"/>
      <c r="M40" s="383">
        <f t="shared" si="1"/>
        <v>2.9595201229726698E-2</v>
      </c>
      <c r="N40" s="384">
        <f t="shared" si="2"/>
        <v>3.3492387721930639E-2</v>
      </c>
      <c r="O40" s="384">
        <f t="shared" si="3"/>
        <v>3.4129477417917498E-2</v>
      </c>
      <c r="P40" s="385">
        <f t="shared" si="4"/>
        <v>3.3696687046634644E-2</v>
      </c>
      <c r="R40" s="317">
        <f t="shared" si="10"/>
        <v>-5.0952012297266966E-3</v>
      </c>
      <c r="S40" s="318">
        <f t="shared" si="11"/>
        <v>-8.9923877219306378E-3</v>
      </c>
      <c r="T40" s="318">
        <f t="shared" si="12"/>
        <v>-9.6294774179174966E-3</v>
      </c>
      <c r="U40" s="319">
        <f t="shared" si="13"/>
        <v>-9.1966870466346426E-3</v>
      </c>
      <c r="W40" s="379">
        <f>'19.20 prices'!M53</f>
        <v>0</v>
      </c>
      <c r="X40" s="379">
        <f>'19.20 prices'!N53</f>
        <v>0</v>
      </c>
      <c r="Y40" s="379">
        <f>'19.20 prices'!O53</f>
        <v>31.653391071428569</v>
      </c>
    </row>
    <row r="41" spans="2:25" x14ac:dyDescent="0.35">
      <c r="B41" s="31">
        <f>'17.18 prices'!A54</f>
        <v>548</v>
      </c>
      <c r="C41" s="25" t="str">
        <f>'17.18 prices'!B54</f>
        <v>Install surface mounted point of entry (POE) box</v>
      </c>
      <c r="D41" s="26"/>
      <c r="E41" s="313" t="s">
        <v>141</v>
      </c>
      <c r="G41" s="390">
        <f>'Price cost comparison'!K41</f>
        <v>575.41908318433843</v>
      </c>
      <c r="H41" s="329">
        <f>'Price cost comparison'!L41</f>
        <v>591.99284010669544</v>
      </c>
      <c r="I41" s="329">
        <f>'Price cost comparison'!M41</f>
        <v>610.99579913650393</v>
      </c>
      <c r="J41" s="329">
        <f>'Price cost comparison'!N41</f>
        <v>630.94444640467827</v>
      </c>
      <c r="K41" s="330">
        <f>'Price cost comparison'!O41</f>
        <v>651.32034789149156</v>
      </c>
      <c r="L41" s="7"/>
      <c r="M41" s="383">
        <f t="shared" si="1"/>
        <v>2.880293234391651E-2</v>
      </c>
      <c r="N41" s="384">
        <f t="shared" si="2"/>
        <v>3.2099981186231252E-2</v>
      </c>
      <c r="O41" s="384">
        <f t="shared" si="3"/>
        <v>3.2649401675702183E-2</v>
      </c>
      <c r="P41" s="385">
        <f t="shared" si="4"/>
        <v>3.2294287718865888E-2</v>
      </c>
      <c r="R41" s="317">
        <f t="shared" si="10"/>
        <v>-4.3029323439165088E-3</v>
      </c>
      <c r="S41" s="318">
        <f t="shared" si="11"/>
        <v>-7.5999811862312514E-3</v>
      </c>
      <c r="T41" s="318">
        <f t="shared" si="12"/>
        <v>-8.1494016757021823E-3</v>
      </c>
      <c r="U41" s="319">
        <f t="shared" si="13"/>
        <v>-7.7942877188658874E-3</v>
      </c>
      <c r="W41" s="379">
        <f>'19.20 prices'!M54</f>
        <v>0</v>
      </c>
      <c r="X41" s="379">
        <f>'19.20 prices'!N54</f>
        <v>0</v>
      </c>
      <c r="Y41" s="379">
        <f>'19.20 prices'!O54</f>
        <v>84.81758662499999</v>
      </c>
    </row>
    <row r="42" spans="2:25" ht="21" x14ac:dyDescent="0.35">
      <c r="B42" s="31">
        <f>'17.18 prices'!A55</f>
        <v>549</v>
      </c>
      <c r="C42" s="25" t="str">
        <f>'17.18 prices'!B55</f>
        <v>Overhead Service Temporary 
Disconnect Reconnect same day (Business Hours)</v>
      </c>
      <c r="D42" s="26"/>
      <c r="E42" s="313" t="s">
        <v>141</v>
      </c>
      <c r="G42" s="390">
        <f>'Price cost comparison'!K42</f>
        <v>940.49055153867687</v>
      </c>
      <c r="H42" s="329">
        <f>'Price cost comparison'!L42</f>
        <v>968.48454882005581</v>
      </c>
      <c r="I42" s="329">
        <f>'Price cost comparison'!M42</f>
        <v>1001.210689160536</v>
      </c>
      <c r="J42" s="329">
        <f>'Price cost comparison'!N42</f>
        <v>1035.6988514236293</v>
      </c>
      <c r="K42" s="330">
        <f>'Price cost comparison'!O42</f>
        <v>1070.9089983833055</v>
      </c>
      <c r="L42" s="7"/>
      <c r="M42" s="383">
        <f t="shared" si="1"/>
        <v>2.9765314745139992E-2</v>
      </c>
      <c r="N42" s="384">
        <f t="shared" si="2"/>
        <v>3.3791081520455624E-2</v>
      </c>
      <c r="O42" s="384">
        <f t="shared" si="3"/>
        <v>3.4446458309399297E-2</v>
      </c>
      <c r="P42" s="385">
        <f t="shared" si="4"/>
        <v>3.3996510579574091E-2</v>
      </c>
      <c r="R42" s="317">
        <f t="shared" si="10"/>
        <v>-5.2653147451399915E-3</v>
      </c>
      <c r="S42" s="318">
        <f t="shared" si="11"/>
        <v>-9.2910815204556227E-3</v>
      </c>
      <c r="T42" s="318">
        <f t="shared" si="12"/>
        <v>-9.9464583093992961E-3</v>
      </c>
      <c r="U42" s="319">
        <f t="shared" si="13"/>
        <v>-9.4965105795740898E-3</v>
      </c>
      <c r="W42" s="379">
        <f>'19.20 prices'!M55</f>
        <v>0</v>
      </c>
      <c r="X42" s="379">
        <f>'19.20 prices'!N55</f>
        <v>0</v>
      </c>
      <c r="Y42" s="379">
        <f>'19.20 prices'!O55</f>
        <v>0</v>
      </c>
    </row>
    <row r="43" spans="2:25" x14ac:dyDescent="0.35">
      <c r="B43" s="30" t="str">
        <f>'17.18 prices'!A56</f>
        <v>Temporary De-energisation</v>
      </c>
      <c r="C43" s="23"/>
      <c r="D43" s="21"/>
      <c r="E43" s="306"/>
      <c r="G43" s="373"/>
      <c r="H43" s="21"/>
      <c r="I43" s="21"/>
      <c r="J43" s="21"/>
      <c r="K43" s="306"/>
      <c r="L43" s="337"/>
      <c r="M43" s="338"/>
      <c r="N43" s="339"/>
      <c r="O43" s="339"/>
      <c r="P43" s="340"/>
      <c r="R43" s="30"/>
      <c r="S43" s="21"/>
      <c r="T43" s="21"/>
      <c r="U43" s="306"/>
      <c r="W43" s="379" t="str">
        <f>'19.20 prices'!M56</f>
        <v>Contract Payments</v>
      </c>
      <c r="X43" s="379" t="str">
        <f>'19.20 prices'!N56</f>
        <v>Plant 
Costs</v>
      </c>
      <c r="Y43" s="379" t="str">
        <f>'19.20 prices'!O56</f>
        <v>Material 
Costs</v>
      </c>
    </row>
    <row r="44" spans="2:25" x14ac:dyDescent="0.35">
      <c r="B44" s="31">
        <f>'17.18 prices'!A57</f>
        <v>560</v>
      </c>
      <c r="C44" s="25" t="str">
        <f>'17.18 prices'!B57</f>
        <v>Temporary de-energisation – LV (Business Hours)</v>
      </c>
      <c r="D44" s="26"/>
      <c r="E44" s="313" t="s">
        <v>28</v>
      </c>
      <c r="G44" s="389">
        <f>'Price cost comparison'!K44</f>
        <v>626.99370102578462</v>
      </c>
      <c r="H44" s="329">
        <f>'Price cost comparison'!L44</f>
        <v>645.65636588003724</v>
      </c>
      <c r="I44" s="329">
        <f>'Price cost comparison'!M44</f>
        <v>667.47379277369066</v>
      </c>
      <c r="J44" s="329">
        <f>'Price cost comparison'!N44</f>
        <v>690.46590094908618</v>
      </c>
      <c r="K44" s="330">
        <f>'Price cost comparison'!O44</f>
        <v>713.9393322555369</v>
      </c>
      <c r="L44" s="7"/>
      <c r="M44" s="383">
        <f t="shared" si="1"/>
        <v>2.9765314745139992E-2</v>
      </c>
      <c r="N44" s="384">
        <f t="shared" si="2"/>
        <v>3.3791081520455624E-2</v>
      </c>
      <c r="O44" s="384">
        <f t="shared" si="3"/>
        <v>3.4446458309399297E-2</v>
      </c>
      <c r="P44" s="385">
        <f t="shared" si="4"/>
        <v>3.3996510579574091E-2</v>
      </c>
      <c r="R44" s="317">
        <f t="shared" ref="R44:U45" si="14">(M44-$T$2)*-1</f>
        <v>-5.2653147451399915E-3</v>
      </c>
      <c r="S44" s="318">
        <f t="shared" si="14"/>
        <v>-9.2910815204556227E-3</v>
      </c>
      <c r="T44" s="318">
        <f t="shared" si="14"/>
        <v>-9.9464583093992961E-3</v>
      </c>
      <c r="U44" s="319">
        <f t="shared" si="14"/>
        <v>-9.4965105795740898E-3</v>
      </c>
      <c r="W44" s="379">
        <f>'19.20 prices'!M57</f>
        <v>0</v>
      </c>
      <c r="X44" s="379">
        <f>'19.20 prices'!N57</f>
        <v>0</v>
      </c>
      <c r="Y44" s="379">
        <f>'19.20 prices'!O57</f>
        <v>0</v>
      </c>
    </row>
    <row r="45" spans="2:25" x14ac:dyDescent="0.35">
      <c r="B45" s="31">
        <f>'17.18 prices'!A58</f>
        <v>561</v>
      </c>
      <c r="C45" s="25" t="str">
        <f>'17.18 prices'!B58</f>
        <v>Temporary de-energisation – HV (Business Hours)</v>
      </c>
      <c r="D45" s="26"/>
      <c r="E45" s="313" t="s">
        <v>28</v>
      </c>
      <c r="G45" s="389">
        <f>'Price cost comparison'!K45</f>
        <v>626.99370102578462</v>
      </c>
      <c r="H45" s="329">
        <f>'Price cost comparison'!L45</f>
        <v>645.65636588003724</v>
      </c>
      <c r="I45" s="329">
        <f>'Price cost comparison'!M45</f>
        <v>667.47379277369066</v>
      </c>
      <c r="J45" s="329">
        <f>'Price cost comparison'!N45</f>
        <v>690.46590094908618</v>
      </c>
      <c r="K45" s="330">
        <f>'Price cost comparison'!O45</f>
        <v>713.9393322555369</v>
      </c>
      <c r="L45" s="7"/>
      <c r="M45" s="383">
        <f t="shared" si="1"/>
        <v>2.9765314745139992E-2</v>
      </c>
      <c r="N45" s="384">
        <f t="shared" si="2"/>
        <v>3.3791081520455624E-2</v>
      </c>
      <c r="O45" s="384">
        <f t="shared" si="3"/>
        <v>3.4446458309399297E-2</v>
      </c>
      <c r="P45" s="385">
        <f t="shared" si="4"/>
        <v>3.3996510579574091E-2</v>
      </c>
      <c r="R45" s="317">
        <f t="shared" si="14"/>
        <v>-5.2653147451399915E-3</v>
      </c>
      <c r="S45" s="318">
        <f t="shared" si="14"/>
        <v>-9.2910815204556227E-3</v>
      </c>
      <c r="T45" s="318">
        <f t="shared" si="14"/>
        <v>-9.9464583093992961E-3</v>
      </c>
      <c r="U45" s="319">
        <f t="shared" si="14"/>
        <v>-9.4965105795740898E-3</v>
      </c>
      <c r="W45" s="379">
        <f>'19.20 prices'!M58</f>
        <v>0</v>
      </c>
      <c r="X45" s="379">
        <f>'19.20 prices'!N58</f>
        <v>0</v>
      </c>
      <c r="Y45" s="379">
        <f>'19.20 prices'!O58</f>
        <v>0</v>
      </c>
    </row>
    <row r="46" spans="2:25" x14ac:dyDescent="0.35">
      <c r="B46" s="30" t="str">
        <f>'17.18 prices'!A59</f>
        <v>Supply Abolishment / Removal</v>
      </c>
      <c r="C46" s="23"/>
      <c r="D46" s="21"/>
      <c r="E46" s="306"/>
      <c r="G46" s="373"/>
      <c r="H46" s="21"/>
      <c r="I46" s="21"/>
      <c r="J46" s="21"/>
      <c r="K46" s="306"/>
      <c r="L46" s="337"/>
      <c r="M46" s="338"/>
      <c r="N46" s="339"/>
      <c r="O46" s="339"/>
      <c r="P46" s="340"/>
      <c r="R46" s="30"/>
      <c r="S46" s="21"/>
      <c r="T46" s="21"/>
      <c r="U46" s="306"/>
      <c r="W46" s="379" t="str">
        <f>'19.20 prices'!M59</f>
        <v>Contract Payments</v>
      </c>
      <c r="X46" s="379" t="str">
        <f>'19.20 prices'!N59</f>
        <v>Plant 
Costs</v>
      </c>
      <c r="Y46" s="379" t="str">
        <f>'19.20 prices'!O59</f>
        <v>Material 
Costs</v>
      </c>
    </row>
    <row r="47" spans="2:25" x14ac:dyDescent="0.35">
      <c r="B47" s="31">
        <f>'17.18 prices'!A60</f>
        <v>562</v>
      </c>
      <c r="C47" s="25" t="str">
        <f>'17.18 prices'!B60</f>
        <v>Supply Abolishment / Removal – Overhead (Business Hours)</v>
      </c>
      <c r="D47" s="26"/>
      <c r="E47" s="313" t="s">
        <v>161</v>
      </c>
      <c r="G47" s="390">
        <f>'Price cost comparison'!K47</f>
        <v>470.24527576933843</v>
      </c>
      <c r="H47" s="329">
        <f>'Price cost comparison'!L47</f>
        <v>484.2422744100279</v>
      </c>
      <c r="I47" s="329">
        <f>'Price cost comparison'!M47</f>
        <v>500.60534458026802</v>
      </c>
      <c r="J47" s="329">
        <f>'Price cost comparison'!N47</f>
        <v>517.84942571181466</v>
      </c>
      <c r="K47" s="330">
        <f>'Price cost comparison'!O47</f>
        <v>535.45449919165276</v>
      </c>
      <c r="L47" s="7"/>
      <c r="M47" s="383">
        <f t="shared" si="1"/>
        <v>2.9765314745139992E-2</v>
      </c>
      <c r="N47" s="384">
        <f t="shared" si="2"/>
        <v>3.3791081520455624E-2</v>
      </c>
      <c r="O47" s="384">
        <f t="shared" si="3"/>
        <v>3.4446458309399297E-2</v>
      </c>
      <c r="P47" s="385">
        <f t="shared" si="4"/>
        <v>3.3996510579574091E-2</v>
      </c>
      <c r="R47" s="317">
        <f t="shared" ref="R47:U48" si="15">(M47-$T$2)*-1</f>
        <v>-5.2653147451399915E-3</v>
      </c>
      <c r="S47" s="318">
        <f t="shared" si="15"/>
        <v>-9.2910815204556227E-3</v>
      </c>
      <c r="T47" s="318">
        <f t="shared" si="15"/>
        <v>-9.9464583093992961E-3</v>
      </c>
      <c r="U47" s="319">
        <f t="shared" si="15"/>
        <v>-9.4965105795740898E-3</v>
      </c>
      <c r="W47" s="379">
        <f>'19.20 prices'!M60</f>
        <v>0</v>
      </c>
      <c r="X47" s="379">
        <f>'19.20 prices'!N60</f>
        <v>0</v>
      </c>
      <c r="Y47" s="379">
        <f>'19.20 prices'!O60</f>
        <v>0</v>
      </c>
    </row>
    <row r="48" spans="2:25" x14ac:dyDescent="0.35">
      <c r="B48" s="31">
        <f>'17.18 prices'!A61</f>
        <v>563</v>
      </c>
      <c r="C48" s="25" t="str">
        <f>'17.18 prices'!B61</f>
        <v>Supply Abolishment / Removal - Underground (Business Hours)</v>
      </c>
      <c r="D48" s="26"/>
      <c r="E48" s="313" t="s">
        <v>161</v>
      </c>
      <c r="G48" s="389">
        <f>'Price cost comparison'!K48</f>
        <v>1175.6131894233463</v>
      </c>
      <c r="H48" s="329">
        <f>'Price cost comparison'!L48</f>
        <v>1210.6056860250699</v>
      </c>
      <c r="I48" s="329">
        <f>'Price cost comparison'!M48</f>
        <v>1251.5133614506701</v>
      </c>
      <c r="J48" s="329">
        <f>'Price cost comparison'!N48</f>
        <v>1294.6235642795364</v>
      </c>
      <c r="K48" s="330">
        <f>'Price cost comparison'!O48</f>
        <v>1338.6362479791317</v>
      </c>
      <c r="L48" s="7"/>
      <c r="M48" s="383">
        <f t="shared" si="1"/>
        <v>2.976531474513977E-2</v>
      </c>
      <c r="N48" s="384">
        <f t="shared" si="2"/>
        <v>3.3791081520455624E-2</v>
      </c>
      <c r="O48" s="384">
        <f t="shared" si="3"/>
        <v>3.4446458309398853E-2</v>
      </c>
      <c r="P48" s="385">
        <f t="shared" si="4"/>
        <v>3.3996510579574091E-2</v>
      </c>
      <c r="R48" s="317">
        <f t="shared" si="15"/>
        <v>-5.2653147451397694E-3</v>
      </c>
      <c r="S48" s="318">
        <f t="shared" si="15"/>
        <v>-9.2910815204556227E-3</v>
      </c>
      <c r="T48" s="318">
        <f t="shared" si="15"/>
        <v>-9.9464583093988521E-3</v>
      </c>
      <c r="U48" s="319">
        <f t="shared" si="15"/>
        <v>-9.4965105795740898E-3</v>
      </c>
      <c r="W48" s="379">
        <f>'19.20 prices'!M61</f>
        <v>0</v>
      </c>
      <c r="X48" s="379">
        <f>'19.20 prices'!N61</f>
        <v>0</v>
      </c>
      <c r="Y48" s="379">
        <f>'19.20 prices'!O61</f>
        <v>0</v>
      </c>
    </row>
    <row r="49" spans="2:25" x14ac:dyDescent="0.35">
      <c r="B49" s="30" t="str">
        <f>'17.18 prices'!A62</f>
        <v>Miscellaneous Customer Initiated Services</v>
      </c>
      <c r="C49" s="23"/>
      <c r="D49" s="21"/>
      <c r="E49" s="306"/>
      <c r="G49" s="373"/>
      <c r="H49" s="21"/>
      <c r="I49" s="21"/>
      <c r="J49" s="21"/>
      <c r="K49" s="306"/>
      <c r="L49" s="337"/>
      <c r="M49" s="338"/>
      <c r="N49" s="339"/>
      <c r="O49" s="339"/>
      <c r="P49" s="340"/>
      <c r="R49" s="30"/>
      <c r="S49" s="21"/>
      <c r="T49" s="21"/>
      <c r="U49" s="306"/>
      <c r="W49" s="379" t="str">
        <f>'19.20 prices'!M62</f>
        <v>Contract Payments</v>
      </c>
      <c r="X49" s="379" t="str">
        <f>'19.20 prices'!N62</f>
        <v>Plant 
Costs</v>
      </c>
      <c r="Y49" s="379" t="str">
        <f>'19.20 prices'!O62</f>
        <v>Material 
Costs</v>
      </c>
    </row>
    <row r="50" spans="2:25" x14ac:dyDescent="0.35">
      <c r="B50" s="31">
        <f>'17.18 prices'!A63</f>
        <v>564</v>
      </c>
      <c r="C50" s="25" t="str">
        <f>'17.18 prices'!B63</f>
        <v>Install &amp; Remove Tiger Tails – Establishment (Business Hours)</v>
      </c>
      <c r="D50" s="26"/>
      <c r="E50" s="313" t="s">
        <v>141</v>
      </c>
      <c r="G50" s="390">
        <f>'Price cost comparison'!K50</f>
        <v>1174.8756615386769</v>
      </c>
      <c r="H50" s="329">
        <f>'Price cost comparison'!L50</f>
        <v>1208.6120940150558</v>
      </c>
      <c r="I50" s="329">
        <f>'Price cost comparison'!M50</f>
        <v>1247.2213592128132</v>
      </c>
      <c r="J50" s="329">
        <f>'Price cost comparison'!N50</f>
        <v>1287.7367828921876</v>
      </c>
      <c r="K50" s="330">
        <f>'Price cost comparison'!O50</f>
        <v>1329.1218591728432</v>
      </c>
      <c r="L50" s="7"/>
      <c r="M50" s="383">
        <f t="shared" si="1"/>
        <v>2.8714896036058812E-2</v>
      </c>
      <c r="N50" s="384">
        <f t="shared" si="2"/>
        <v>3.1945125643659589E-2</v>
      </c>
      <c r="O50" s="384">
        <f t="shared" si="3"/>
        <v>3.2484549258317452E-2</v>
      </c>
      <c r="P50" s="385">
        <f t="shared" si="4"/>
        <v>3.2137838128462048E-2</v>
      </c>
      <c r="R50" s="317">
        <f t="shared" ref="R50:U53" si="16">(M50-$T$2)*-1</f>
        <v>-4.2148960360588114E-3</v>
      </c>
      <c r="S50" s="318">
        <f t="shared" si="16"/>
        <v>-7.4451256436595878E-3</v>
      </c>
      <c r="T50" s="318">
        <f t="shared" si="16"/>
        <v>-7.9845492583174513E-3</v>
      </c>
      <c r="U50" s="319">
        <f t="shared" si="16"/>
        <v>-7.6378381284620475E-3</v>
      </c>
      <c r="W50" s="379">
        <f>'19.20 prices'!M63</f>
        <v>0</v>
      </c>
      <c r="X50" s="379">
        <f>'19.20 prices'!N63</f>
        <v>189.02024999999998</v>
      </c>
      <c r="Y50" s="379">
        <f>'19.20 prices'!O63</f>
        <v>0</v>
      </c>
    </row>
    <row r="51" spans="2:25" x14ac:dyDescent="0.35">
      <c r="B51" s="31">
        <f>'17.18 prices'!A64</f>
        <v>565</v>
      </c>
      <c r="C51" s="25" t="str">
        <f>'17.18 prices'!B64</f>
        <v>Install &amp; Remove Tiger Tails - Per Span (Business Hours)</v>
      </c>
      <c r="D51" s="26"/>
      <c r="E51" s="313" t="s">
        <v>141</v>
      </c>
      <c r="G51" s="389">
        <f>'Price cost comparison'!K51</f>
        <v>1808.5835515386768</v>
      </c>
      <c r="H51" s="329">
        <f>'Price cost comparison'!L51</f>
        <v>1857.8458273200558</v>
      </c>
      <c r="I51" s="329">
        <f>'Price cost comparison'!M51</f>
        <v>1912.3613189837858</v>
      </c>
      <c r="J51" s="329">
        <f>'Price cost comparison'!N51</f>
        <v>1969.1726716775488</v>
      </c>
      <c r="K51" s="330">
        <f>'Price cost comparison'!O51</f>
        <v>2027.2529272334459</v>
      </c>
      <c r="L51" s="7"/>
      <c r="M51" s="383">
        <f t="shared" si="1"/>
        <v>2.7238042577280241E-2</v>
      </c>
      <c r="N51" s="384">
        <f t="shared" si="2"/>
        <v>2.9343388381353863E-2</v>
      </c>
      <c r="O51" s="384">
        <f t="shared" si="3"/>
        <v>2.9707436628111816E-2</v>
      </c>
      <c r="P51" s="385">
        <f t="shared" si="4"/>
        <v>2.949474994816903E-2</v>
      </c>
      <c r="R51" s="317">
        <f t="shared" si="16"/>
        <v>-2.7380425772802405E-3</v>
      </c>
      <c r="S51" s="318">
        <f t="shared" si="16"/>
        <v>-4.8433883813538622E-3</v>
      </c>
      <c r="T51" s="318">
        <f t="shared" si="16"/>
        <v>-5.2074366281118153E-3</v>
      </c>
      <c r="U51" s="319">
        <f t="shared" si="16"/>
        <v>-4.9947499481690291E-3</v>
      </c>
      <c r="W51" s="379">
        <f>'19.20 prices'!M64</f>
        <v>0</v>
      </c>
      <c r="X51" s="379">
        <f>'19.20 prices'!N64</f>
        <v>0</v>
      </c>
      <c r="Y51" s="379">
        <f>'19.20 prices'!O64</f>
        <v>700.07500000000005</v>
      </c>
    </row>
    <row r="52" spans="2:25" x14ac:dyDescent="0.35">
      <c r="B52" s="31">
        <f>'17.18 prices'!A65</f>
        <v>566</v>
      </c>
      <c r="C52" s="25" t="str">
        <f>'17.18 prices'!B65</f>
        <v>Install &amp; Remove Warning Flags – Installation (Business Hours)</v>
      </c>
      <c r="D52" s="26"/>
      <c r="E52" s="313" t="s">
        <v>141</v>
      </c>
      <c r="G52" s="390">
        <f>'Price cost comparison'!K52</f>
        <v>1174.8756615386769</v>
      </c>
      <c r="H52" s="329">
        <f>'Price cost comparison'!L52</f>
        <v>1208.6120940150558</v>
      </c>
      <c r="I52" s="329">
        <f>'Price cost comparison'!M52</f>
        <v>1247.2213592128132</v>
      </c>
      <c r="J52" s="329">
        <f>'Price cost comparison'!N52</f>
        <v>1287.7367828921876</v>
      </c>
      <c r="K52" s="330">
        <f>'Price cost comparison'!O52</f>
        <v>1329.1218591728432</v>
      </c>
      <c r="L52" s="7"/>
      <c r="M52" s="383">
        <f t="shared" si="1"/>
        <v>2.8714896036058812E-2</v>
      </c>
      <c r="N52" s="384">
        <f t="shared" si="2"/>
        <v>3.1945125643659589E-2</v>
      </c>
      <c r="O52" s="384">
        <f t="shared" si="3"/>
        <v>3.2484549258317452E-2</v>
      </c>
      <c r="P52" s="385">
        <f t="shared" si="4"/>
        <v>3.2137838128462048E-2</v>
      </c>
      <c r="R52" s="317">
        <f t="shared" si="16"/>
        <v>-4.2148960360588114E-3</v>
      </c>
      <c r="S52" s="318">
        <f t="shared" si="16"/>
        <v>-7.4451256436595878E-3</v>
      </c>
      <c r="T52" s="318">
        <f t="shared" si="16"/>
        <v>-7.9845492583174513E-3</v>
      </c>
      <c r="U52" s="319">
        <f t="shared" si="16"/>
        <v>-7.6378381284620475E-3</v>
      </c>
      <c r="W52" s="379">
        <f>'19.20 prices'!M65</f>
        <v>0</v>
      </c>
      <c r="X52" s="379">
        <f>'19.20 prices'!N65</f>
        <v>189.02024999999998</v>
      </c>
      <c r="Y52" s="379">
        <f>'19.20 prices'!O65</f>
        <v>0</v>
      </c>
    </row>
    <row r="53" spans="2:25" x14ac:dyDescent="0.35">
      <c r="B53" s="31">
        <f>'17.18 prices'!A66</f>
        <v>567</v>
      </c>
      <c r="C53" s="25" t="str">
        <f>'17.18 prices'!B66</f>
        <v>Install &amp; Remove Tiger Tails - Per Span (Business Hours)</v>
      </c>
      <c r="D53" s="26"/>
      <c r="E53" s="313" t="s">
        <v>141</v>
      </c>
      <c r="G53" s="389">
        <f>'Price cost comparison'!K53</f>
        <v>1565.5175115386767</v>
      </c>
      <c r="H53" s="329">
        <f>'Price cost comparison'!L53</f>
        <v>1608.8246693400556</v>
      </c>
      <c r="I53" s="329">
        <f>'Price cost comparison'!M53</f>
        <v>1657.2391426332761</v>
      </c>
      <c r="J53" s="329">
        <f>'Price cost comparison'!N53</f>
        <v>1707.8000020064512</v>
      </c>
      <c r="K53" s="330">
        <f>'Price cost comparison'!O53</f>
        <v>1759.4766271554065</v>
      </c>
      <c r="L53" s="7"/>
      <c r="M53" s="383">
        <f t="shared" si="1"/>
        <v>2.7663157698449625E-2</v>
      </c>
      <c r="N53" s="384">
        <f t="shared" si="2"/>
        <v>3.0093069938491368E-2</v>
      </c>
      <c r="O53" s="384">
        <f t="shared" si="3"/>
        <v>3.0509090735593158E-2</v>
      </c>
      <c r="P53" s="385">
        <f t="shared" si="4"/>
        <v>3.0259178526901076E-2</v>
      </c>
      <c r="R53" s="317">
        <f t="shared" si="16"/>
        <v>-3.1631576984496243E-3</v>
      </c>
      <c r="S53" s="318">
        <f t="shared" si="16"/>
        <v>-5.5930699384913671E-3</v>
      </c>
      <c r="T53" s="318">
        <f t="shared" si="16"/>
        <v>-6.0090907355931575E-3</v>
      </c>
      <c r="U53" s="319">
        <f t="shared" si="16"/>
        <v>-5.7591785269010751E-3</v>
      </c>
      <c r="W53" s="379">
        <f>'19.20 prices'!M66</f>
        <v>0</v>
      </c>
      <c r="X53" s="379">
        <f>'19.20 prices'!N66</f>
        <v>0</v>
      </c>
      <c r="Y53" s="379">
        <f>'19.20 prices'!O66</f>
        <v>504.05399999999992</v>
      </c>
    </row>
    <row r="54" spans="2:25" x14ac:dyDescent="0.35">
      <c r="B54" s="30" t="str">
        <f>'17.18 prices'!A67</f>
        <v>Operational &amp; Maintenance Fees - Export Only Embedded Generation Installations up to 5MW</v>
      </c>
      <c r="C54" s="23"/>
      <c r="D54" s="21"/>
      <c r="E54" s="306"/>
      <c r="G54" s="373"/>
      <c r="H54" s="21"/>
      <c r="I54" s="21"/>
      <c r="J54" s="21"/>
      <c r="K54" s="306"/>
      <c r="L54" s="337"/>
      <c r="M54" s="30"/>
      <c r="N54" s="21"/>
      <c r="O54" s="21"/>
      <c r="P54" s="306"/>
      <c r="R54" s="30"/>
      <c r="S54" s="21"/>
      <c r="T54" s="21"/>
      <c r="U54" s="306"/>
      <c r="W54" s="379" t="str">
        <f>'19.20 prices'!M67</f>
        <v>Contract Payments</v>
      </c>
      <c r="X54" s="379" t="str">
        <f>'19.20 prices'!N67</f>
        <v>Plant 
Costs</v>
      </c>
      <c r="Y54" s="379" t="str">
        <f>'19.20 prices'!O67</f>
        <v>Material 
Costs</v>
      </c>
    </row>
    <row r="55" spans="2:25" x14ac:dyDescent="0.35">
      <c r="B55" s="31">
        <f>'17.18 prices'!A68</f>
        <v>568</v>
      </c>
      <c r="C55" s="25" t="str">
        <f>'17.18 prices'!B68</f>
        <v>Embedded Generation OPEX Fees - Connection Assets</v>
      </c>
      <c r="D55" s="26"/>
      <c r="E55" s="313" t="s">
        <v>164</v>
      </c>
      <c r="G55" s="381">
        <v>0.02</v>
      </c>
      <c r="H55" s="363">
        <v>0.02</v>
      </c>
      <c r="I55" s="363">
        <v>0.02</v>
      </c>
      <c r="J55" s="363">
        <v>0.02</v>
      </c>
      <c r="K55" s="364">
        <v>0.02</v>
      </c>
      <c r="L55" s="7"/>
      <c r="M55" s="320">
        <v>0</v>
      </c>
      <c r="N55" s="321">
        <v>0</v>
      </c>
      <c r="O55" s="321">
        <v>0</v>
      </c>
      <c r="P55" s="322">
        <v>0</v>
      </c>
      <c r="R55" s="341">
        <v>0</v>
      </c>
      <c r="S55" s="342">
        <v>0</v>
      </c>
      <c r="T55" s="342">
        <v>0</v>
      </c>
      <c r="U55" s="343">
        <v>0</v>
      </c>
      <c r="W55" s="379">
        <f>'19.20 prices'!M68</f>
        <v>0</v>
      </c>
      <c r="X55" s="379">
        <f>'19.20 prices'!N68</f>
        <v>0</v>
      </c>
      <c r="Y55" s="379">
        <f>'19.20 prices'!O68</f>
        <v>0</v>
      </c>
    </row>
    <row r="56" spans="2:25" x14ac:dyDescent="0.35">
      <c r="B56" s="31">
        <f>'17.18 prices'!A69</f>
        <v>569</v>
      </c>
      <c r="C56" s="25" t="str">
        <f>'17.18 prices'!B69</f>
        <v>Embedded Generation OPEX Fees - Shared Network Asset</v>
      </c>
      <c r="D56" s="26"/>
      <c r="E56" s="313" t="s">
        <v>164</v>
      </c>
      <c r="G56" s="381">
        <v>0.02</v>
      </c>
      <c r="H56" s="363">
        <v>0.02</v>
      </c>
      <c r="I56" s="363">
        <v>0.02</v>
      </c>
      <c r="J56" s="363">
        <v>0.02</v>
      </c>
      <c r="K56" s="364">
        <v>0.02</v>
      </c>
      <c r="L56" s="7"/>
      <c r="M56" s="320">
        <v>0</v>
      </c>
      <c r="N56" s="321">
        <v>0</v>
      </c>
      <c r="O56" s="321">
        <v>0</v>
      </c>
      <c r="P56" s="322">
        <v>0</v>
      </c>
      <c r="R56" s="341">
        <v>0</v>
      </c>
      <c r="S56" s="342">
        <v>0</v>
      </c>
      <c r="T56" s="342">
        <v>0</v>
      </c>
      <c r="U56" s="343">
        <v>0</v>
      </c>
      <c r="W56" s="379">
        <f>'19.20 prices'!M69</f>
        <v>0</v>
      </c>
      <c r="X56" s="379">
        <f>'19.20 prices'!N69</f>
        <v>0</v>
      </c>
      <c r="Y56" s="379">
        <f>'19.20 prices'!O69</f>
        <v>0</v>
      </c>
    </row>
    <row r="57" spans="2:25" x14ac:dyDescent="0.35">
      <c r="B57" s="30" t="str">
        <f>'17.18 prices'!A70</f>
        <v>Connection Enquiry Processing - Embedded Generation Installations*</v>
      </c>
      <c r="C57" s="23"/>
      <c r="D57" s="21"/>
      <c r="E57" s="306"/>
      <c r="G57" s="373"/>
      <c r="H57" s="21"/>
      <c r="I57" s="21"/>
      <c r="J57" s="21"/>
      <c r="K57" s="306"/>
      <c r="L57" s="337"/>
      <c r="M57" s="30"/>
      <c r="N57" s="21"/>
      <c r="O57" s="21"/>
      <c r="P57" s="306"/>
      <c r="R57" s="30"/>
      <c r="S57" s="21"/>
      <c r="T57" s="21"/>
      <c r="U57" s="306"/>
      <c r="W57" s="379" t="str">
        <f>'19.20 prices'!M70</f>
        <v>Contract Payments</v>
      </c>
      <c r="X57" s="379" t="str">
        <f>'19.20 prices'!N70</f>
        <v>Plant 
Costs</v>
      </c>
      <c r="Y57" s="379" t="str">
        <f>'19.20 prices'!O70</f>
        <v>Material 
Costs</v>
      </c>
    </row>
    <row r="58" spans="2:25" x14ac:dyDescent="0.35">
      <c r="B58" s="31">
        <f>'17.18 prices'!A71</f>
        <v>570</v>
      </c>
      <c r="C58" s="25" t="str">
        <f>'17.18 prices'!B71</f>
        <v>Embedded Generation Connection Enquiry – Class 1 (Commercial)</v>
      </c>
      <c r="D58" s="26"/>
      <c r="E58" s="313" t="s">
        <v>141</v>
      </c>
      <c r="G58" s="390">
        <f>'Price cost comparison'!K58</f>
        <v>431.04792446011203</v>
      </c>
      <c r="H58" s="329">
        <f>'Price cost comparison'!L58</f>
        <v>443.87820160190654</v>
      </c>
      <c r="I58" s="329">
        <f>'Price cost comparison'!M58</f>
        <v>458.87732609738987</v>
      </c>
      <c r="J58" s="329">
        <f>'Price cost comparison'!N58</f>
        <v>474.68402477993226</v>
      </c>
      <c r="K58" s="330">
        <f>'Price cost comparison'!O58</f>
        <v>490.82162525031788</v>
      </c>
      <c r="L58" s="7"/>
      <c r="M58" s="383">
        <f>H58/G58-1</f>
        <v>2.976531474513977E-2</v>
      </c>
      <c r="N58" s="384">
        <f t="shared" si="2"/>
        <v>3.3791081520455846E-2</v>
      </c>
      <c r="O58" s="384">
        <f t="shared" si="3"/>
        <v>3.4446458309399297E-2</v>
      </c>
      <c r="P58" s="385">
        <f t="shared" si="4"/>
        <v>3.3996510579573869E-2</v>
      </c>
      <c r="R58" s="317">
        <f t="shared" ref="R58:U63" si="17">(M58-$T$2)*-1</f>
        <v>-5.2653147451397694E-3</v>
      </c>
      <c r="S58" s="318">
        <f t="shared" si="17"/>
        <v>-9.2910815204558447E-3</v>
      </c>
      <c r="T58" s="318">
        <f t="shared" si="17"/>
        <v>-9.9464583093992961E-3</v>
      </c>
      <c r="U58" s="319">
        <f t="shared" si="17"/>
        <v>-9.4965105795738677E-3</v>
      </c>
      <c r="W58" s="379">
        <f>'19.20 prices'!M71</f>
        <v>0</v>
      </c>
      <c r="X58" s="379">
        <f>'19.20 prices'!N71</f>
        <v>0</v>
      </c>
      <c r="Y58" s="379">
        <f>'19.20 prices'!O71</f>
        <v>0</v>
      </c>
    </row>
    <row r="59" spans="2:25" x14ac:dyDescent="0.35">
      <c r="B59" s="31">
        <f>'17.18 prices'!A72</f>
        <v>596</v>
      </c>
      <c r="C59" s="25" t="str">
        <f>'17.18 prices'!B72</f>
        <v>Embedded Generation Connection Enquiry – Class 2</v>
      </c>
      <c r="D59" s="26"/>
      <c r="E59" s="313" t="s">
        <v>141</v>
      </c>
      <c r="G59" s="390">
        <f>'Price cost comparison'!K59</f>
        <v>538.80990557514008</v>
      </c>
      <c r="H59" s="329">
        <f>'Price cost comparison'!L59</f>
        <v>554.84775200238323</v>
      </c>
      <c r="I59" s="329">
        <f>'Price cost comparison'!M59</f>
        <v>573.59665762173722</v>
      </c>
      <c r="J59" s="329">
        <f>'Price cost comparison'!N59</f>
        <v>593.35503097491528</v>
      </c>
      <c r="K59" s="330">
        <f>'Price cost comparison'!O59</f>
        <v>613.52703156289738</v>
      </c>
      <c r="L59" s="7"/>
      <c r="M59" s="383">
        <f t="shared" si="1"/>
        <v>2.9765314745139992E-2</v>
      </c>
      <c r="N59" s="384">
        <f t="shared" si="2"/>
        <v>3.3791081520455402E-2</v>
      </c>
      <c r="O59" s="384">
        <f t="shared" si="3"/>
        <v>3.4446458309399519E-2</v>
      </c>
      <c r="P59" s="385">
        <f t="shared" si="4"/>
        <v>3.3996510579573869E-2</v>
      </c>
      <c r="R59" s="317">
        <f t="shared" si="17"/>
        <v>-5.2653147451399915E-3</v>
      </c>
      <c r="S59" s="318">
        <f t="shared" si="17"/>
        <v>-9.2910815204554006E-3</v>
      </c>
      <c r="T59" s="318">
        <f t="shared" si="17"/>
        <v>-9.9464583093995182E-3</v>
      </c>
      <c r="U59" s="319">
        <f t="shared" si="17"/>
        <v>-9.4965105795738677E-3</v>
      </c>
      <c r="W59" s="379">
        <f>'19.20 prices'!M72</f>
        <v>0</v>
      </c>
      <c r="X59" s="379">
        <f>'19.20 prices'!N72</f>
        <v>0</v>
      </c>
      <c r="Y59" s="379">
        <f>'19.20 prices'!O72</f>
        <v>0</v>
      </c>
    </row>
    <row r="60" spans="2:25" x14ac:dyDescent="0.35">
      <c r="B60" s="31">
        <f>'17.18 prices'!A73</f>
        <v>597</v>
      </c>
      <c r="C60" s="25" t="str">
        <f>'17.18 prices'!B73</f>
        <v xml:space="preserve">Embedded Generation Connection Enquiry – Class 3 </v>
      </c>
      <c r="D60" s="26"/>
      <c r="E60" s="313" t="s">
        <v>141</v>
      </c>
      <c r="G60" s="389">
        <f>'Price cost comparison'!K60</f>
        <v>646.57188669016796</v>
      </c>
      <c r="H60" s="329">
        <f>'Price cost comparison'!L60</f>
        <v>665.81730240285992</v>
      </c>
      <c r="I60" s="329">
        <f>'Price cost comparison'!M60</f>
        <v>688.3159891460848</v>
      </c>
      <c r="J60" s="329">
        <f>'Price cost comparison'!N60</f>
        <v>712.02603716989825</v>
      </c>
      <c r="K60" s="330">
        <f>'Price cost comparison'!O60</f>
        <v>736.23243787547699</v>
      </c>
      <c r="L60" s="7"/>
      <c r="M60" s="383">
        <f t="shared" si="1"/>
        <v>2.9765314745140214E-2</v>
      </c>
      <c r="N60" s="384">
        <f t="shared" si="2"/>
        <v>3.3791081520455624E-2</v>
      </c>
      <c r="O60" s="384">
        <f t="shared" si="3"/>
        <v>3.4446458309399075E-2</v>
      </c>
      <c r="P60" s="385">
        <f t="shared" si="4"/>
        <v>3.3996510579574313E-2</v>
      </c>
      <c r="R60" s="317">
        <f t="shared" si="17"/>
        <v>-5.2653147451402135E-3</v>
      </c>
      <c r="S60" s="318">
        <f t="shared" si="17"/>
        <v>-9.2910815204556227E-3</v>
      </c>
      <c r="T60" s="318">
        <f t="shared" si="17"/>
        <v>-9.9464583093990741E-3</v>
      </c>
      <c r="U60" s="319">
        <f t="shared" si="17"/>
        <v>-9.4965105795743118E-3</v>
      </c>
      <c r="W60" s="379">
        <f>'19.20 prices'!M73</f>
        <v>0</v>
      </c>
      <c r="X60" s="379">
        <f>'19.20 prices'!N73</f>
        <v>0</v>
      </c>
      <c r="Y60" s="379">
        <f>'19.20 prices'!O73</f>
        <v>0</v>
      </c>
    </row>
    <row r="61" spans="2:25" x14ac:dyDescent="0.35">
      <c r="B61" s="31">
        <f>'17.18 prices'!A74</f>
        <v>598</v>
      </c>
      <c r="C61" s="25" t="str">
        <f>'17.18 prices'!B74</f>
        <v xml:space="preserve">Embedded Generation Connection Enquiry – Class 4 </v>
      </c>
      <c r="D61" s="26"/>
      <c r="E61" s="313" t="s">
        <v>141</v>
      </c>
      <c r="G61" s="389">
        <f>'Price cost comparison'!K61</f>
        <v>754.33386780519618</v>
      </c>
      <c r="H61" s="329">
        <f>'Price cost comparison'!L61</f>
        <v>776.78685280333639</v>
      </c>
      <c r="I61" s="329">
        <f>'Price cost comparison'!M61</f>
        <v>803.03532067043227</v>
      </c>
      <c r="J61" s="329">
        <f>'Price cost comparison'!N61</f>
        <v>830.69704336488144</v>
      </c>
      <c r="K61" s="330">
        <f>'Price cost comparison'!O61</f>
        <v>858.93784418805626</v>
      </c>
      <c r="L61" s="7"/>
      <c r="M61" s="383">
        <f t="shared" si="1"/>
        <v>2.9765314745139548E-2</v>
      </c>
      <c r="N61" s="384">
        <f t="shared" si="2"/>
        <v>3.3791081520455846E-2</v>
      </c>
      <c r="O61" s="384">
        <f t="shared" si="3"/>
        <v>3.4446458309399297E-2</v>
      </c>
      <c r="P61" s="385">
        <f t="shared" si="4"/>
        <v>3.3996510579573647E-2</v>
      </c>
      <c r="R61" s="317">
        <f t="shared" si="17"/>
        <v>-5.2653147451395474E-3</v>
      </c>
      <c r="S61" s="318">
        <f t="shared" si="17"/>
        <v>-9.2910815204558447E-3</v>
      </c>
      <c r="T61" s="318">
        <f t="shared" si="17"/>
        <v>-9.9464583093992961E-3</v>
      </c>
      <c r="U61" s="319">
        <f t="shared" si="17"/>
        <v>-9.4965105795736457E-3</v>
      </c>
      <c r="W61" s="379">
        <f>'19.20 prices'!M74</f>
        <v>0</v>
      </c>
      <c r="X61" s="379">
        <f>'19.20 prices'!N74</f>
        <v>0</v>
      </c>
      <c r="Y61" s="379">
        <f>'19.20 prices'!O74</f>
        <v>0</v>
      </c>
    </row>
    <row r="62" spans="2:25" x14ac:dyDescent="0.35">
      <c r="B62" s="31">
        <f>'17.18 prices'!A75</f>
        <v>599</v>
      </c>
      <c r="C62" s="25" t="str">
        <f>'17.18 prices'!B75</f>
        <v xml:space="preserve">Embedded Generation Connection Enquiry – Class 5 </v>
      </c>
      <c r="D62" s="26"/>
      <c r="E62" s="313" t="s">
        <v>141</v>
      </c>
      <c r="G62" s="389">
        <f>'Price cost comparison'!K62</f>
        <v>862.09584892022406</v>
      </c>
      <c r="H62" s="329">
        <f>'Price cost comparison'!L62</f>
        <v>887.75640320381308</v>
      </c>
      <c r="I62" s="329">
        <f>'Price cost comparison'!M62</f>
        <v>917.75465219477974</v>
      </c>
      <c r="J62" s="329">
        <f>'Price cost comparison'!N62</f>
        <v>949.36804955986452</v>
      </c>
      <c r="K62" s="330">
        <f>'Price cost comparison'!O62</f>
        <v>981.64325050063576</v>
      </c>
      <c r="L62" s="7"/>
      <c r="M62" s="383">
        <f t="shared" si="1"/>
        <v>2.976531474513977E-2</v>
      </c>
      <c r="N62" s="384">
        <f t="shared" si="2"/>
        <v>3.3791081520455846E-2</v>
      </c>
      <c r="O62" s="384">
        <f t="shared" si="3"/>
        <v>3.4446458309399297E-2</v>
      </c>
      <c r="P62" s="385">
        <f t="shared" si="4"/>
        <v>3.3996510579573869E-2</v>
      </c>
      <c r="R62" s="317">
        <f t="shared" si="17"/>
        <v>-5.2653147451397694E-3</v>
      </c>
      <c r="S62" s="318">
        <f t="shared" si="17"/>
        <v>-9.2910815204558447E-3</v>
      </c>
      <c r="T62" s="318">
        <f t="shared" si="17"/>
        <v>-9.9464583093992961E-3</v>
      </c>
      <c r="U62" s="319">
        <f t="shared" si="17"/>
        <v>-9.4965105795738677E-3</v>
      </c>
      <c r="W62" s="379">
        <f>'19.20 prices'!M75</f>
        <v>0</v>
      </c>
      <c r="X62" s="379">
        <f>'19.20 prices'!N75</f>
        <v>0</v>
      </c>
      <c r="Y62" s="379">
        <f>'19.20 prices'!O75</f>
        <v>0</v>
      </c>
    </row>
    <row r="63" spans="2:25" x14ac:dyDescent="0.35">
      <c r="B63" s="31">
        <f>'17.18 prices'!A76</f>
        <v>600</v>
      </c>
      <c r="C63" s="25" t="str">
        <f>'17.18 prices'!B76</f>
        <v>Embedded Generation Connection Enquiry – Class 6</v>
      </c>
      <c r="D63" s="26"/>
      <c r="E63" s="313" t="s">
        <v>141</v>
      </c>
      <c r="G63" s="390">
        <f>'Price cost comparison'!K63</f>
        <v>969.85783003525205</v>
      </c>
      <c r="H63" s="329">
        <f>'Price cost comparison'!L63</f>
        <v>998.72595360428977</v>
      </c>
      <c r="I63" s="329">
        <f>'Price cost comparison'!M63</f>
        <v>1032.4739837191273</v>
      </c>
      <c r="J63" s="329">
        <f>'Price cost comparison'!N63</f>
        <v>1068.0390557548476</v>
      </c>
      <c r="K63" s="330">
        <f>'Price cost comparison'!O63</f>
        <v>1104.3486568132153</v>
      </c>
      <c r="L63" s="7"/>
      <c r="M63" s="383">
        <f t="shared" si="1"/>
        <v>2.9765314745139992E-2</v>
      </c>
      <c r="N63" s="384">
        <f t="shared" si="2"/>
        <v>3.3791081520455846E-2</v>
      </c>
      <c r="O63" s="384">
        <f t="shared" si="3"/>
        <v>3.4446458309399297E-2</v>
      </c>
      <c r="P63" s="385">
        <f t="shared" si="4"/>
        <v>3.3996510579573869E-2</v>
      </c>
      <c r="R63" s="317">
        <f t="shared" si="17"/>
        <v>-5.2653147451399915E-3</v>
      </c>
      <c r="S63" s="318">
        <f t="shared" si="17"/>
        <v>-9.2910815204558447E-3</v>
      </c>
      <c r="T63" s="318">
        <f t="shared" si="17"/>
        <v>-9.9464583093992961E-3</v>
      </c>
      <c r="U63" s="319">
        <f t="shared" si="17"/>
        <v>-9.4965105795738677E-3</v>
      </c>
      <c r="W63" s="379">
        <f>'19.20 prices'!M76</f>
        <v>0</v>
      </c>
      <c r="X63" s="379">
        <f>'19.20 prices'!N76</f>
        <v>0</v>
      </c>
      <c r="Y63" s="379">
        <f>'19.20 prices'!O76</f>
        <v>0</v>
      </c>
    </row>
    <row r="64" spans="2:25" x14ac:dyDescent="0.35">
      <c r="B64" s="30" t="str">
        <f>'17.18 prices'!A77</f>
        <v xml:space="preserve">Network Design &amp; Investigation / Analysis Services - Embedded Generation Installations† </v>
      </c>
      <c r="C64" s="23"/>
      <c r="D64" s="21"/>
      <c r="E64" s="306"/>
      <c r="G64" s="373"/>
      <c r="H64" s="21"/>
      <c r="I64" s="21"/>
      <c r="J64" s="21"/>
      <c r="K64" s="306"/>
      <c r="L64" s="337"/>
      <c r="M64" s="338"/>
      <c r="N64" s="339"/>
      <c r="O64" s="339"/>
      <c r="P64" s="340"/>
      <c r="R64" s="30"/>
      <c r="S64" s="21"/>
      <c r="T64" s="21"/>
      <c r="U64" s="306"/>
      <c r="W64" s="379" t="str">
        <f>'19.20 prices'!M77</f>
        <v>Contract Payments</v>
      </c>
      <c r="X64" s="379" t="str">
        <f>'19.20 prices'!N77</f>
        <v>Plant 
Costs</v>
      </c>
      <c r="Y64" s="379" t="str">
        <f>'19.20 prices'!O77</f>
        <v>Material 
Costs</v>
      </c>
    </row>
    <row r="65" spans="2:25" x14ac:dyDescent="0.35">
      <c r="B65" s="31">
        <f>'17.18 prices'!A78</f>
        <v>574</v>
      </c>
      <c r="C65" s="25" t="str">
        <f>'17.18 prices'!B78</f>
        <v>Embedded Generation Network Technical Study - Class 1  (Commercial)</v>
      </c>
      <c r="D65" s="26"/>
      <c r="E65" s="313" t="s">
        <v>141</v>
      </c>
      <c r="G65" s="390">
        <f>'Price cost comparison'!K65</f>
        <v>1724.1916978404481</v>
      </c>
      <c r="H65" s="329">
        <f>'Price cost comparison'!L65</f>
        <v>1775.5128064076262</v>
      </c>
      <c r="I65" s="329">
        <f>'Price cost comparison'!M65</f>
        <v>1835.5093043895595</v>
      </c>
      <c r="J65" s="329">
        <f>'Price cost comparison'!N65</f>
        <v>1898.736099119729</v>
      </c>
      <c r="K65" s="330">
        <f>'Price cost comparison'!O65</f>
        <v>1963.2865010012715</v>
      </c>
      <c r="L65" s="7"/>
      <c r="M65" s="383">
        <f t="shared" si="1"/>
        <v>2.976531474513977E-2</v>
      </c>
      <c r="N65" s="384">
        <f t="shared" si="2"/>
        <v>3.3791081520455846E-2</v>
      </c>
      <c r="O65" s="384">
        <f t="shared" si="3"/>
        <v>3.4446458309399297E-2</v>
      </c>
      <c r="P65" s="385">
        <f t="shared" si="4"/>
        <v>3.3996510579573869E-2</v>
      </c>
      <c r="R65" s="317">
        <f t="shared" ref="R65:U70" si="18">(M65-$T$2)*-1</f>
        <v>-5.2653147451397694E-3</v>
      </c>
      <c r="S65" s="318">
        <f t="shared" si="18"/>
        <v>-9.2910815204558447E-3</v>
      </c>
      <c r="T65" s="318">
        <f t="shared" si="18"/>
        <v>-9.9464583093992961E-3</v>
      </c>
      <c r="U65" s="319">
        <f t="shared" si="18"/>
        <v>-9.4965105795738677E-3</v>
      </c>
      <c r="W65" s="379">
        <f>'19.20 prices'!M78</f>
        <v>0</v>
      </c>
      <c r="X65" s="379">
        <f>'19.20 prices'!N78</f>
        <v>0</v>
      </c>
      <c r="Y65" s="379">
        <f>'19.20 prices'!O78</f>
        <v>0</v>
      </c>
    </row>
    <row r="66" spans="2:25" x14ac:dyDescent="0.35">
      <c r="B66" s="31">
        <f>'17.18 prices'!A79</f>
        <v>575</v>
      </c>
      <c r="C66" s="25" t="str">
        <f>'17.18 prices'!B79</f>
        <v>Embedded Generation Network Technical Study - Class 2</v>
      </c>
      <c r="D66" s="26"/>
      <c r="E66" s="313" t="s">
        <v>141</v>
      </c>
      <c r="G66" s="390">
        <f>'Price cost comparison'!K66</f>
        <v>3448.3833956808962</v>
      </c>
      <c r="H66" s="329">
        <f>'Price cost comparison'!L66</f>
        <v>3551.0256128152523</v>
      </c>
      <c r="I66" s="329">
        <f>'Price cost comparison'!M66</f>
        <v>3671.0186087791189</v>
      </c>
      <c r="J66" s="329">
        <f>'Price cost comparison'!N66</f>
        <v>3797.4721982394581</v>
      </c>
      <c r="K66" s="330">
        <f>'Price cost comparison'!O66</f>
        <v>3926.573002002543</v>
      </c>
      <c r="L66" s="7"/>
      <c r="M66" s="383">
        <f t="shared" si="1"/>
        <v>2.976531474513977E-2</v>
      </c>
      <c r="N66" s="384">
        <f t="shared" si="2"/>
        <v>3.3791081520455846E-2</v>
      </c>
      <c r="O66" s="384">
        <f t="shared" si="3"/>
        <v>3.4446458309399297E-2</v>
      </c>
      <c r="P66" s="385">
        <f t="shared" si="4"/>
        <v>3.3996510579573869E-2</v>
      </c>
      <c r="R66" s="317">
        <f t="shared" si="18"/>
        <v>-5.2653147451397694E-3</v>
      </c>
      <c r="S66" s="318">
        <f t="shared" si="18"/>
        <v>-9.2910815204558447E-3</v>
      </c>
      <c r="T66" s="318">
        <f t="shared" si="18"/>
        <v>-9.9464583093992961E-3</v>
      </c>
      <c r="U66" s="319">
        <f t="shared" si="18"/>
        <v>-9.4965105795738677E-3</v>
      </c>
      <c r="W66" s="379">
        <f>'19.20 prices'!M79</f>
        <v>0</v>
      </c>
      <c r="X66" s="379">
        <f>'19.20 prices'!N79</f>
        <v>0</v>
      </c>
      <c r="Y66" s="379">
        <f>'19.20 prices'!O79</f>
        <v>0</v>
      </c>
    </row>
    <row r="67" spans="2:25" x14ac:dyDescent="0.35">
      <c r="B67" s="31">
        <f>'17.18 prices'!A80</f>
        <v>576</v>
      </c>
      <c r="C67" s="25" t="str">
        <f>'17.18 prices'!B80</f>
        <v>Embedded Generation Network Technical Study - Class 3</v>
      </c>
      <c r="D67" s="26"/>
      <c r="E67" s="313" t="s">
        <v>141</v>
      </c>
      <c r="G67" s="389">
        <f>'Price cost comparison'!K67</f>
        <v>6896.7667913617925</v>
      </c>
      <c r="H67" s="329">
        <f>'Price cost comparison'!L67</f>
        <v>7102.0512256305046</v>
      </c>
      <c r="I67" s="329">
        <f>'Price cost comparison'!M67</f>
        <v>7342.0372175582379</v>
      </c>
      <c r="J67" s="329">
        <f>'Price cost comparison'!N67</f>
        <v>7594.9443964789161</v>
      </c>
      <c r="K67" s="330">
        <f>'Price cost comparison'!O67</f>
        <v>7853.1460040050861</v>
      </c>
      <c r="L67" s="7"/>
      <c r="M67" s="383">
        <f t="shared" si="1"/>
        <v>2.976531474513977E-2</v>
      </c>
      <c r="N67" s="384">
        <f t="shared" si="2"/>
        <v>3.3791081520455846E-2</v>
      </c>
      <c r="O67" s="384">
        <f t="shared" si="3"/>
        <v>3.4446458309399297E-2</v>
      </c>
      <c r="P67" s="385">
        <f t="shared" si="4"/>
        <v>3.3996510579573869E-2</v>
      </c>
      <c r="R67" s="317">
        <f t="shared" si="18"/>
        <v>-5.2653147451397694E-3</v>
      </c>
      <c r="S67" s="318">
        <f t="shared" si="18"/>
        <v>-9.2910815204558447E-3</v>
      </c>
      <c r="T67" s="318">
        <f t="shared" si="18"/>
        <v>-9.9464583093992961E-3</v>
      </c>
      <c r="U67" s="319">
        <f t="shared" si="18"/>
        <v>-9.4965105795738677E-3</v>
      </c>
      <c r="W67" s="379">
        <f>'19.20 prices'!M80</f>
        <v>0</v>
      </c>
      <c r="X67" s="379">
        <f>'19.20 prices'!N80</f>
        <v>0</v>
      </c>
      <c r="Y67" s="379">
        <f>'19.20 prices'!O80</f>
        <v>0</v>
      </c>
    </row>
    <row r="68" spans="2:25" x14ac:dyDescent="0.35">
      <c r="B68" s="31">
        <f>'17.18 prices'!A81</f>
        <v>577</v>
      </c>
      <c r="C68" s="25" t="str">
        <f>'17.18 prices'!B81</f>
        <v>Embedded Generation Network Technical Study - Class 4</v>
      </c>
      <c r="D68" s="26"/>
      <c r="E68" s="313" t="s">
        <v>141</v>
      </c>
      <c r="G68" s="389">
        <f>'Price cost comparison'!K68</f>
        <v>10345.150187042687</v>
      </c>
      <c r="H68" s="329">
        <f>'Price cost comparison'!L68</f>
        <v>10653.076838445759</v>
      </c>
      <c r="I68" s="329">
        <f>'Price cost comparison'!M68</f>
        <v>11013.055826337357</v>
      </c>
      <c r="J68" s="329">
        <f>'Price cost comparison'!N68</f>
        <v>11392.416594718372</v>
      </c>
      <c r="K68" s="330">
        <f>'Price cost comparison'!O68</f>
        <v>11779.719006007632</v>
      </c>
      <c r="L68" s="7"/>
      <c r="M68" s="383">
        <f t="shared" si="1"/>
        <v>2.9765314745140214E-2</v>
      </c>
      <c r="N68" s="384">
        <f t="shared" si="2"/>
        <v>3.3791081520455624E-2</v>
      </c>
      <c r="O68" s="384">
        <f t="shared" si="3"/>
        <v>3.4446458309399075E-2</v>
      </c>
      <c r="P68" s="385">
        <f t="shared" si="4"/>
        <v>3.3996510579574313E-2</v>
      </c>
      <c r="R68" s="317">
        <f t="shared" si="18"/>
        <v>-5.2653147451402135E-3</v>
      </c>
      <c r="S68" s="318">
        <f t="shared" si="18"/>
        <v>-9.2910815204556227E-3</v>
      </c>
      <c r="T68" s="318">
        <f t="shared" si="18"/>
        <v>-9.9464583093990741E-3</v>
      </c>
      <c r="U68" s="319">
        <f t="shared" si="18"/>
        <v>-9.4965105795743118E-3</v>
      </c>
      <c r="W68" s="379">
        <f>'19.20 prices'!M81</f>
        <v>0</v>
      </c>
      <c r="X68" s="379">
        <f>'19.20 prices'!N81</f>
        <v>0</v>
      </c>
      <c r="Y68" s="379">
        <f>'19.20 prices'!O81</f>
        <v>0</v>
      </c>
    </row>
    <row r="69" spans="2:25" x14ac:dyDescent="0.35">
      <c r="B69" s="31">
        <f>'17.18 prices'!A82</f>
        <v>578</v>
      </c>
      <c r="C69" s="25" t="str">
        <f>'17.18 prices'!B82</f>
        <v>Embedded Generation Network Technical Study - Class 5</v>
      </c>
      <c r="D69" s="26"/>
      <c r="E69" s="313" t="s">
        <v>141</v>
      </c>
      <c r="G69" s="389">
        <f>'Price cost comparison'!K69</f>
        <v>13793.533582723585</v>
      </c>
      <c r="H69" s="329">
        <f>'Price cost comparison'!L69</f>
        <v>14204.102451261009</v>
      </c>
      <c r="I69" s="329">
        <f>'Price cost comparison'!M69</f>
        <v>14684.074435116476</v>
      </c>
      <c r="J69" s="329">
        <f>'Price cost comparison'!N69</f>
        <v>15189.888792957832</v>
      </c>
      <c r="K69" s="330">
        <f>'Price cost comparison'!O69</f>
        <v>15706.292008010172</v>
      </c>
      <c r="L69" s="7"/>
      <c r="M69" s="383">
        <f t="shared" si="1"/>
        <v>2.976531474513977E-2</v>
      </c>
      <c r="N69" s="384">
        <f t="shared" si="2"/>
        <v>3.3791081520455846E-2</v>
      </c>
      <c r="O69" s="384">
        <f t="shared" si="3"/>
        <v>3.4446458309399297E-2</v>
      </c>
      <c r="P69" s="385">
        <f t="shared" si="4"/>
        <v>3.3996510579573869E-2</v>
      </c>
      <c r="R69" s="317">
        <f t="shared" si="18"/>
        <v>-5.2653147451397694E-3</v>
      </c>
      <c r="S69" s="318">
        <f t="shared" si="18"/>
        <v>-9.2910815204558447E-3</v>
      </c>
      <c r="T69" s="318">
        <f t="shared" si="18"/>
        <v>-9.9464583093992961E-3</v>
      </c>
      <c r="U69" s="319">
        <f t="shared" si="18"/>
        <v>-9.4965105795738677E-3</v>
      </c>
      <c r="W69" s="379">
        <f>'19.20 prices'!M82</f>
        <v>0</v>
      </c>
      <c r="X69" s="379">
        <f>'19.20 prices'!N82</f>
        <v>0</v>
      </c>
      <c r="Y69" s="379">
        <f>'19.20 prices'!O82</f>
        <v>0</v>
      </c>
    </row>
    <row r="70" spans="2:25" x14ac:dyDescent="0.35">
      <c r="B70" s="31">
        <f>'17.18 prices'!A83</f>
        <v>579</v>
      </c>
      <c r="C70" s="25" t="str">
        <f>'17.18 prices'!B83</f>
        <v>Embeddded Generation - Network Technical Study - Class 6</v>
      </c>
      <c r="D70" s="26"/>
      <c r="E70" s="313" t="s">
        <v>141</v>
      </c>
      <c r="G70" s="389">
        <f>'Price cost comparison'!K70</f>
        <v>17241.916978404483</v>
      </c>
      <c r="H70" s="329">
        <f>'Price cost comparison'!L70</f>
        <v>17755.128064076263</v>
      </c>
      <c r="I70" s="329">
        <f>'Price cost comparison'!M70</f>
        <v>18355.093043895591</v>
      </c>
      <c r="J70" s="329">
        <f>'Price cost comparison'!N70</f>
        <v>18987.360991197289</v>
      </c>
      <c r="K70" s="330">
        <f>'Price cost comparison'!O70</f>
        <v>19632.865010012716</v>
      </c>
      <c r="L70" s="7"/>
      <c r="M70" s="383">
        <f t="shared" si="1"/>
        <v>2.9765314745139992E-2</v>
      </c>
      <c r="N70" s="384">
        <f t="shared" si="2"/>
        <v>3.3791081520455402E-2</v>
      </c>
      <c r="O70" s="384">
        <f t="shared" si="3"/>
        <v>3.4446458309399519E-2</v>
      </c>
      <c r="P70" s="385">
        <f t="shared" si="4"/>
        <v>3.3996510579573869E-2</v>
      </c>
      <c r="R70" s="317">
        <f t="shared" si="18"/>
        <v>-5.2653147451399915E-3</v>
      </c>
      <c r="S70" s="318">
        <f t="shared" si="18"/>
        <v>-9.2910815204554006E-3</v>
      </c>
      <c r="T70" s="318">
        <f t="shared" si="18"/>
        <v>-9.9464583093995182E-3</v>
      </c>
      <c r="U70" s="319">
        <f t="shared" si="18"/>
        <v>-9.4965105795738677E-3</v>
      </c>
      <c r="W70" s="379">
        <f>'19.20 prices'!M83</f>
        <v>0</v>
      </c>
      <c r="X70" s="379">
        <f>'19.20 prices'!N83</f>
        <v>0</v>
      </c>
      <c r="Y70" s="379">
        <f>'19.20 prices'!O83</f>
        <v>0</v>
      </c>
    </row>
    <row r="71" spans="2:25" x14ac:dyDescent="0.35">
      <c r="B71" s="30" t="str">
        <f>'17.18 prices'!A84</f>
        <v xml:space="preserve">Contract Administration, Commissioning and Testing - Embedded Generation Installations up to 5MW </v>
      </c>
      <c r="C71" s="23"/>
      <c r="D71" s="21"/>
      <c r="E71" s="306"/>
      <c r="G71" s="373"/>
      <c r="H71" s="21"/>
      <c r="I71" s="21"/>
      <c r="J71" s="21"/>
      <c r="K71" s="306"/>
      <c r="L71" s="337"/>
      <c r="M71" s="338"/>
      <c r="N71" s="339"/>
      <c r="O71" s="339"/>
      <c r="P71" s="340"/>
      <c r="R71" s="30"/>
      <c r="S71" s="21"/>
      <c r="T71" s="21"/>
      <c r="U71" s="306"/>
      <c r="W71" s="379" t="str">
        <f>'19.20 prices'!M84</f>
        <v>Contract Payments</v>
      </c>
      <c r="X71" s="379" t="str">
        <f>'19.20 prices'!N84</f>
        <v>Plant 
Costs</v>
      </c>
      <c r="Y71" s="379" t="str">
        <f>'19.20 prices'!O84</f>
        <v>Material 
Costs</v>
      </c>
    </row>
    <row r="72" spans="2:25" x14ac:dyDescent="0.35">
      <c r="B72" s="31">
        <f>'17.18 prices'!A85</f>
        <v>601</v>
      </c>
      <c r="C72" s="25" t="str">
        <f>'17.18 prices'!B85</f>
        <v xml:space="preserve">Embedded Generation - Connection Contract Establishment - Class 1 (Commercial) to Class 6 </v>
      </c>
      <c r="D72" s="26"/>
      <c r="E72" s="313" t="s">
        <v>493</v>
      </c>
      <c r="G72" s="390">
        <f>'Price cost comparison'!K72</f>
        <v>3448.3833956808962</v>
      </c>
      <c r="H72" s="329">
        <f>'Price cost comparison'!L72</f>
        <v>3551.0256128152523</v>
      </c>
      <c r="I72" s="329">
        <f>'Price cost comparison'!M72</f>
        <v>3671.0186087791189</v>
      </c>
      <c r="J72" s="329">
        <f>'Price cost comparison'!N72</f>
        <v>3797.4721982394581</v>
      </c>
      <c r="K72" s="330">
        <f>'Price cost comparison'!O72</f>
        <v>3926.573002002543</v>
      </c>
      <c r="L72" s="7"/>
      <c r="M72" s="383">
        <f t="shared" si="1"/>
        <v>2.976531474513977E-2</v>
      </c>
      <c r="N72" s="384">
        <f t="shared" si="2"/>
        <v>3.3791081520455846E-2</v>
      </c>
      <c r="O72" s="384">
        <f t="shared" si="3"/>
        <v>3.4446458309399297E-2</v>
      </c>
      <c r="P72" s="385">
        <f t="shared" si="4"/>
        <v>3.3996510579573869E-2</v>
      </c>
      <c r="R72" s="317">
        <f>(M72-$T$2)*-1</f>
        <v>-5.2653147451397694E-3</v>
      </c>
      <c r="S72" s="318">
        <f>(N72-$T$2)*-1</f>
        <v>-9.2910815204558447E-3</v>
      </c>
      <c r="T72" s="318">
        <f>(O72-$T$2)*-1</f>
        <v>-9.9464583093992961E-3</v>
      </c>
      <c r="U72" s="319">
        <f>(P72-$T$2)*-1</f>
        <v>-9.4965105795738677E-3</v>
      </c>
      <c r="W72" s="379">
        <f>'19.20 prices'!M85</f>
        <v>0</v>
      </c>
      <c r="X72" s="379">
        <f>'19.20 prices'!N85</f>
        <v>0</v>
      </c>
      <c r="Y72" s="379">
        <f>'19.20 prices'!O85</f>
        <v>0</v>
      </c>
    </row>
    <row r="73" spans="2:25" x14ac:dyDescent="0.35">
      <c r="B73" s="30" t="str">
        <f>'17.18 prices'!A86</f>
        <v>Provision of Data for Network Technical Study - Embedded Generation Installations over 5MW</v>
      </c>
      <c r="C73" s="23"/>
      <c r="D73" s="21"/>
      <c r="E73" s="306"/>
      <c r="G73" s="373"/>
      <c r="H73" s="21"/>
      <c r="I73" s="21"/>
      <c r="J73" s="21"/>
      <c r="K73" s="306"/>
      <c r="L73" s="337"/>
      <c r="M73" s="338"/>
      <c r="N73" s="339"/>
      <c r="O73" s="339"/>
      <c r="P73" s="340"/>
      <c r="R73" s="30"/>
      <c r="S73" s="21"/>
      <c r="T73" s="21"/>
      <c r="U73" s="306"/>
      <c r="W73" s="379" t="str">
        <f>'19.20 prices'!M86</f>
        <v>Contract Payments</v>
      </c>
      <c r="X73" s="379" t="str">
        <f>'19.20 prices'!N86</f>
        <v>Plant 
Costs</v>
      </c>
      <c r="Y73" s="379" t="str">
        <f>'19.20 prices'!O86</f>
        <v>Material 
Costs</v>
      </c>
    </row>
    <row r="74" spans="2:25" x14ac:dyDescent="0.35">
      <c r="B74" s="31">
        <f>'17.18 prices'!A87</f>
        <v>602</v>
      </c>
      <c r="C74" s="25" t="str">
        <f>'17.18 prices'!B87</f>
        <v>Embedded Generator Network Technical Study  - Embedded Generation over 5MW</v>
      </c>
      <c r="D74" s="26"/>
      <c r="E74" s="313" t="s">
        <v>494</v>
      </c>
      <c r="G74" s="390">
        <f>'Price cost comparison'!K74</f>
        <v>17241.916978404483</v>
      </c>
      <c r="H74" s="329">
        <f>'Price cost comparison'!L74</f>
        <v>17755.128064076263</v>
      </c>
      <c r="I74" s="329">
        <f>'Price cost comparison'!M74</f>
        <v>18355.093043895591</v>
      </c>
      <c r="J74" s="329">
        <f>'Price cost comparison'!N74</f>
        <v>18987.360991197289</v>
      </c>
      <c r="K74" s="330">
        <f>'Price cost comparison'!O74</f>
        <v>19632.865010012716</v>
      </c>
      <c r="L74" s="7"/>
      <c r="M74" s="383">
        <f t="shared" ref="M74:M130" si="19">H74/G74-1</f>
        <v>2.9765314745139992E-2</v>
      </c>
      <c r="N74" s="384">
        <f t="shared" ref="N74:N130" si="20">I74/H74-1</f>
        <v>3.3791081520455402E-2</v>
      </c>
      <c r="O74" s="384">
        <f t="shared" ref="O74:O130" si="21">J74/I74-1</f>
        <v>3.4446458309399519E-2</v>
      </c>
      <c r="P74" s="385">
        <f t="shared" ref="P74:P130" si="22">K74/J74-1</f>
        <v>3.3996510579573869E-2</v>
      </c>
      <c r="R74" s="317">
        <f>(M74-$T$2)*-1</f>
        <v>-5.2653147451399915E-3</v>
      </c>
      <c r="S74" s="318">
        <f>(N74-$T$2)*-1</f>
        <v>-9.2910815204554006E-3</v>
      </c>
      <c r="T74" s="318">
        <f>(O74-$T$2)*-1</f>
        <v>-9.9464583093995182E-3</v>
      </c>
      <c r="U74" s="319">
        <f>(P74-$T$2)*-1</f>
        <v>-9.4965105795738677E-3</v>
      </c>
      <c r="W74" s="379">
        <f>'19.20 prices'!M87</f>
        <v>0</v>
      </c>
      <c r="X74" s="379">
        <f>'19.20 prices'!N87</f>
        <v>0</v>
      </c>
      <c r="Y74" s="379">
        <f>'19.20 prices'!O87</f>
        <v>0</v>
      </c>
    </row>
    <row r="75" spans="2:25" x14ac:dyDescent="0.35">
      <c r="B75" s="30" t="s">
        <v>165</v>
      </c>
      <c r="C75" s="23"/>
      <c r="D75" s="21"/>
      <c r="E75" s="306"/>
      <c r="G75" s="373"/>
      <c r="H75" s="21"/>
      <c r="I75" s="21"/>
      <c r="J75" s="21"/>
      <c r="K75" s="306"/>
      <c r="L75" s="337"/>
      <c r="M75" s="338"/>
      <c r="N75" s="339"/>
      <c r="O75" s="339"/>
      <c r="P75" s="340"/>
      <c r="R75" s="30"/>
      <c r="S75" s="21"/>
      <c r="T75" s="21"/>
      <c r="U75" s="306"/>
      <c r="W75" s="379" t="str">
        <f>'19.20 prices'!M88</f>
        <v>Contract Payments</v>
      </c>
      <c r="X75" s="379" t="str">
        <f>'19.20 prices'!N88</f>
        <v>Plant 
Costs</v>
      </c>
      <c r="Y75" s="379" t="str">
        <f>'19.20 prices'!O88</f>
        <v>Material 
Costs</v>
      </c>
    </row>
    <row r="76" spans="2:25" x14ac:dyDescent="0.35">
      <c r="B76" s="31">
        <f>'17.18 prices'!A96</f>
        <v>590</v>
      </c>
      <c r="C76" s="25" t="str">
        <f>'17.18 prices'!B96</f>
        <v>Rescheduled Site Visit – One Person</v>
      </c>
      <c r="D76" s="26"/>
      <c r="E76" s="313" t="s">
        <v>161</v>
      </c>
      <c r="G76" s="389">
        <f>'Price cost comparison'!K76</f>
        <v>156.74842525644615</v>
      </c>
      <c r="H76" s="329">
        <f>'Price cost comparison'!L76</f>
        <v>161.41409147000931</v>
      </c>
      <c r="I76" s="329">
        <f>'Price cost comparison'!M76</f>
        <v>166.86844819342267</v>
      </c>
      <c r="J76" s="329">
        <f>'Price cost comparison'!N76</f>
        <v>172.61647523727154</v>
      </c>
      <c r="K76" s="330">
        <f>'Price cost comparison'!O76</f>
        <v>178.48483306388422</v>
      </c>
      <c r="L76" s="7"/>
      <c r="M76" s="383">
        <f t="shared" si="19"/>
        <v>2.9765314745139992E-2</v>
      </c>
      <c r="N76" s="384">
        <f t="shared" si="20"/>
        <v>3.3791081520455624E-2</v>
      </c>
      <c r="O76" s="384">
        <f t="shared" si="21"/>
        <v>3.4446458309399297E-2</v>
      </c>
      <c r="P76" s="385">
        <f t="shared" si="22"/>
        <v>3.3996510579574091E-2</v>
      </c>
      <c r="R76" s="317">
        <f t="shared" ref="R76:U77" si="23">(M76-$T$2)*-1</f>
        <v>-5.2653147451399915E-3</v>
      </c>
      <c r="S76" s="318">
        <f t="shared" si="23"/>
        <v>-9.2910815204556227E-3</v>
      </c>
      <c r="T76" s="318">
        <f t="shared" si="23"/>
        <v>-9.9464583093992961E-3</v>
      </c>
      <c r="U76" s="319">
        <f t="shared" si="23"/>
        <v>-9.4965105795740898E-3</v>
      </c>
      <c r="W76" s="379">
        <f>'19.20 prices'!M89</f>
        <v>0</v>
      </c>
      <c r="X76" s="379">
        <f>'19.20 prices'!N89</f>
        <v>0</v>
      </c>
      <c r="Y76" s="379">
        <f>'19.20 prices'!O89</f>
        <v>0</v>
      </c>
    </row>
    <row r="77" spans="2:25" x14ac:dyDescent="0.35">
      <c r="B77" s="31">
        <f>'17.18 prices'!A97</f>
        <v>591</v>
      </c>
      <c r="C77" s="25" t="str">
        <f>'17.18 prices'!B97</f>
        <v>Rescheduled Site Visit – Service Team</v>
      </c>
      <c r="D77" s="26"/>
      <c r="E77" s="313" t="s">
        <v>161</v>
      </c>
      <c r="G77" s="389">
        <f>'Price cost comparison'!K77</f>
        <v>674.3768121341227</v>
      </c>
      <c r="H77" s="329">
        <f>'Price cost comparison'!L77</f>
        <v>694.44985020411877</v>
      </c>
      <c r="I77" s="329">
        <f>'Price cost comparison'!M77</f>
        <v>717.91606170423438</v>
      </c>
      <c r="J77" s="329">
        <f>'Price cost comparison'!N77</f>
        <v>742.64572739337746</v>
      </c>
      <c r="K77" s="330">
        <f>'Price cost comparison'!O77</f>
        <v>767.89309072158187</v>
      </c>
      <c r="L77" s="7"/>
      <c r="M77" s="383">
        <f t="shared" si="19"/>
        <v>2.9765314745139548E-2</v>
      </c>
      <c r="N77" s="384">
        <f t="shared" si="20"/>
        <v>3.3791081520455624E-2</v>
      </c>
      <c r="O77" s="384">
        <f t="shared" si="21"/>
        <v>3.4446458309399297E-2</v>
      </c>
      <c r="P77" s="385">
        <f t="shared" si="22"/>
        <v>3.3996510579574091E-2</v>
      </c>
      <c r="R77" s="317">
        <f t="shared" si="23"/>
        <v>-5.2653147451395474E-3</v>
      </c>
      <c r="S77" s="318">
        <f t="shared" si="23"/>
        <v>-9.2910815204556227E-3</v>
      </c>
      <c r="T77" s="318">
        <f t="shared" si="23"/>
        <v>-9.9464583093992961E-3</v>
      </c>
      <c r="U77" s="319">
        <f t="shared" si="23"/>
        <v>-9.4965105795740898E-3</v>
      </c>
      <c r="W77" s="379">
        <f>'19.20 prices'!M90</f>
        <v>0</v>
      </c>
      <c r="X77" s="379">
        <f>'19.20 prices'!N90</f>
        <v>0</v>
      </c>
      <c r="Y77" s="379">
        <f>'19.20 prices'!O90</f>
        <v>0</v>
      </c>
    </row>
    <row r="78" spans="2:25" x14ac:dyDescent="0.35">
      <c r="B78" s="30" t="s">
        <v>168</v>
      </c>
      <c r="C78" s="23"/>
      <c r="D78" s="21"/>
      <c r="E78" s="306"/>
      <c r="G78" s="373"/>
      <c r="H78" s="21"/>
      <c r="I78" s="21"/>
      <c r="J78" s="21"/>
      <c r="K78" s="306"/>
      <c r="L78" s="337"/>
      <c r="M78" s="338"/>
      <c r="N78" s="339"/>
      <c r="O78" s="339"/>
      <c r="P78" s="340"/>
      <c r="R78" s="30"/>
      <c r="S78" s="21"/>
      <c r="T78" s="21"/>
      <c r="U78" s="306"/>
      <c r="W78" s="379">
        <f>'19.20 prices'!M91</f>
        <v>0</v>
      </c>
      <c r="X78" s="379">
        <f>'19.20 prices'!N91</f>
        <v>0</v>
      </c>
      <c r="Y78" s="379">
        <f>'19.20 prices'!O91</f>
        <v>0</v>
      </c>
    </row>
    <row r="79" spans="2:25" x14ac:dyDescent="0.35">
      <c r="B79" s="31">
        <f>'17.18 prices'!A99</f>
        <v>592</v>
      </c>
      <c r="C79" s="25" t="str">
        <f>'17.18 prices'!B99</f>
        <v xml:space="preserve">Trenching - first 2 meters </v>
      </c>
      <c r="D79" s="26"/>
      <c r="E79" s="313" t="s">
        <v>9</v>
      </c>
      <c r="G79" s="390">
        <f>'Price cost comparison'!K79</f>
        <v>559.91998499999988</v>
      </c>
      <c r="H79" s="329">
        <f>'Price cost comparison'!L79</f>
        <v>573.63802463249988</v>
      </c>
      <c r="I79" s="329">
        <f>'Price cost comparison'!M79</f>
        <v>587.69215623599609</v>
      </c>
      <c r="J79" s="329">
        <f>'Price cost comparison'!N79</f>
        <v>602.09061406377793</v>
      </c>
      <c r="K79" s="330">
        <f>'Price cost comparison'!O79</f>
        <v>616.84183410834044</v>
      </c>
      <c r="L79" s="7"/>
      <c r="M79" s="383">
        <f t="shared" si="19"/>
        <v>2.4499999999999966E-2</v>
      </c>
      <c r="N79" s="384">
        <f t="shared" si="20"/>
        <v>2.4499999999999966E-2</v>
      </c>
      <c r="O79" s="384">
        <f t="shared" si="21"/>
        <v>2.4499999999999966E-2</v>
      </c>
      <c r="P79" s="385">
        <f t="shared" si="22"/>
        <v>2.4499999999999966E-2</v>
      </c>
      <c r="R79" s="317">
        <f t="shared" ref="R79:U80" si="24">(M79-$T$2)*-1</f>
        <v>3.4694469519536142E-17</v>
      </c>
      <c r="S79" s="318">
        <f t="shared" si="24"/>
        <v>3.4694469519536142E-17</v>
      </c>
      <c r="T79" s="318">
        <f t="shared" si="24"/>
        <v>3.4694469519536142E-17</v>
      </c>
      <c r="U79" s="319">
        <f t="shared" si="24"/>
        <v>3.4694469519536142E-17</v>
      </c>
      <c r="W79" s="379" t="str">
        <f>'19.20 prices'!M92</f>
        <v>Contract Payments</v>
      </c>
      <c r="X79" s="379" t="str">
        <f>'19.20 prices'!N92</f>
        <v>Plant 
Costs</v>
      </c>
      <c r="Y79" s="379" t="str">
        <f>'19.20 prices'!O92</f>
        <v>Material 
Costs</v>
      </c>
    </row>
    <row r="80" spans="2:25" x14ac:dyDescent="0.35">
      <c r="B80" s="31">
        <f>'17.18 prices'!A100</f>
        <v>593</v>
      </c>
      <c r="C80" s="25" t="str">
        <f>'17.18 prices'!B100</f>
        <v>Trenching - subsequent meters</v>
      </c>
      <c r="D80" s="26"/>
      <c r="E80" s="313" t="s">
        <v>134</v>
      </c>
      <c r="G80" s="390">
        <f>'Price cost comparison'!K80</f>
        <v>130.21394999999995</v>
      </c>
      <c r="H80" s="329">
        <f>'Price cost comparison'!L80</f>
        <v>133.40419177499996</v>
      </c>
      <c r="I80" s="329">
        <f>'Price cost comparison'!M80</f>
        <v>136.67259447348744</v>
      </c>
      <c r="J80" s="329">
        <f>'Price cost comparison'!N80</f>
        <v>140.02107303808791</v>
      </c>
      <c r="K80" s="330">
        <f>'Price cost comparison'!O80</f>
        <v>143.45158932752105</v>
      </c>
      <c r="L80" s="7"/>
      <c r="M80" s="383">
        <f t="shared" si="19"/>
        <v>2.4499999999999966E-2</v>
      </c>
      <c r="N80" s="384">
        <f t="shared" si="20"/>
        <v>2.4499999999999744E-2</v>
      </c>
      <c r="O80" s="384">
        <f t="shared" si="21"/>
        <v>2.4500000000000188E-2</v>
      </c>
      <c r="P80" s="385">
        <f t="shared" si="22"/>
        <v>2.4499999999999966E-2</v>
      </c>
      <c r="R80" s="317">
        <f t="shared" si="24"/>
        <v>3.4694469519536142E-17</v>
      </c>
      <c r="S80" s="318">
        <f t="shared" si="24"/>
        <v>2.5673907444456745E-16</v>
      </c>
      <c r="T80" s="318">
        <f t="shared" si="24"/>
        <v>-1.8735013540549517E-16</v>
      </c>
      <c r="U80" s="319">
        <f t="shared" si="24"/>
        <v>3.4694469519536142E-17</v>
      </c>
      <c r="W80" s="379">
        <f>'19.20 prices'!M93</f>
        <v>0</v>
      </c>
      <c r="X80" s="379">
        <f>'19.20 prices'!N93</f>
        <v>0</v>
      </c>
      <c r="Y80" s="379">
        <f>'19.20 prices'!O93</f>
        <v>0</v>
      </c>
    </row>
    <row r="81" spans="2:25" x14ac:dyDescent="0.35">
      <c r="B81" s="30" t="s">
        <v>171</v>
      </c>
      <c r="C81" s="23"/>
      <c r="D81" s="21"/>
      <c r="E81" s="306"/>
      <c r="G81" s="373"/>
      <c r="H81" s="21"/>
      <c r="I81" s="21"/>
      <c r="J81" s="21"/>
      <c r="K81" s="306"/>
      <c r="L81" s="337"/>
      <c r="M81" s="338"/>
      <c r="N81" s="339"/>
      <c r="O81" s="339"/>
      <c r="P81" s="340"/>
      <c r="R81" s="30"/>
      <c r="S81" s="21"/>
      <c r="T81" s="21"/>
      <c r="U81" s="306"/>
      <c r="W81" s="379">
        <f>'19.20 prices'!M94</f>
        <v>0</v>
      </c>
      <c r="X81" s="379">
        <f>'19.20 prices'!N94</f>
        <v>0</v>
      </c>
      <c r="Y81" s="379">
        <f>'19.20 prices'!O94</f>
        <v>0</v>
      </c>
    </row>
    <row r="82" spans="2:25" x14ac:dyDescent="0.35">
      <c r="B82" s="31">
        <f>'17.18 prices'!A102</f>
        <v>594</v>
      </c>
      <c r="C82" s="25" t="str">
        <f>'17.18 prices'!B102</f>
        <v>Under footpath</v>
      </c>
      <c r="D82" s="26"/>
      <c r="E82" s="313" t="s">
        <v>28</v>
      </c>
      <c r="G82" s="390">
        <f>'Price cost comparison'!K82</f>
        <v>1015.6688099999998</v>
      </c>
      <c r="H82" s="329">
        <f>'Price cost comparison'!L82</f>
        <v>1040.5526958449996</v>
      </c>
      <c r="I82" s="329">
        <f>'Price cost comparison'!M82</f>
        <v>1066.0462368932021</v>
      </c>
      <c r="J82" s="329">
        <f>'Price cost comparison'!N82</f>
        <v>1092.1643696970855</v>
      </c>
      <c r="K82" s="330">
        <f>'Price cost comparison'!O82</f>
        <v>1118.9223967546641</v>
      </c>
      <c r="L82" s="7"/>
      <c r="M82" s="383">
        <f t="shared" si="19"/>
        <v>2.4499999999999744E-2</v>
      </c>
      <c r="N82" s="384">
        <f t="shared" si="20"/>
        <v>2.4500000000000188E-2</v>
      </c>
      <c r="O82" s="384">
        <f t="shared" si="21"/>
        <v>2.4499999999999966E-2</v>
      </c>
      <c r="P82" s="385">
        <f t="shared" si="22"/>
        <v>2.4499999999999966E-2</v>
      </c>
      <c r="R82" s="317">
        <f t="shared" ref="R82:U83" si="25">(M82-$T$2)*-1</f>
        <v>2.5673907444456745E-16</v>
      </c>
      <c r="S82" s="318">
        <f t="shared" si="25"/>
        <v>-1.8735013540549517E-16</v>
      </c>
      <c r="T82" s="318">
        <f t="shared" si="25"/>
        <v>3.4694469519536142E-17</v>
      </c>
      <c r="U82" s="319">
        <f t="shared" si="25"/>
        <v>3.4694469519536142E-17</v>
      </c>
      <c r="W82" s="379" t="str">
        <f>'19.20 prices'!M95</f>
        <v>Contract Payments</v>
      </c>
      <c r="X82" s="379" t="str">
        <f>'19.20 prices'!N95</f>
        <v>Plant 
Costs</v>
      </c>
      <c r="Y82" s="379" t="str">
        <f>'19.20 prices'!O95</f>
        <v>Material 
Costs</v>
      </c>
    </row>
    <row r="83" spans="2:25" x14ac:dyDescent="0.35">
      <c r="B83" s="31">
        <f>'17.18 prices'!A103</f>
        <v>595</v>
      </c>
      <c r="C83" s="25" t="str">
        <f>'17.18 prices'!B103</f>
        <v>Under driveway</v>
      </c>
      <c r="D83" s="26"/>
      <c r="E83" s="313" t="s">
        <v>28</v>
      </c>
      <c r="G83" s="390">
        <f>'Price cost comparison'!K83</f>
        <v>1210.9897349999997</v>
      </c>
      <c r="H83" s="329">
        <f>'Price cost comparison'!L83</f>
        <v>1240.6589835074997</v>
      </c>
      <c r="I83" s="329">
        <f>'Price cost comparison'!M83</f>
        <v>1271.0551286034333</v>
      </c>
      <c r="J83" s="329">
        <f>'Price cost comparison'!N83</f>
        <v>1302.1959792542173</v>
      </c>
      <c r="K83" s="330">
        <f>'Price cost comparison'!O83</f>
        <v>1334.0997807459457</v>
      </c>
      <c r="L83" s="7"/>
      <c r="M83" s="383">
        <f t="shared" si="19"/>
        <v>2.4499999999999966E-2</v>
      </c>
      <c r="N83" s="384">
        <f t="shared" si="20"/>
        <v>2.4499999999999966E-2</v>
      </c>
      <c r="O83" s="384">
        <f t="shared" si="21"/>
        <v>2.4499999999999744E-2</v>
      </c>
      <c r="P83" s="385">
        <f t="shared" si="22"/>
        <v>2.4500000000000188E-2</v>
      </c>
      <c r="R83" s="317">
        <f t="shared" si="25"/>
        <v>3.4694469519536142E-17</v>
      </c>
      <c r="S83" s="318">
        <f t="shared" si="25"/>
        <v>3.4694469519536142E-17</v>
      </c>
      <c r="T83" s="318">
        <f t="shared" si="25"/>
        <v>2.5673907444456745E-16</v>
      </c>
      <c r="U83" s="319">
        <f t="shared" si="25"/>
        <v>-1.8735013540549517E-16</v>
      </c>
      <c r="W83" s="379">
        <f>'19.20 prices'!M96</f>
        <v>0</v>
      </c>
      <c r="X83" s="379">
        <f>'19.20 prices'!N96</f>
        <v>0</v>
      </c>
      <c r="Y83" s="379">
        <f>'19.20 prices'!O96</f>
        <v>0</v>
      </c>
    </row>
    <row r="84" spans="2:25" x14ac:dyDescent="0.35">
      <c r="B84" s="30" t="s">
        <v>235</v>
      </c>
      <c r="C84" s="23"/>
      <c r="D84" s="21"/>
      <c r="E84" s="306"/>
      <c r="G84" s="373"/>
      <c r="H84" s="21"/>
      <c r="I84" s="21"/>
      <c r="J84" s="21"/>
      <c r="K84" s="306"/>
      <c r="L84" s="337"/>
      <c r="M84" s="338"/>
      <c r="N84" s="339"/>
      <c r="O84" s="339"/>
      <c r="P84" s="340"/>
      <c r="R84" s="30"/>
      <c r="S84" s="21"/>
      <c r="T84" s="21"/>
      <c r="U84" s="306"/>
      <c r="W84" s="379">
        <f>'19.20 prices'!M97</f>
        <v>0</v>
      </c>
      <c r="X84" s="379">
        <f>'19.20 prices'!N97</f>
        <v>0</v>
      </c>
      <c r="Y84" s="379">
        <f>'19.20 prices'!O97</f>
        <v>0</v>
      </c>
    </row>
    <row r="85" spans="2:25" x14ac:dyDescent="0.35">
      <c r="B85" s="31">
        <v>603</v>
      </c>
      <c r="C85" s="25" t="s">
        <v>233</v>
      </c>
      <c r="D85" s="26"/>
      <c r="E85" s="313" t="s">
        <v>10</v>
      </c>
      <c r="G85" s="390">
        <f>'Price cost comparison'!K85</f>
        <v>918.93225182482092</v>
      </c>
      <c r="H85" s="329">
        <f>'Price cost comparison'!L85</f>
        <v>946.28455952984677</v>
      </c>
      <c r="I85" s="329">
        <f>'Price cost comparison'!M85</f>
        <v>978.26053822246831</v>
      </c>
      <c r="J85" s="329">
        <f>'Price cost comparison'!N85</f>
        <v>1011.958149068079</v>
      </c>
      <c r="K85" s="330">
        <f>'Price cost comparison'!O85</f>
        <v>1046.3611949889582</v>
      </c>
      <c r="L85" s="7"/>
      <c r="M85" s="383">
        <f t="shared" si="19"/>
        <v>2.976531474513977E-2</v>
      </c>
      <c r="N85" s="384">
        <f t="shared" si="20"/>
        <v>3.3791081520455624E-2</v>
      </c>
      <c r="O85" s="384">
        <f t="shared" si="21"/>
        <v>3.4446458309399297E-2</v>
      </c>
      <c r="P85" s="385">
        <f t="shared" si="22"/>
        <v>3.3996510579574091E-2</v>
      </c>
      <c r="R85" s="317">
        <f t="shared" ref="R85:U86" si="26">(M85-$T$2)*-1</f>
        <v>-5.2653147451397694E-3</v>
      </c>
      <c r="S85" s="318">
        <f t="shared" si="26"/>
        <v>-9.2910815204556227E-3</v>
      </c>
      <c r="T85" s="318">
        <f t="shared" si="26"/>
        <v>-9.9464583093992961E-3</v>
      </c>
      <c r="U85" s="319">
        <f t="shared" si="26"/>
        <v>-9.4965105795740898E-3</v>
      </c>
      <c r="W85" s="379"/>
      <c r="X85" s="379"/>
      <c r="Y85" s="379"/>
    </row>
    <row r="86" spans="2:25" x14ac:dyDescent="0.35">
      <c r="B86" s="31">
        <f>B85+1</f>
        <v>604</v>
      </c>
      <c r="C86" s="25" t="s">
        <v>529</v>
      </c>
      <c r="D86" s="26"/>
      <c r="E86" s="313" t="s">
        <v>10</v>
      </c>
      <c r="G86" s="390">
        <f>'Price cost comparison'!K86</f>
        <v>1183.5625373658402</v>
      </c>
      <c r="H86" s="329">
        <f>'Price cost comparison'!L86</f>
        <v>1218.7916488110909</v>
      </c>
      <c r="I86" s="329">
        <f>'Price cost comparison'!M86</f>
        <v>1259.9759367725169</v>
      </c>
      <c r="J86" s="329">
        <f>'Price cost comparison'!N86</f>
        <v>1303.3776453493979</v>
      </c>
      <c r="K86" s="330">
        <f>'Price cost comparison'!O86</f>
        <v>1347.6879372586986</v>
      </c>
      <c r="L86" s="7"/>
      <c r="M86" s="383">
        <f t="shared" si="19"/>
        <v>2.9765314745139992E-2</v>
      </c>
      <c r="N86" s="384">
        <f t="shared" si="20"/>
        <v>3.3791081520455624E-2</v>
      </c>
      <c r="O86" s="384">
        <f t="shared" si="21"/>
        <v>3.4446458309399519E-2</v>
      </c>
      <c r="P86" s="385">
        <f t="shared" si="22"/>
        <v>3.3996510579573869E-2</v>
      </c>
      <c r="R86" s="317">
        <f t="shared" si="26"/>
        <v>-5.2653147451399915E-3</v>
      </c>
      <c r="S86" s="318">
        <f t="shared" si="26"/>
        <v>-9.2910815204556227E-3</v>
      </c>
      <c r="T86" s="318">
        <f t="shared" si="26"/>
        <v>-9.9464583093995182E-3</v>
      </c>
      <c r="U86" s="319">
        <f t="shared" si="26"/>
        <v>-9.4965105795738677E-3</v>
      </c>
      <c r="W86" s="379"/>
      <c r="X86" s="379"/>
      <c r="Y86" s="379"/>
    </row>
    <row r="87" spans="2:25" x14ac:dyDescent="0.35">
      <c r="B87" s="30" t="s">
        <v>236</v>
      </c>
      <c r="C87" s="23"/>
      <c r="D87" s="21"/>
      <c r="E87" s="306"/>
      <c r="G87" s="373"/>
      <c r="H87" s="21"/>
      <c r="I87" s="21"/>
      <c r="J87" s="21"/>
      <c r="K87" s="306"/>
      <c r="L87" s="337"/>
      <c r="M87" s="338"/>
      <c r="N87" s="339"/>
      <c r="O87" s="339"/>
      <c r="P87" s="340"/>
      <c r="R87" s="30"/>
      <c r="S87" s="21"/>
      <c r="T87" s="21"/>
      <c r="U87" s="306"/>
      <c r="W87" s="379"/>
      <c r="X87" s="379"/>
      <c r="Y87" s="379"/>
    </row>
    <row r="88" spans="2:25" x14ac:dyDescent="0.35">
      <c r="B88" s="31">
        <f>B86+1</f>
        <v>605</v>
      </c>
      <c r="C88" s="25" t="s">
        <v>11</v>
      </c>
      <c r="D88" s="26"/>
      <c r="E88" s="313" t="s">
        <v>10</v>
      </c>
      <c r="G88" s="390">
        <f>'Price cost comparison'!K88</f>
        <v>1084.3261802879579</v>
      </c>
      <c r="H88" s="329">
        <f>'Price cost comparison'!L88</f>
        <v>1116.6014903306243</v>
      </c>
      <c r="I88" s="329">
        <f>'Price cost comparison'!M88</f>
        <v>1154.3326623162488</v>
      </c>
      <c r="J88" s="329">
        <f>'Price cost comparison'!N88</f>
        <v>1194.0953342439034</v>
      </c>
      <c r="K88" s="330">
        <f>'Price cost comparison'!O88</f>
        <v>1234.690408907546</v>
      </c>
      <c r="L88" s="7"/>
      <c r="M88" s="383">
        <f t="shared" si="19"/>
        <v>2.9765314745139992E-2</v>
      </c>
      <c r="N88" s="384">
        <f t="shared" si="20"/>
        <v>3.3791081520455846E-2</v>
      </c>
      <c r="O88" s="384">
        <f t="shared" si="21"/>
        <v>3.4446458309399297E-2</v>
      </c>
      <c r="P88" s="385">
        <f t="shared" si="22"/>
        <v>3.3996510579573869E-2</v>
      </c>
      <c r="R88" s="317">
        <f t="shared" ref="R88:U89" si="27">(M88-$T$2)*-1</f>
        <v>-5.2653147451399915E-3</v>
      </c>
      <c r="S88" s="318">
        <f t="shared" si="27"/>
        <v>-9.2910815204558447E-3</v>
      </c>
      <c r="T88" s="318">
        <f t="shared" si="27"/>
        <v>-9.9464583093992961E-3</v>
      </c>
      <c r="U88" s="319">
        <f t="shared" si="27"/>
        <v>-9.4965105795738677E-3</v>
      </c>
      <c r="W88" s="379"/>
      <c r="X88" s="379"/>
      <c r="Y88" s="379"/>
    </row>
    <row r="89" spans="2:25" x14ac:dyDescent="0.35">
      <c r="B89" s="31">
        <f>B88+1</f>
        <v>606</v>
      </c>
      <c r="C89" s="25" t="s">
        <v>12</v>
      </c>
      <c r="D89" s="26"/>
      <c r="E89" s="313" t="s">
        <v>10</v>
      </c>
      <c r="G89" s="390">
        <f>'Price cost comparison'!K89</f>
        <v>1415.1140372142322</v>
      </c>
      <c r="H89" s="329">
        <f>'Price cost comparison'!L89</f>
        <v>1457.2353519321794</v>
      </c>
      <c r="I89" s="329">
        <f>'Price cost comparison'!M89</f>
        <v>1506.4769105038094</v>
      </c>
      <c r="J89" s="329">
        <f>'Price cost comparison'!N89</f>
        <v>1558.3697045955516</v>
      </c>
      <c r="K89" s="330">
        <f>'Price cost comparison'!O89</f>
        <v>1611.3488367447217</v>
      </c>
      <c r="L89" s="7"/>
      <c r="M89" s="383">
        <f t="shared" si="19"/>
        <v>2.976531474513977E-2</v>
      </c>
      <c r="N89" s="384">
        <f t="shared" si="20"/>
        <v>3.3791081520455624E-2</v>
      </c>
      <c r="O89" s="384">
        <f t="shared" si="21"/>
        <v>3.4446458309399297E-2</v>
      </c>
      <c r="P89" s="385">
        <f t="shared" si="22"/>
        <v>3.3996510579573869E-2</v>
      </c>
      <c r="R89" s="317">
        <f t="shared" si="27"/>
        <v>-5.2653147451397694E-3</v>
      </c>
      <c r="S89" s="318">
        <f t="shared" si="27"/>
        <v>-9.2910815204556227E-3</v>
      </c>
      <c r="T89" s="318">
        <f t="shared" si="27"/>
        <v>-9.9464583093992961E-3</v>
      </c>
      <c r="U89" s="319">
        <f t="shared" si="27"/>
        <v>-9.4965105795738677E-3</v>
      </c>
      <c r="W89" s="379"/>
      <c r="X89" s="379"/>
      <c r="Y89" s="379"/>
    </row>
    <row r="90" spans="2:25" x14ac:dyDescent="0.35">
      <c r="B90" s="30" t="s">
        <v>245</v>
      </c>
      <c r="C90" s="23"/>
      <c r="D90" s="21"/>
      <c r="E90" s="306"/>
      <c r="G90" s="373"/>
      <c r="H90" s="21"/>
      <c r="I90" s="21"/>
      <c r="J90" s="21"/>
      <c r="K90" s="306"/>
      <c r="L90" s="337"/>
      <c r="M90" s="338"/>
      <c r="N90" s="339"/>
      <c r="O90" s="339"/>
      <c r="P90" s="340"/>
      <c r="R90" s="30"/>
      <c r="S90" s="21"/>
      <c r="T90" s="21"/>
      <c r="U90" s="306"/>
      <c r="W90" s="379"/>
      <c r="X90" s="379"/>
      <c r="Y90" s="379"/>
    </row>
    <row r="91" spans="2:25" x14ac:dyDescent="0.35">
      <c r="B91" s="31">
        <f>B89+1</f>
        <v>607</v>
      </c>
      <c r="C91" s="25" t="s">
        <v>31</v>
      </c>
      <c r="D91" s="26"/>
      <c r="E91" s="313" t="s">
        <v>237</v>
      </c>
      <c r="G91" s="390">
        <f>'Price cost comparison'!K91</f>
        <v>1276.065586618201</v>
      </c>
      <c r="H91" s="329">
        <f>'Price cost comparison'!L91</f>
        <v>1314.0480804393337</v>
      </c>
      <c r="I91" s="329">
        <f>'Price cost comparison'!M91</f>
        <v>1358.4511862472575</v>
      </c>
      <c r="J91" s="329">
        <f>'Price cost comparison'!N91</f>
        <v>1405.2450183996775</v>
      </c>
      <c r="K91" s="330">
        <f>'Price cost comparison'!O91</f>
        <v>1453.0184455345957</v>
      </c>
      <c r="L91" s="7"/>
      <c r="M91" s="383">
        <f t="shared" si="19"/>
        <v>2.9765314745140214E-2</v>
      </c>
      <c r="N91" s="384">
        <f t="shared" si="20"/>
        <v>3.3791081520455624E-2</v>
      </c>
      <c r="O91" s="384">
        <f t="shared" si="21"/>
        <v>3.4446458309399075E-2</v>
      </c>
      <c r="P91" s="385">
        <f t="shared" si="22"/>
        <v>3.3996510579573869E-2</v>
      </c>
      <c r="R91" s="317">
        <f t="shared" ref="R91:U92" si="28">(M91-$T$2)*-1</f>
        <v>-5.2653147451402135E-3</v>
      </c>
      <c r="S91" s="318">
        <f t="shared" si="28"/>
        <v>-9.2910815204556227E-3</v>
      </c>
      <c r="T91" s="318">
        <f t="shared" si="28"/>
        <v>-9.9464583093990741E-3</v>
      </c>
      <c r="U91" s="319">
        <f t="shared" si="28"/>
        <v>-9.4965105795738677E-3</v>
      </c>
      <c r="W91" s="379"/>
      <c r="X91" s="379"/>
      <c r="Y91" s="379"/>
    </row>
    <row r="92" spans="2:25" x14ac:dyDescent="0.35">
      <c r="B92" s="31">
        <f>B91+1</f>
        <v>608</v>
      </c>
      <c r="C92" s="25" t="s">
        <v>14</v>
      </c>
      <c r="D92" s="26"/>
      <c r="E92" s="313" t="s">
        <v>237</v>
      </c>
      <c r="G92" s="390">
        <f>'Price cost comparison'!K92</f>
        <v>1606.8534435444753</v>
      </c>
      <c r="H92" s="329">
        <f>'Price cost comparison'!L92</f>
        <v>1654.6819420408888</v>
      </c>
      <c r="I92" s="329">
        <f>'Price cost comparison'!M92</f>
        <v>1710.5954344348179</v>
      </c>
      <c r="J92" s="329">
        <f>'Price cost comparison'!N92</f>
        <v>1769.519388751326</v>
      </c>
      <c r="K92" s="330">
        <f>'Price cost comparison'!O92</f>
        <v>1829.6768733717713</v>
      </c>
      <c r="L92" s="7"/>
      <c r="M92" s="383">
        <f t="shared" si="19"/>
        <v>2.9765314745139992E-2</v>
      </c>
      <c r="N92" s="384">
        <f t="shared" si="20"/>
        <v>3.3791081520455402E-2</v>
      </c>
      <c r="O92" s="384">
        <f t="shared" si="21"/>
        <v>3.4446458309399519E-2</v>
      </c>
      <c r="P92" s="385">
        <f t="shared" si="22"/>
        <v>3.3996510579573647E-2</v>
      </c>
      <c r="R92" s="317">
        <f t="shared" si="28"/>
        <v>-5.2653147451399915E-3</v>
      </c>
      <c r="S92" s="318">
        <f t="shared" si="28"/>
        <v>-9.2910815204554006E-3</v>
      </c>
      <c r="T92" s="318">
        <f t="shared" si="28"/>
        <v>-9.9464583093995182E-3</v>
      </c>
      <c r="U92" s="319">
        <f t="shared" si="28"/>
        <v>-9.4965105795736457E-3</v>
      </c>
      <c r="W92" s="379"/>
      <c r="X92" s="379"/>
      <c r="Y92" s="379"/>
    </row>
    <row r="93" spans="2:25" x14ac:dyDescent="0.35">
      <c r="B93" s="30" t="s">
        <v>246</v>
      </c>
      <c r="C93" s="23"/>
      <c r="D93" s="21"/>
      <c r="E93" s="306"/>
      <c r="G93" s="373"/>
      <c r="H93" s="21"/>
      <c r="I93" s="21"/>
      <c r="J93" s="21"/>
      <c r="K93" s="306"/>
      <c r="L93" s="337"/>
      <c r="M93" s="338"/>
      <c r="N93" s="339"/>
      <c r="O93" s="339"/>
      <c r="P93" s="340"/>
      <c r="R93" s="30"/>
      <c r="S93" s="21"/>
      <c r="T93" s="21"/>
      <c r="U93" s="306"/>
      <c r="W93" s="379"/>
      <c r="X93" s="379"/>
      <c r="Y93" s="379"/>
    </row>
    <row r="94" spans="2:25" x14ac:dyDescent="0.35">
      <c r="B94" s="31">
        <f>B92+1</f>
        <v>609</v>
      </c>
      <c r="C94" s="25" t="s">
        <v>13</v>
      </c>
      <c r="D94" s="26"/>
      <c r="E94" s="313" t="s">
        <v>237</v>
      </c>
      <c r="G94" s="390">
        <f>'Price cost comparison'!K94</f>
        <v>1606.8534435444751</v>
      </c>
      <c r="H94" s="329">
        <f>'Price cost comparison'!L94</f>
        <v>1654.6819420408888</v>
      </c>
      <c r="I94" s="329">
        <f>'Price cost comparison'!M94</f>
        <v>1710.5954344348183</v>
      </c>
      <c r="J94" s="329">
        <f>'Price cost comparison'!N94</f>
        <v>1769.519388751326</v>
      </c>
      <c r="K94" s="330">
        <f>'Price cost comparison'!O94</f>
        <v>1829.6768733717715</v>
      </c>
      <c r="L94" s="7"/>
      <c r="M94" s="383">
        <f t="shared" si="19"/>
        <v>2.9765314745140214E-2</v>
      </c>
      <c r="N94" s="384">
        <f t="shared" si="20"/>
        <v>3.3791081520455624E-2</v>
      </c>
      <c r="O94" s="384">
        <f t="shared" si="21"/>
        <v>3.4446458309399297E-2</v>
      </c>
      <c r="P94" s="385">
        <f t="shared" si="22"/>
        <v>3.3996510579573869E-2</v>
      </c>
      <c r="R94" s="317">
        <f t="shared" ref="R94:U101" si="29">(M94-$T$2)*-1</f>
        <v>-5.2653147451402135E-3</v>
      </c>
      <c r="S94" s="318">
        <f t="shared" si="29"/>
        <v>-9.2910815204556227E-3</v>
      </c>
      <c r="T94" s="318">
        <f t="shared" si="29"/>
        <v>-9.9464583093992961E-3</v>
      </c>
      <c r="U94" s="319">
        <f t="shared" si="29"/>
        <v>-9.4965105795738677E-3</v>
      </c>
      <c r="W94" s="379"/>
      <c r="X94" s="379"/>
      <c r="Y94" s="379"/>
    </row>
    <row r="95" spans="2:25" x14ac:dyDescent="0.35">
      <c r="B95" s="31">
        <f>B94+1</f>
        <v>610</v>
      </c>
      <c r="C95" s="25" t="s">
        <v>14</v>
      </c>
      <c r="D95" s="26"/>
      <c r="E95" s="313" t="s">
        <v>237</v>
      </c>
      <c r="G95" s="390">
        <f>'Price cost comparison'!K95</f>
        <v>2069.956443241259</v>
      </c>
      <c r="H95" s="329">
        <f>'Price cost comparison'!L95</f>
        <v>2131.5693482830657</v>
      </c>
      <c r="I95" s="329">
        <f>'Price cost comparison'!M95</f>
        <v>2203.597381897403</v>
      </c>
      <c r="J95" s="329">
        <f>'Price cost comparison'!N95</f>
        <v>2279.503507243634</v>
      </c>
      <c r="K95" s="330">
        <f>'Price cost comparison'!O95</f>
        <v>2356.9986723438174</v>
      </c>
      <c r="L95" s="7"/>
      <c r="M95" s="383">
        <f t="shared" si="19"/>
        <v>2.9765314745139992E-2</v>
      </c>
      <c r="N95" s="384">
        <f t="shared" si="20"/>
        <v>3.3791081520455624E-2</v>
      </c>
      <c r="O95" s="384">
        <f t="shared" si="21"/>
        <v>3.4446458309399519E-2</v>
      </c>
      <c r="P95" s="385">
        <f t="shared" si="22"/>
        <v>3.3996510579573647E-2</v>
      </c>
      <c r="R95" s="317">
        <f t="shared" si="29"/>
        <v>-5.2653147451399915E-3</v>
      </c>
      <c r="S95" s="318">
        <f t="shared" si="29"/>
        <v>-9.2910815204556227E-3</v>
      </c>
      <c r="T95" s="318">
        <f t="shared" si="29"/>
        <v>-9.9464583093995182E-3</v>
      </c>
      <c r="U95" s="319">
        <f t="shared" si="29"/>
        <v>-9.4965105795736457E-3</v>
      </c>
      <c r="W95" s="379"/>
      <c r="X95" s="379"/>
      <c r="Y95" s="379"/>
    </row>
    <row r="96" spans="2:25" x14ac:dyDescent="0.35">
      <c r="B96" s="31">
        <f t="shared" ref="B96:B101" si="30">B95+1</f>
        <v>611</v>
      </c>
      <c r="C96" s="25" t="s">
        <v>15</v>
      </c>
      <c r="D96" s="26"/>
      <c r="E96" s="313" t="s">
        <v>237</v>
      </c>
      <c r="G96" s="390">
        <f>'Price cost comparison'!K96</f>
        <v>1937.6413004707495</v>
      </c>
      <c r="H96" s="329">
        <f>'Price cost comparison'!L96</f>
        <v>1995.3158036424438</v>
      </c>
      <c r="I96" s="329">
        <f>'Price cost comparison'!M96</f>
        <v>2062.7396826223794</v>
      </c>
      <c r="J96" s="329">
        <f>'Price cost comparison'!N96</f>
        <v>2133.793759102974</v>
      </c>
      <c r="K96" s="330">
        <f>'Price cost comparison'!O96</f>
        <v>2206.3353012089474</v>
      </c>
      <c r="L96" s="7"/>
      <c r="M96" s="383">
        <f t="shared" si="19"/>
        <v>2.9765314745139992E-2</v>
      </c>
      <c r="N96" s="384">
        <f t="shared" si="20"/>
        <v>3.3791081520455846E-2</v>
      </c>
      <c r="O96" s="384">
        <f t="shared" si="21"/>
        <v>3.4446458309398853E-2</v>
      </c>
      <c r="P96" s="385">
        <f t="shared" si="22"/>
        <v>3.3996510579574091E-2</v>
      </c>
      <c r="R96" s="317">
        <f t="shared" si="29"/>
        <v>-5.2653147451399915E-3</v>
      </c>
      <c r="S96" s="318">
        <f t="shared" si="29"/>
        <v>-9.2910815204558447E-3</v>
      </c>
      <c r="T96" s="318">
        <f t="shared" si="29"/>
        <v>-9.9464583093988521E-3</v>
      </c>
      <c r="U96" s="319">
        <f t="shared" si="29"/>
        <v>-9.4965105795740898E-3</v>
      </c>
      <c r="W96" s="379"/>
      <c r="X96" s="379"/>
      <c r="Y96" s="379"/>
    </row>
    <row r="97" spans="2:25" x14ac:dyDescent="0.35">
      <c r="B97" s="31">
        <f t="shared" si="30"/>
        <v>612</v>
      </c>
      <c r="C97" s="25" t="s">
        <v>16</v>
      </c>
      <c r="D97" s="26"/>
      <c r="E97" s="313" t="s">
        <v>237</v>
      </c>
      <c r="G97" s="390">
        <f>'Price cost comparison'!K97</f>
        <v>2533.0594429380426</v>
      </c>
      <c r="H97" s="329">
        <f>'Price cost comparison'!L97</f>
        <v>2608.4567545252426</v>
      </c>
      <c r="I97" s="329">
        <f>'Price cost comparison'!M97</f>
        <v>2696.5993293599881</v>
      </c>
      <c r="J97" s="329">
        <f>'Price cost comparison'!N97</f>
        <v>2789.4876257359419</v>
      </c>
      <c r="K97" s="330">
        <f>'Price cost comparison'!O97</f>
        <v>2884.3204713158634</v>
      </c>
      <c r="L97" s="7"/>
      <c r="M97" s="383">
        <f t="shared" si="19"/>
        <v>2.9765314745139992E-2</v>
      </c>
      <c r="N97" s="384">
        <f t="shared" si="20"/>
        <v>3.3791081520455624E-2</v>
      </c>
      <c r="O97" s="384">
        <f t="shared" si="21"/>
        <v>3.4446458309399519E-2</v>
      </c>
      <c r="P97" s="385">
        <f t="shared" si="22"/>
        <v>3.3996510579573647E-2</v>
      </c>
      <c r="R97" s="317">
        <f t="shared" si="29"/>
        <v>-5.2653147451399915E-3</v>
      </c>
      <c r="S97" s="318">
        <f t="shared" si="29"/>
        <v>-9.2910815204556227E-3</v>
      </c>
      <c r="T97" s="318">
        <f t="shared" si="29"/>
        <v>-9.9464583093995182E-3</v>
      </c>
      <c r="U97" s="319">
        <f t="shared" si="29"/>
        <v>-9.4965105795736457E-3</v>
      </c>
      <c r="W97" s="379"/>
      <c r="X97" s="379"/>
      <c r="Y97" s="379"/>
    </row>
    <row r="98" spans="2:25" x14ac:dyDescent="0.35">
      <c r="B98" s="31">
        <f t="shared" si="30"/>
        <v>613</v>
      </c>
      <c r="C98" s="25" t="s">
        <v>17</v>
      </c>
      <c r="D98" s="26"/>
      <c r="E98" s="313" t="s">
        <v>237</v>
      </c>
      <c r="G98" s="390">
        <f>'Price cost comparison'!K98</f>
        <v>2268.4291573970236</v>
      </c>
      <c r="H98" s="329">
        <f>'Price cost comparison'!L98</f>
        <v>2335.9496652439989</v>
      </c>
      <c r="I98" s="329">
        <f>'Price cost comparison'!M98</f>
        <v>2414.8839308099405</v>
      </c>
      <c r="J98" s="329">
        <f>'Price cost comparison'!N98</f>
        <v>2498.0681294546225</v>
      </c>
      <c r="K98" s="330">
        <f>'Price cost comparison'!O98</f>
        <v>2582.993729046123</v>
      </c>
      <c r="L98" s="7"/>
      <c r="M98" s="383">
        <f t="shared" si="19"/>
        <v>2.9765314745139992E-2</v>
      </c>
      <c r="N98" s="384">
        <f t="shared" si="20"/>
        <v>3.3791081520455846E-2</v>
      </c>
      <c r="O98" s="384">
        <f t="shared" si="21"/>
        <v>3.4446458309398853E-2</v>
      </c>
      <c r="P98" s="385">
        <f t="shared" si="22"/>
        <v>3.3996510579573869E-2</v>
      </c>
      <c r="R98" s="317">
        <f t="shared" si="29"/>
        <v>-5.2653147451399915E-3</v>
      </c>
      <c r="S98" s="318">
        <f t="shared" si="29"/>
        <v>-9.2910815204558447E-3</v>
      </c>
      <c r="T98" s="318">
        <f t="shared" si="29"/>
        <v>-9.9464583093988521E-3</v>
      </c>
      <c r="U98" s="319">
        <f t="shared" si="29"/>
        <v>-9.4965105795738677E-3</v>
      </c>
      <c r="W98" s="379"/>
      <c r="X98" s="379"/>
      <c r="Y98" s="379"/>
    </row>
    <row r="99" spans="2:25" x14ac:dyDescent="0.35">
      <c r="B99" s="31">
        <f t="shared" si="30"/>
        <v>614</v>
      </c>
      <c r="C99" s="25" t="s">
        <v>18</v>
      </c>
      <c r="D99" s="26"/>
      <c r="E99" s="313" t="s">
        <v>237</v>
      </c>
      <c r="G99" s="390">
        <f>'Price cost comparison'!K99</f>
        <v>2996.1624426348271</v>
      </c>
      <c r="H99" s="329">
        <f>'Price cost comparison'!L99</f>
        <v>3085.3441607674199</v>
      </c>
      <c r="I99" s="329">
        <f>'Price cost comparison'!M99</f>
        <v>3189.6012768225733</v>
      </c>
      <c r="J99" s="329">
        <f>'Price cost comparison'!N99</f>
        <v>3299.471744228249</v>
      </c>
      <c r="K99" s="330">
        <f>'Price cost comparison'!O99</f>
        <v>3411.6422702879095</v>
      </c>
      <c r="L99" s="7"/>
      <c r="M99" s="383">
        <f t="shared" si="19"/>
        <v>2.9765314745139992E-2</v>
      </c>
      <c r="N99" s="384">
        <f t="shared" si="20"/>
        <v>3.3791081520455624E-2</v>
      </c>
      <c r="O99" s="384">
        <f t="shared" si="21"/>
        <v>3.4446458309399297E-2</v>
      </c>
      <c r="P99" s="385">
        <f t="shared" si="22"/>
        <v>3.3996510579573869E-2</v>
      </c>
      <c r="R99" s="317">
        <f t="shared" si="29"/>
        <v>-5.2653147451399915E-3</v>
      </c>
      <c r="S99" s="318">
        <f t="shared" si="29"/>
        <v>-9.2910815204556227E-3</v>
      </c>
      <c r="T99" s="318">
        <f t="shared" si="29"/>
        <v>-9.9464583093992961E-3</v>
      </c>
      <c r="U99" s="319">
        <f t="shared" si="29"/>
        <v>-9.4965105795738677E-3</v>
      </c>
      <c r="W99" s="379"/>
      <c r="X99" s="379"/>
      <c r="Y99" s="379"/>
    </row>
    <row r="100" spans="2:25" x14ac:dyDescent="0.35">
      <c r="B100" s="31">
        <f t="shared" si="30"/>
        <v>615</v>
      </c>
      <c r="C100" s="25" t="s">
        <v>19</v>
      </c>
      <c r="D100" s="26"/>
      <c r="E100" s="313" t="s">
        <v>237</v>
      </c>
      <c r="G100" s="390">
        <f>'Price cost comparison'!K100</f>
        <v>2433.823085860161</v>
      </c>
      <c r="H100" s="329">
        <f>'Price cost comparison'!L100</f>
        <v>2506.2665960447762</v>
      </c>
      <c r="I100" s="329">
        <f>'Price cost comparison'!M100</f>
        <v>2590.9560549037205</v>
      </c>
      <c r="J100" s="329">
        <f>'Price cost comparison'!N100</f>
        <v>2680.205314630447</v>
      </c>
      <c r="K100" s="330">
        <f>'Price cost comparison'!O100</f>
        <v>2771.3229429647108</v>
      </c>
      <c r="L100" s="7"/>
      <c r="M100" s="383">
        <f t="shared" si="19"/>
        <v>2.976531474513977E-2</v>
      </c>
      <c r="N100" s="384">
        <f t="shared" si="20"/>
        <v>3.3791081520455846E-2</v>
      </c>
      <c r="O100" s="384">
        <f t="shared" si="21"/>
        <v>3.4446458309399297E-2</v>
      </c>
      <c r="P100" s="385">
        <f t="shared" si="22"/>
        <v>3.3996510579573869E-2</v>
      </c>
      <c r="R100" s="317">
        <f t="shared" si="29"/>
        <v>-5.2653147451397694E-3</v>
      </c>
      <c r="S100" s="318">
        <f t="shared" si="29"/>
        <v>-9.2910815204558447E-3</v>
      </c>
      <c r="T100" s="318">
        <f t="shared" si="29"/>
        <v>-9.9464583093992961E-3</v>
      </c>
      <c r="U100" s="319">
        <f t="shared" si="29"/>
        <v>-9.4965105795738677E-3</v>
      </c>
      <c r="W100" s="379"/>
      <c r="X100" s="379"/>
      <c r="Y100" s="379"/>
    </row>
    <row r="101" spans="2:25" x14ac:dyDescent="0.35">
      <c r="B101" s="31">
        <f t="shared" si="30"/>
        <v>616</v>
      </c>
      <c r="C101" s="25" t="s">
        <v>20</v>
      </c>
      <c r="D101" s="26"/>
      <c r="E101" s="313" t="s">
        <v>237</v>
      </c>
      <c r="G101" s="390">
        <f>'Price cost comparison'!K101</f>
        <v>3227.7139424832185</v>
      </c>
      <c r="H101" s="329">
        <f>'Price cost comparison'!L101</f>
        <v>3323.7878638885081</v>
      </c>
      <c r="I101" s="329">
        <f>'Price cost comparison'!M101</f>
        <v>3436.1022505538658</v>
      </c>
      <c r="J101" s="329">
        <f>'Price cost comparison'!N101</f>
        <v>3554.463803474403</v>
      </c>
      <c r="K101" s="330">
        <f>'Price cost comparison'!O101</f>
        <v>3675.3031697739325</v>
      </c>
      <c r="L101" s="7"/>
      <c r="M101" s="383">
        <f t="shared" si="19"/>
        <v>2.9765314745139992E-2</v>
      </c>
      <c r="N101" s="384">
        <f t="shared" si="20"/>
        <v>3.3791081520455624E-2</v>
      </c>
      <c r="O101" s="384">
        <f t="shared" si="21"/>
        <v>3.4446458309399297E-2</v>
      </c>
      <c r="P101" s="385">
        <f t="shared" si="22"/>
        <v>3.3996510579573647E-2</v>
      </c>
      <c r="R101" s="317">
        <f t="shared" si="29"/>
        <v>-5.2653147451399915E-3</v>
      </c>
      <c r="S101" s="318">
        <f t="shared" si="29"/>
        <v>-9.2910815204556227E-3</v>
      </c>
      <c r="T101" s="318">
        <f t="shared" si="29"/>
        <v>-9.9464583093992961E-3</v>
      </c>
      <c r="U101" s="319">
        <f t="shared" si="29"/>
        <v>-9.4965105795736457E-3</v>
      </c>
      <c r="W101" s="379"/>
      <c r="X101" s="379"/>
      <c r="Y101" s="379"/>
    </row>
    <row r="102" spans="2:25" x14ac:dyDescent="0.35">
      <c r="B102" s="30" t="s">
        <v>238</v>
      </c>
      <c r="C102" s="23"/>
      <c r="D102" s="21"/>
      <c r="E102" s="306"/>
      <c r="G102" s="373"/>
      <c r="H102" s="21"/>
      <c r="I102" s="21"/>
      <c r="J102" s="21"/>
      <c r="K102" s="306"/>
      <c r="L102" s="337"/>
      <c r="M102" s="338"/>
      <c r="N102" s="339"/>
      <c r="O102" s="339"/>
      <c r="P102" s="340"/>
      <c r="R102" s="30"/>
      <c r="S102" s="21"/>
      <c r="T102" s="21"/>
      <c r="U102" s="306"/>
      <c r="W102" s="379"/>
      <c r="X102" s="379"/>
      <c r="Y102" s="379"/>
    </row>
    <row r="103" spans="2:25" x14ac:dyDescent="0.35">
      <c r="B103" s="31">
        <f>B101+1</f>
        <v>617</v>
      </c>
      <c r="C103" s="25" t="s">
        <v>21</v>
      </c>
      <c r="D103" s="26"/>
      <c r="E103" s="313" t="s">
        <v>301</v>
      </c>
      <c r="G103" s="390">
        <f>'Price cost comparison'!K103</f>
        <v>1772.2473720076125</v>
      </c>
      <c r="H103" s="329">
        <f>'Price cost comparison'!L103</f>
        <v>1824.9988728416661</v>
      </c>
      <c r="I103" s="329">
        <f>'Price cost comparison'!M103</f>
        <v>1886.6675585285986</v>
      </c>
      <c r="J103" s="329">
        <f>'Price cost comparison'!N103</f>
        <v>1951.65657392715</v>
      </c>
      <c r="K103" s="330">
        <f>'Price cost comparison'!O103</f>
        <v>2018.0060872903596</v>
      </c>
      <c r="L103" s="7"/>
      <c r="M103" s="383">
        <f t="shared" si="19"/>
        <v>2.976531474513977E-2</v>
      </c>
      <c r="N103" s="384">
        <f t="shared" si="20"/>
        <v>3.3791081520455846E-2</v>
      </c>
      <c r="O103" s="384">
        <f t="shared" si="21"/>
        <v>3.4446458309399297E-2</v>
      </c>
      <c r="P103" s="385">
        <f t="shared" si="22"/>
        <v>3.3996510579574091E-2</v>
      </c>
      <c r="R103" s="317">
        <f t="shared" ref="R103:U104" si="31">(M103-$T$2)*-1</f>
        <v>-5.2653147451397694E-3</v>
      </c>
      <c r="S103" s="318">
        <f t="shared" si="31"/>
        <v>-9.2910815204558447E-3</v>
      </c>
      <c r="T103" s="318">
        <f t="shared" si="31"/>
        <v>-9.9464583093992961E-3</v>
      </c>
      <c r="U103" s="319">
        <f t="shared" si="31"/>
        <v>-9.4965105795740898E-3</v>
      </c>
      <c r="W103" s="379"/>
      <c r="X103" s="379"/>
      <c r="Y103" s="379"/>
    </row>
    <row r="104" spans="2:25" x14ac:dyDescent="0.35">
      <c r="B104" s="31">
        <f>B103+1</f>
        <v>618</v>
      </c>
      <c r="C104" s="25" t="s">
        <v>22</v>
      </c>
      <c r="D104" s="26"/>
      <c r="E104" s="313" t="s">
        <v>301</v>
      </c>
      <c r="G104" s="390">
        <f>'Price cost comparison'!K104</f>
        <v>2301.5079430896512</v>
      </c>
      <c r="H104" s="329">
        <f>'Price cost comparison'!L104</f>
        <v>2370.0130514041539</v>
      </c>
      <c r="I104" s="329">
        <f>'Price cost comparison'!M104</f>
        <v>2450.0983556286956</v>
      </c>
      <c r="J104" s="329">
        <f>'Price cost comparison'!N104</f>
        <v>2534.4955664897875</v>
      </c>
      <c r="K104" s="330">
        <f>'Price cost comparison'!O104</f>
        <v>2620.6595718298404</v>
      </c>
      <c r="L104" s="7"/>
      <c r="M104" s="383">
        <f t="shared" si="19"/>
        <v>2.976531474513977E-2</v>
      </c>
      <c r="N104" s="384">
        <f t="shared" si="20"/>
        <v>3.3791081520455624E-2</v>
      </c>
      <c r="O104" s="384">
        <f t="shared" si="21"/>
        <v>3.4446458309399519E-2</v>
      </c>
      <c r="P104" s="385">
        <f t="shared" si="22"/>
        <v>3.3996510579573869E-2</v>
      </c>
      <c r="R104" s="317">
        <f t="shared" si="31"/>
        <v>-5.2653147451397694E-3</v>
      </c>
      <c r="S104" s="318">
        <f t="shared" si="31"/>
        <v>-9.2910815204556227E-3</v>
      </c>
      <c r="T104" s="318">
        <f t="shared" si="31"/>
        <v>-9.9464583093995182E-3</v>
      </c>
      <c r="U104" s="319">
        <f t="shared" si="31"/>
        <v>-9.4965105795738677E-3</v>
      </c>
      <c r="W104" s="379"/>
      <c r="X104" s="379"/>
      <c r="Y104" s="379"/>
    </row>
    <row r="105" spans="2:25" x14ac:dyDescent="0.35">
      <c r="B105" s="30" t="s">
        <v>239</v>
      </c>
      <c r="C105" s="23"/>
      <c r="D105" s="21"/>
      <c r="E105" s="306"/>
      <c r="G105" s="373"/>
      <c r="H105" s="21"/>
      <c r="I105" s="21"/>
      <c r="J105" s="21"/>
      <c r="K105" s="306"/>
      <c r="L105" s="337"/>
      <c r="M105" s="338"/>
      <c r="N105" s="339"/>
      <c r="O105" s="339"/>
      <c r="P105" s="340"/>
      <c r="R105" s="30"/>
      <c r="S105" s="21"/>
      <c r="T105" s="21"/>
      <c r="U105" s="306"/>
      <c r="W105" s="379"/>
      <c r="X105" s="379"/>
      <c r="Y105" s="379"/>
    </row>
    <row r="106" spans="2:25" x14ac:dyDescent="0.35">
      <c r="B106" s="31">
        <f>B104+1</f>
        <v>619</v>
      </c>
      <c r="C106" s="25" t="s">
        <v>101</v>
      </c>
      <c r="D106" s="26"/>
      <c r="E106" s="313" t="s">
        <v>301</v>
      </c>
      <c r="G106" s="390">
        <f>'Price cost comparison'!K106</f>
        <v>1772.2473720076125</v>
      </c>
      <c r="H106" s="329">
        <f>'Price cost comparison'!L106</f>
        <v>1824.9988728416661</v>
      </c>
      <c r="I106" s="329">
        <f>'Price cost comparison'!M106</f>
        <v>1886.6675585285986</v>
      </c>
      <c r="J106" s="329">
        <f>'Price cost comparison'!N106</f>
        <v>1951.65657392715</v>
      </c>
      <c r="K106" s="330">
        <f>'Price cost comparison'!O106</f>
        <v>2018.0060872903596</v>
      </c>
      <c r="L106" s="7"/>
      <c r="M106" s="383">
        <f t="shared" si="19"/>
        <v>2.976531474513977E-2</v>
      </c>
      <c r="N106" s="384">
        <f t="shared" si="20"/>
        <v>3.3791081520455846E-2</v>
      </c>
      <c r="O106" s="384">
        <f t="shared" si="21"/>
        <v>3.4446458309399297E-2</v>
      </c>
      <c r="P106" s="385">
        <f t="shared" si="22"/>
        <v>3.3996510579574091E-2</v>
      </c>
      <c r="R106" s="317">
        <f t="shared" ref="R106:U107" si="32">(M106-$T$2)*-1</f>
        <v>-5.2653147451397694E-3</v>
      </c>
      <c r="S106" s="318">
        <f t="shared" si="32"/>
        <v>-9.2910815204558447E-3</v>
      </c>
      <c r="T106" s="318">
        <f t="shared" si="32"/>
        <v>-9.9464583093992961E-3</v>
      </c>
      <c r="U106" s="319">
        <f t="shared" si="32"/>
        <v>-9.4965105795740898E-3</v>
      </c>
      <c r="W106" s="379"/>
      <c r="X106" s="379"/>
      <c r="Y106" s="379"/>
    </row>
    <row r="107" spans="2:25" x14ac:dyDescent="0.35">
      <c r="B107" s="31">
        <f>B106+1</f>
        <v>620</v>
      </c>
      <c r="C107" s="25" t="s">
        <v>102</v>
      </c>
      <c r="D107" s="26"/>
      <c r="E107" s="313" t="s">
        <v>301</v>
      </c>
      <c r="G107" s="390">
        <f>'Price cost comparison'!K107</f>
        <v>2301.5079430896512</v>
      </c>
      <c r="H107" s="329">
        <f>'Price cost comparison'!L107</f>
        <v>2370.0130514041539</v>
      </c>
      <c r="I107" s="329">
        <f>'Price cost comparison'!M107</f>
        <v>2450.0983556286956</v>
      </c>
      <c r="J107" s="329">
        <f>'Price cost comparison'!N107</f>
        <v>2534.4955664897875</v>
      </c>
      <c r="K107" s="330">
        <f>'Price cost comparison'!O107</f>
        <v>2620.6595718298404</v>
      </c>
      <c r="L107" s="7"/>
      <c r="M107" s="383">
        <f t="shared" si="19"/>
        <v>2.976531474513977E-2</v>
      </c>
      <c r="N107" s="384">
        <f t="shared" si="20"/>
        <v>3.3791081520455624E-2</v>
      </c>
      <c r="O107" s="384">
        <f t="shared" si="21"/>
        <v>3.4446458309399519E-2</v>
      </c>
      <c r="P107" s="385">
        <f t="shared" si="22"/>
        <v>3.3996510579573869E-2</v>
      </c>
      <c r="R107" s="317">
        <f t="shared" si="32"/>
        <v>-5.2653147451397694E-3</v>
      </c>
      <c r="S107" s="318">
        <f t="shared" si="32"/>
        <v>-9.2910815204556227E-3</v>
      </c>
      <c r="T107" s="318">
        <f t="shared" si="32"/>
        <v>-9.9464583093995182E-3</v>
      </c>
      <c r="U107" s="319">
        <f t="shared" si="32"/>
        <v>-9.4965105795738677E-3</v>
      </c>
      <c r="W107" s="379"/>
      <c r="X107" s="379"/>
      <c r="Y107" s="379"/>
    </row>
    <row r="108" spans="2:25" x14ac:dyDescent="0.35">
      <c r="B108" s="30" t="s">
        <v>23</v>
      </c>
      <c r="C108" s="23"/>
      <c r="D108" s="21"/>
      <c r="E108" s="306"/>
      <c r="G108" s="373"/>
      <c r="H108" s="21"/>
      <c r="I108" s="21"/>
      <c r="J108" s="21"/>
      <c r="K108" s="306"/>
      <c r="L108" s="337"/>
      <c r="M108" s="338"/>
      <c r="N108" s="339"/>
      <c r="O108" s="339"/>
      <c r="P108" s="340"/>
      <c r="R108" s="30"/>
      <c r="S108" s="21"/>
      <c r="T108" s="21"/>
      <c r="U108" s="306"/>
      <c r="W108" s="379"/>
      <c r="X108" s="379"/>
      <c r="Y108" s="379"/>
    </row>
    <row r="109" spans="2:25" x14ac:dyDescent="0.35">
      <c r="B109" s="31">
        <f>B107+1</f>
        <v>621</v>
      </c>
      <c r="C109" s="25" t="s">
        <v>24</v>
      </c>
      <c r="D109" s="26"/>
      <c r="E109" s="313" t="s">
        <v>302</v>
      </c>
      <c r="G109" s="390">
        <f>'Price cost comparison'!K109</f>
        <v>1119.4352832280174</v>
      </c>
      <c r="H109" s="329">
        <f>'Price cost comparison'!L109</f>
        <v>1152.7556267701143</v>
      </c>
      <c r="I109" s="329">
        <f>'Price cost comparison'!M109</f>
        <v>1191.708486127467</v>
      </c>
      <c r="J109" s="329">
        <f>'Price cost comparison'!N109</f>
        <v>1232.7586228118141</v>
      </c>
      <c r="K109" s="330">
        <f>'Price cost comparison'!O109</f>
        <v>1274.6681143742969</v>
      </c>
      <c r="L109" s="7"/>
      <c r="M109" s="383">
        <f t="shared" si="19"/>
        <v>2.9765314745139992E-2</v>
      </c>
      <c r="N109" s="384">
        <f t="shared" si="20"/>
        <v>3.3791081520455624E-2</v>
      </c>
      <c r="O109" s="384">
        <f t="shared" si="21"/>
        <v>3.4446458309399297E-2</v>
      </c>
      <c r="P109" s="385">
        <f t="shared" si="22"/>
        <v>3.3996510579573869E-2</v>
      </c>
      <c r="R109" s="317">
        <f t="shared" ref="R109:U112" si="33">(M109-$T$2)*-1</f>
        <v>-5.2653147451399915E-3</v>
      </c>
      <c r="S109" s="318">
        <f t="shared" si="33"/>
        <v>-9.2910815204556227E-3</v>
      </c>
      <c r="T109" s="318">
        <f t="shared" si="33"/>
        <v>-9.9464583093992961E-3</v>
      </c>
      <c r="U109" s="319">
        <f t="shared" si="33"/>
        <v>-9.4965105795738677E-3</v>
      </c>
      <c r="W109" s="379"/>
      <c r="X109" s="379"/>
      <c r="Y109" s="379"/>
    </row>
    <row r="110" spans="2:25" x14ac:dyDescent="0.35">
      <c r="B110" s="31">
        <f>B109+1</f>
        <v>622</v>
      </c>
      <c r="C110" s="25" t="s">
        <v>25</v>
      </c>
      <c r="D110" s="26"/>
      <c r="E110" s="313" t="s">
        <v>302</v>
      </c>
      <c r="G110" s="390">
        <f>'Price cost comparison'!K110</f>
        <v>1450.2231401542917</v>
      </c>
      <c r="H110" s="329">
        <f>'Price cost comparison'!L110</f>
        <v>1493.3894883716694</v>
      </c>
      <c r="I110" s="329">
        <f>'Price cost comparison'!M110</f>
        <v>1543.8527343150279</v>
      </c>
      <c r="J110" s="329">
        <f>'Price cost comparison'!N110</f>
        <v>1597.0329931634624</v>
      </c>
      <c r="K110" s="330">
        <f>'Price cost comparison'!O110</f>
        <v>1651.3265422114725</v>
      </c>
      <c r="L110" s="7"/>
      <c r="M110" s="383">
        <f t="shared" si="19"/>
        <v>2.9765314745139992E-2</v>
      </c>
      <c r="N110" s="384">
        <f t="shared" si="20"/>
        <v>3.3791081520455624E-2</v>
      </c>
      <c r="O110" s="384">
        <f t="shared" si="21"/>
        <v>3.4446458309399075E-2</v>
      </c>
      <c r="P110" s="385">
        <f t="shared" si="22"/>
        <v>3.3996510579573869E-2</v>
      </c>
      <c r="R110" s="317">
        <f t="shared" si="33"/>
        <v>-5.2653147451399915E-3</v>
      </c>
      <c r="S110" s="318">
        <f t="shared" si="33"/>
        <v>-9.2910815204556227E-3</v>
      </c>
      <c r="T110" s="318">
        <f t="shared" si="33"/>
        <v>-9.9464583093990741E-3</v>
      </c>
      <c r="U110" s="319">
        <f t="shared" si="33"/>
        <v>-9.4965105795738677E-3</v>
      </c>
      <c r="W110" s="379"/>
      <c r="X110" s="379"/>
      <c r="Y110" s="379"/>
    </row>
    <row r="111" spans="2:25" x14ac:dyDescent="0.35">
      <c r="B111" s="31">
        <f>B110+1</f>
        <v>623</v>
      </c>
      <c r="C111" s="25" t="s">
        <v>26</v>
      </c>
      <c r="D111" s="26"/>
      <c r="E111" s="313" t="s">
        <v>302</v>
      </c>
      <c r="G111" s="390">
        <f>'Price cost comparison'!K111</f>
        <v>1781.0109970805656</v>
      </c>
      <c r="H111" s="329">
        <f>'Price cost comparison'!L111</f>
        <v>1834.0233499732244</v>
      </c>
      <c r="I111" s="329">
        <f>'Price cost comparison'!M111</f>
        <v>1895.9969825025887</v>
      </c>
      <c r="J111" s="329">
        <f>'Price cost comparison'!N111</f>
        <v>1961.3073635151109</v>
      </c>
      <c r="K111" s="330">
        <f>'Price cost comparison'!O111</f>
        <v>2027.9849700486486</v>
      </c>
      <c r="L111" s="7"/>
      <c r="M111" s="383">
        <f t="shared" si="19"/>
        <v>2.9765314745139992E-2</v>
      </c>
      <c r="N111" s="384">
        <f t="shared" si="20"/>
        <v>3.3791081520455624E-2</v>
      </c>
      <c r="O111" s="384">
        <f t="shared" si="21"/>
        <v>3.4446458309399297E-2</v>
      </c>
      <c r="P111" s="385">
        <f t="shared" si="22"/>
        <v>3.3996510579573869E-2</v>
      </c>
      <c r="R111" s="317">
        <f t="shared" si="33"/>
        <v>-5.2653147451399915E-3</v>
      </c>
      <c r="S111" s="318">
        <f t="shared" si="33"/>
        <v>-9.2910815204556227E-3</v>
      </c>
      <c r="T111" s="318">
        <f t="shared" si="33"/>
        <v>-9.9464583093992961E-3</v>
      </c>
      <c r="U111" s="319">
        <f t="shared" si="33"/>
        <v>-9.4965105795738677E-3</v>
      </c>
      <c r="W111" s="379"/>
      <c r="X111" s="379"/>
      <c r="Y111" s="379"/>
    </row>
    <row r="112" spans="2:25" x14ac:dyDescent="0.35">
      <c r="B112" s="31">
        <f>B111+1</f>
        <v>624</v>
      </c>
      <c r="C112" s="25" t="s">
        <v>27</v>
      </c>
      <c r="D112" s="26"/>
      <c r="E112" s="313" t="s">
        <v>302</v>
      </c>
      <c r="G112" s="390">
        <f>'Price cost comparison'!K112</f>
        <v>2376.429139547859</v>
      </c>
      <c r="H112" s="329">
        <f>'Price cost comparison'!L112</f>
        <v>2447.1643008560231</v>
      </c>
      <c r="I112" s="329">
        <f>'Price cost comparison'!M112</f>
        <v>2529.8566292401974</v>
      </c>
      <c r="J112" s="329">
        <f>'Price cost comparison'!N112</f>
        <v>2617.0012301480783</v>
      </c>
      <c r="K112" s="330">
        <f>'Price cost comparison'!O112</f>
        <v>2705.9701401555649</v>
      </c>
      <c r="L112" s="7"/>
      <c r="M112" s="383">
        <f t="shared" si="19"/>
        <v>2.9765314745139992E-2</v>
      </c>
      <c r="N112" s="384">
        <f t="shared" si="20"/>
        <v>3.3791081520455402E-2</v>
      </c>
      <c r="O112" s="384">
        <f t="shared" si="21"/>
        <v>3.4446458309399741E-2</v>
      </c>
      <c r="P112" s="385">
        <f t="shared" si="22"/>
        <v>3.3996510579573647E-2</v>
      </c>
      <c r="R112" s="317">
        <f t="shared" si="33"/>
        <v>-5.2653147451399915E-3</v>
      </c>
      <c r="S112" s="318">
        <f t="shared" si="33"/>
        <v>-9.2910815204554006E-3</v>
      </c>
      <c r="T112" s="318">
        <f t="shared" si="33"/>
        <v>-9.9464583093997402E-3</v>
      </c>
      <c r="U112" s="319">
        <f t="shared" si="33"/>
        <v>-9.4965105795736457E-3</v>
      </c>
      <c r="W112" s="379"/>
      <c r="X112" s="379"/>
      <c r="Y112" s="379"/>
    </row>
    <row r="113" spans="2:25" x14ac:dyDescent="0.35">
      <c r="B113" s="30" t="s">
        <v>35</v>
      </c>
      <c r="C113" s="23"/>
      <c r="D113" s="21"/>
      <c r="E113" s="306"/>
      <c r="G113" s="373"/>
      <c r="H113" s="21"/>
      <c r="I113" s="21"/>
      <c r="J113" s="21"/>
      <c r="K113" s="306"/>
      <c r="L113" s="337"/>
      <c r="M113" s="338"/>
      <c r="N113" s="339"/>
      <c r="O113" s="339"/>
      <c r="P113" s="340"/>
      <c r="R113" s="30"/>
      <c r="S113" s="21"/>
      <c r="T113" s="21"/>
      <c r="U113" s="306"/>
      <c r="W113" s="379"/>
      <c r="X113" s="379"/>
      <c r="Y113" s="379"/>
    </row>
    <row r="114" spans="2:25" ht="31.5" x14ac:dyDescent="0.35">
      <c r="B114" s="31">
        <f>B112+1</f>
        <v>625</v>
      </c>
      <c r="C114" s="25" t="s">
        <v>29</v>
      </c>
      <c r="D114" s="26"/>
      <c r="E114" s="314" t="s">
        <v>303</v>
      </c>
      <c r="G114" s="390">
        <f>'Price cost comparison'!K114</f>
        <v>1412.6554825779833</v>
      </c>
      <c r="H114" s="329">
        <f>'Price cost comparison'!L114</f>
        <v>1454.7036176433646</v>
      </c>
      <c r="I114" s="329">
        <f>'Price cost comparison'!M114</f>
        <v>1503.8596261752532</v>
      </c>
      <c r="J114" s="329">
        <f>'Price cost comparison'!N114</f>
        <v>1555.6622640914877</v>
      </c>
      <c r="K114" s="330">
        <f>'Price cost comparison'!O114</f>
        <v>1608.5493527109179</v>
      </c>
      <c r="L114" s="7"/>
      <c r="M114" s="383">
        <f t="shared" si="19"/>
        <v>2.9765314745139992E-2</v>
      </c>
      <c r="N114" s="384">
        <f t="shared" si="20"/>
        <v>3.3791081520455624E-2</v>
      </c>
      <c r="O114" s="384">
        <f t="shared" si="21"/>
        <v>3.4446458309399297E-2</v>
      </c>
      <c r="P114" s="385">
        <f t="shared" si="22"/>
        <v>3.3996510579573869E-2</v>
      </c>
      <c r="R114" s="317">
        <f t="shared" ref="R114:U115" si="34">(M114-$T$2)*-1</f>
        <v>-5.2653147451399915E-3</v>
      </c>
      <c r="S114" s="318">
        <f t="shared" si="34"/>
        <v>-9.2910815204556227E-3</v>
      </c>
      <c r="T114" s="318">
        <f t="shared" si="34"/>
        <v>-9.9464583093992961E-3</v>
      </c>
      <c r="U114" s="319">
        <f t="shared" si="34"/>
        <v>-9.4965105795738677E-3</v>
      </c>
      <c r="W114" s="379"/>
      <c r="X114" s="379"/>
      <c r="Y114" s="379"/>
    </row>
    <row r="115" spans="2:25" ht="31.5" x14ac:dyDescent="0.35">
      <c r="B115" s="31">
        <f>B114+1</f>
        <v>626</v>
      </c>
      <c r="C115" s="25" t="s">
        <v>30</v>
      </c>
      <c r="D115" s="26"/>
      <c r="E115" s="314" t="s">
        <v>303</v>
      </c>
      <c r="G115" s="390">
        <f>'Price cost comparison'!K115</f>
        <v>1809.6009108895123</v>
      </c>
      <c r="H115" s="329">
        <f>'Price cost comparison'!L115</f>
        <v>1863.4642515652308</v>
      </c>
      <c r="I115" s="329">
        <f>'Price cost comparison'!M115</f>
        <v>1926.4327240003258</v>
      </c>
      <c r="J115" s="329">
        <f>'Price cost comparison'!N115</f>
        <v>1992.7915085134659</v>
      </c>
      <c r="K115" s="330">
        <f>'Price cost comparison'!O115</f>
        <v>2060.5394661155287</v>
      </c>
      <c r="L115" s="7"/>
      <c r="M115" s="383">
        <f t="shared" si="19"/>
        <v>2.9765314745139992E-2</v>
      </c>
      <c r="N115" s="384">
        <f t="shared" si="20"/>
        <v>3.3791081520455402E-2</v>
      </c>
      <c r="O115" s="384">
        <f t="shared" si="21"/>
        <v>3.4446458309399519E-2</v>
      </c>
      <c r="P115" s="385">
        <f t="shared" si="22"/>
        <v>3.3996510579573869E-2</v>
      </c>
      <c r="R115" s="317">
        <f t="shared" si="34"/>
        <v>-5.2653147451399915E-3</v>
      </c>
      <c r="S115" s="318">
        <f t="shared" si="34"/>
        <v>-9.2910815204554006E-3</v>
      </c>
      <c r="T115" s="318">
        <f t="shared" si="34"/>
        <v>-9.9464583093995182E-3</v>
      </c>
      <c r="U115" s="319">
        <f t="shared" si="34"/>
        <v>-9.4965105795738677E-3</v>
      </c>
      <c r="W115" s="379"/>
      <c r="X115" s="379"/>
      <c r="Y115" s="379"/>
    </row>
    <row r="116" spans="2:25" x14ac:dyDescent="0.35">
      <c r="B116" s="30" t="s">
        <v>273</v>
      </c>
      <c r="C116" s="23"/>
      <c r="D116" s="21"/>
      <c r="E116" s="306"/>
      <c r="G116" s="373"/>
      <c r="H116" s="21"/>
      <c r="I116" s="21"/>
      <c r="J116" s="21"/>
      <c r="K116" s="306"/>
      <c r="L116" s="337"/>
      <c r="M116" s="338"/>
      <c r="N116" s="339"/>
      <c r="O116" s="339"/>
      <c r="P116" s="340"/>
      <c r="R116" s="30"/>
      <c r="S116" s="21"/>
      <c r="T116" s="21"/>
      <c r="U116" s="306"/>
      <c r="W116" s="379"/>
      <c r="X116" s="379"/>
      <c r="Y116" s="379"/>
    </row>
    <row r="117" spans="2:25" ht="21" x14ac:dyDescent="0.35">
      <c r="B117" s="31">
        <f>B115+1</f>
        <v>627</v>
      </c>
      <c r="C117" s="25" t="s">
        <v>29</v>
      </c>
      <c r="D117" s="26"/>
      <c r="E117" s="314" t="s">
        <v>272</v>
      </c>
      <c r="G117" s="390">
        <f>'Price cost comparison'!K117</f>
        <v>2547.1909415061268</v>
      </c>
      <c r="H117" s="329">
        <f>'Price cost comparison'!L117</f>
        <v>2623.0088815960262</v>
      </c>
      <c r="I117" s="329">
        <f>'Price cost comparison'!M117</f>
        <v>2711.6431885429165</v>
      </c>
      <c r="J117" s="329">
        <f>'Price cost comparison'!N117</f>
        <v>2805.0496925870266</v>
      </c>
      <c r="K117" s="330">
        <f>'Price cost comparison'!O117</f>
        <v>2900.411594137292</v>
      </c>
      <c r="L117" s="7"/>
      <c r="M117" s="383">
        <f t="shared" si="19"/>
        <v>2.9765314745139992E-2</v>
      </c>
      <c r="N117" s="384">
        <f t="shared" si="20"/>
        <v>3.3791081520455624E-2</v>
      </c>
      <c r="O117" s="384">
        <f t="shared" si="21"/>
        <v>3.4446458309399297E-2</v>
      </c>
      <c r="P117" s="385">
        <f t="shared" si="22"/>
        <v>3.3996510579573869E-2</v>
      </c>
      <c r="R117" s="317">
        <f t="shared" ref="R117:U118" si="35">(M117-$T$2)*-1</f>
        <v>-5.2653147451399915E-3</v>
      </c>
      <c r="S117" s="318">
        <f t="shared" si="35"/>
        <v>-9.2910815204556227E-3</v>
      </c>
      <c r="T117" s="318">
        <f t="shared" si="35"/>
        <v>-9.9464583093992961E-3</v>
      </c>
      <c r="U117" s="319">
        <f t="shared" si="35"/>
        <v>-9.4965105795738677E-3</v>
      </c>
      <c r="W117" s="379"/>
      <c r="X117" s="379"/>
      <c r="Y117" s="379"/>
    </row>
    <row r="118" spans="2:25" ht="21" x14ac:dyDescent="0.35">
      <c r="B118" s="31">
        <f>B117+1</f>
        <v>628</v>
      </c>
      <c r="C118" s="25" t="s">
        <v>30</v>
      </c>
      <c r="D118" s="26"/>
      <c r="E118" s="314" t="s">
        <v>272</v>
      </c>
      <c r="G118" s="390">
        <f>'Price cost comparison'!K118</f>
        <v>3208.7666553586751</v>
      </c>
      <c r="H118" s="329">
        <f>'Price cost comparison'!L118</f>
        <v>3304.2766047991363</v>
      </c>
      <c r="I118" s="329">
        <f>'Price cost comparison'!M118</f>
        <v>3415.9316849180377</v>
      </c>
      <c r="J118" s="329">
        <f>'Price cost comparison'!N118</f>
        <v>3533.5984332903236</v>
      </c>
      <c r="K118" s="330">
        <f>'Price cost comparison'!O118</f>
        <v>3653.7284498116433</v>
      </c>
      <c r="L118" s="7"/>
      <c r="M118" s="383">
        <f t="shared" si="19"/>
        <v>2.9765314745139992E-2</v>
      </c>
      <c r="N118" s="384">
        <f t="shared" si="20"/>
        <v>3.3791081520455402E-2</v>
      </c>
      <c r="O118" s="384">
        <f t="shared" si="21"/>
        <v>3.4446458309399519E-2</v>
      </c>
      <c r="P118" s="385">
        <f t="shared" si="22"/>
        <v>3.3996510579573647E-2</v>
      </c>
      <c r="R118" s="317">
        <f t="shared" si="35"/>
        <v>-5.2653147451399915E-3</v>
      </c>
      <c r="S118" s="318">
        <f t="shared" si="35"/>
        <v>-9.2910815204554006E-3</v>
      </c>
      <c r="T118" s="318">
        <f t="shared" si="35"/>
        <v>-9.9464583093995182E-3</v>
      </c>
      <c r="U118" s="319">
        <f t="shared" si="35"/>
        <v>-9.4965105795736457E-3</v>
      </c>
      <c r="W118" s="379"/>
      <c r="X118" s="379"/>
      <c r="Y118" s="379"/>
    </row>
    <row r="119" spans="2:25" x14ac:dyDescent="0.35">
      <c r="B119" s="30" t="s">
        <v>274</v>
      </c>
      <c r="C119" s="23"/>
      <c r="D119" s="21"/>
      <c r="E119" s="306"/>
      <c r="G119" s="373"/>
      <c r="H119" s="21"/>
      <c r="I119" s="21"/>
      <c r="J119" s="21"/>
      <c r="K119" s="306"/>
      <c r="L119" s="337"/>
      <c r="M119" s="338"/>
      <c r="N119" s="339"/>
      <c r="O119" s="339"/>
      <c r="P119" s="340"/>
      <c r="R119" s="30"/>
      <c r="S119" s="21"/>
      <c r="T119" s="21"/>
      <c r="U119" s="306"/>
      <c r="W119" s="379"/>
      <c r="X119" s="379"/>
      <c r="Y119" s="379"/>
    </row>
    <row r="120" spans="2:25" ht="21" x14ac:dyDescent="0.35">
      <c r="B120" s="31">
        <f>B118+1</f>
        <v>629</v>
      </c>
      <c r="C120" s="25" t="s">
        <v>29</v>
      </c>
      <c r="D120" s="11"/>
      <c r="E120" s="314" t="s">
        <v>272</v>
      </c>
      <c r="G120" s="390">
        <f>'Price cost comparison'!K120</f>
        <v>623.25349783860611</v>
      </c>
      <c r="H120" s="329">
        <f>'Price cost comparison'!L120</f>
        <v>641.80483436778161</v>
      </c>
      <c r="I120" s="329">
        <f>'Price cost comparison'!M120</f>
        <v>663.4921138461259</v>
      </c>
      <c r="J120" s="329">
        <f>'Price cost comparison'!N120</f>
        <v>686.34706728434162</v>
      </c>
      <c r="K120" s="330">
        <f>'Price cost comparison'!O120</f>
        <v>709.68047261853326</v>
      </c>
      <c r="L120" s="7"/>
      <c r="M120" s="383">
        <f t="shared" si="19"/>
        <v>2.9765314745139992E-2</v>
      </c>
      <c r="N120" s="384">
        <f t="shared" si="20"/>
        <v>3.3791081520455624E-2</v>
      </c>
      <c r="O120" s="384">
        <f t="shared" si="21"/>
        <v>3.4446458309399297E-2</v>
      </c>
      <c r="P120" s="385">
        <f t="shared" si="22"/>
        <v>3.3996510579573869E-2</v>
      </c>
      <c r="R120" s="317">
        <f t="shared" ref="R120:U121" si="36">(M120-$T$2)*-1</f>
        <v>-5.2653147451399915E-3</v>
      </c>
      <c r="S120" s="318">
        <f t="shared" si="36"/>
        <v>-9.2910815204556227E-3</v>
      </c>
      <c r="T120" s="318">
        <f t="shared" si="36"/>
        <v>-9.9464583093992961E-3</v>
      </c>
      <c r="U120" s="319">
        <f t="shared" si="36"/>
        <v>-9.4965105795738677E-3</v>
      </c>
      <c r="W120" s="379"/>
      <c r="X120" s="379"/>
      <c r="Y120" s="379"/>
    </row>
    <row r="121" spans="2:25" ht="21" x14ac:dyDescent="0.35">
      <c r="B121" s="31">
        <f>B120+1</f>
        <v>630</v>
      </c>
      <c r="C121" s="25" t="s">
        <v>30</v>
      </c>
      <c r="D121" s="11"/>
      <c r="E121" s="314" t="s">
        <v>272</v>
      </c>
      <c r="G121" s="390">
        <f>'Price cost comparison'!K121</f>
        <v>755.56864060911573</v>
      </c>
      <c r="H121" s="329">
        <f>'Price cost comparison'!L121</f>
        <v>778.05837900840356</v>
      </c>
      <c r="I121" s="329">
        <f>'Price cost comparison'!M121</f>
        <v>804.34981312115008</v>
      </c>
      <c r="J121" s="329">
        <f>'Price cost comparison'!N121</f>
        <v>832.05681542500099</v>
      </c>
      <c r="K121" s="330">
        <f>'Price cost comparison'!O121</f>
        <v>860.34384375340346</v>
      </c>
      <c r="L121" s="7"/>
      <c r="M121" s="383">
        <f t="shared" si="19"/>
        <v>2.9765314745139992E-2</v>
      </c>
      <c r="N121" s="384">
        <f t="shared" si="20"/>
        <v>3.3791081520455624E-2</v>
      </c>
      <c r="O121" s="384">
        <f t="shared" si="21"/>
        <v>3.4446458309399519E-2</v>
      </c>
      <c r="P121" s="385">
        <f t="shared" si="22"/>
        <v>3.3996510579573647E-2</v>
      </c>
      <c r="R121" s="317">
        <f t="shared" si="36"/>
        <v>-5.2653147451399915E-3</v>
      </c>
      <c r="S121" s="318">
        <f t="shared" si="36"/>
        <v>-9.2910815204556227E-3</v>
      </c>
      <c r="T121" s="318">
        <f t="shared" si="36"/>
        <v>-9.9464583093995182E-3</v>
      </c>
      <c r="U121" s="319">
        <f t="shared" si="36"/>
        <v>-9.4965105795736457E-3</v>
      </c>
      <c r="W121" s="379"/>
      <c r="X121" s="379"/>
      <c r="Y121" s="379"/>
    </row>
    <row r="122" spans="2:25" x14ac:dyDescent="0.35">
      <c r="B122" s="30" t="s">
        <v>275</v>
      </c>
      <c r="C122" s="23"/>
      <c r="D122" s="21"/>
      <c r="E122" s="306"/>
      <c r="G122" s="373"/>
      <c r="H122" s="21"/>
      <c r="I122" s="21"/>
      <c r="J122" s="21"/>
      <c r="K122" s="306"/>
      <c r="L122" s="337"/>
      <c r="M122" s="338"/>
      <c r="N122" s="339"/>
      <c r="O122" s="339"/>
      <c r="P122" s="340"/>
      <c r="R122" s="30"/>
      <c r="S122" s="21"/>
      <c r="T122" s="21"/>
      <c r="U122" s="306"/>
      <c r="W122" s="379"/>
      <c r="X122" s="379"/>
      <c r="Y122" s="379"/>
    </row>
    <row r="123" spans="2:25" ht="21" x14ac:dyDescent="0.35">
      <c r="B123" s="31">
        <f>B121+1</f>
        <v>631</v>
      </c>
      <c r="C123" s="25" t="s">
        <v>29</v>
      </c>
      <c r="D123" s="11"/>
      <c r="E123" s="314" t="s">
        <v>272</v>
      </c>
      <c r="G123" s="390">
        <f>'Price cost comparison'!K123</f>
        <v>1247.2615541148461</v>
      </c>
      <c r="H123" s="329">
        <f>'Price cost comparison'!L123</f>
        <v>1284.3866868425871</v>
      </c>
      <c r="I123" s="329">
        <f>'Price cost comparison'!M123</f>
        <v>1327.7875020814729</v>
      </c>
      <c r="J123" s="329">
        <f>'Price cost comparison'!N123</f>
        <v>1373.5250789156635</v>
      </c>
      <c r="K123" s="330">
        <f>'Price cost comparison'!O123</f>
        <v>1420.2201387923301</v>
      </c>
      <c r="L123" s="7"/>
      <c r="M123" s="383">
        <f t="shared" si="19"/>
        <v>2.9765314745139992E-2</v>
      </c>
      <c r="N123" s="384">
        <f t="shared" si="20"/>
        <v>3.3791081520455624E-2</v>
      </c>
      <c r="O123" s="384">
        <f t="shared" si="21"/>
        <v>3.4446458309399075E-2</v>
      </c>
      <c r="P123" s="385">
        <f t="shared" si="22"/>
        <v>3.3996510579574091E-2</v>
      </c>
      <c r="R123" s="317">
        <f t="shared" ref="R123:U124" si="37">(M123-$T$2)*-1</f>
        <v>-5.2653147451399915E-3</v>
      </c>
      <c r="S123" s="318">
        <f t="shared" si="37"/>
        <v>-9.2910815204556227E-3</v>
      </c>
      <c r="T123" s="318">
        <f t="shared" si="37"/>
        <v>-9.9464583093990741E-3</v>
      </c>
      <c r="U123" s="319">
        <f t="shared" si="37"/>
        <v>-9.4965105795740898E-3</v>
      </c>
      <c r="W123" s="379"/>
      <c r="X123" s="379"/>
      <c r="Y123" s="379"/>
    </row>
    <row r="124" spans="2:25" ht="21" x14ac:dyDescent="0.35">
      <c r="B124" s="31">
        <f>B123+1</f>
        <v>632</v>
      </c>
      <c r="C124" s="25" t="s">
        <v>30</v>
      </c>
      <c r="D124" s="11"/>
      <c r="E124" s="314" t="s">
        <v>272</v>
      </c>
      <c r="G124" s="390">
        <f>'Price cost comparison'!K124</f>
        <v>1578.0494110411205</v>
      </c>
      <c r="H124" s="329">
        <f>'Price cost comparison'!L124</f>
        <v>1625.0205484441422</v>
      </c>
      <c r="I124" s="329">
        <f>'Price cost comparison'!M124</f>
        <v>1679.9317502690333</v>
      </c>
      <c r="J124" s="329">
        <f>'Price cost comparison'!N124</f>
        <v>1737.799449267312</v>
      </c>
      <c r="K124" s="330">
        <f>'Price cost comparison'!O124</f>
        <v>1796.8785666295057</v>
      </c>
      <c r="L124" s="7"/>
      <c r="M124" s="383">
        <f t="shared" si="19"/>
        <v>2.9765314745139992E-2</v>
      </c>
      <c r="N124" s="384">
        <f t="shared" si="20"/>
        <v>3.3791081520455402E-2</v>
      </c>
      <c r="O124" s="384">
        <f t="shared" si="21"/>
        <v>3.4446458309399519E-2</v>
      </c>
      <c r="P124" s="385">
        <f t="shared" si="22"/>
        <v>3.3996510579573869E-2</v>
      </c>
      <c r="R124" s="317">
        <f t="shared" si="37"/>
        <v>-5.2653147451399915E-3</v>
      </c>
      <c r="S124" s="318">
        <f t="shared" si="37"/>
        <v>-9.2910815204554006E-3</v>
      </c>
      <c r="T124" s="318">
        <f t="shared" si="37"/>
        <v>-9.9464583093995182E-3</v>
      </c>
      <c r="U124" s="319">
        <f t="shared" si="37"/>
        <v>-9.4965105795738677E-3</v>
      </c>
      <c r="W124" s="379"/>
      <c r="X124" s="379"/>
      <c r="Y124" s="379"/>
    </row>
    <row r="125" spans="2:25" x14ac:dyDescent="0.35">
      <c r="B125" s="30" t="s">
        <v>276</v>
      </c>
      <c r="C125" s="23"/>
      <c r="D125" s="21"/>
      <c r="E125" s="306"/>
      <c r="G125" s="373"/>
      <c r="H125" s="21"/>
      <c r="I125" s="21"/>
      <c r="J125" s="21"/>
      <c r="K125" s="306"/>
      <c r="L125" s="337"/>
      <c r="M125" s="338"/>
      <c r="N125" s="339"/>
      <c r="O125" s="339"/>
      <c r="P125" s="340"/>
      <c r="R125" s="30"/>
      <c r="S125" s="21"/>
      <c r="T125" s="21"/>
      <c r="U125" s="306"/>
      <c r="W125" s="379"/>
      <c r="X125" s="379"/>
      <c r="Y125" s="379"/>
    </row>
    <row r="126" spans="2:25" ht="21" x14ac:dyDescent="0.35">
      <c r="B126" s="31">
        <f>B124+1</f>
        <v>633</v>
      </c>
      <c r="C126" s="25" t="s">
        <v>29</v>
      </c>
      <c r="D126" s="11"/>
      <c r="E126" s="314" t="s">
        <v>272</v>
      </c>
      <c r="G126" s="390">
        <f>'Price cost comparison'!K126</f>
        <v>1743.4433395042574</v>
      </c>
      <c r="H126" s="329">
        <f>'Price cost comparison'!L126</f>
        <v>1795.3374792449197</v>
      </c>
      <c r="I126" s="329">
        <f>'Price cost comparison'!M126</f>
        <v>1856.0038743628143</v>
      </c>
      <c r="J126" s="329">
        <f>'Price cost comparison'!N126</f>
        <v>1919.936634443136</v>
      </c>
      <c r="K126" s="330">
        <f>'Price cost comparison'!O126</f>
        <v>1985.207780548094</v>
      </c>
      <c r="L126" s="7"/>
      <c r="M126" s="383">
        <f t="shared" si="19"/>
        <v>2.9765314745139992E-2</v>
      </c>
      <c r="N126" s="384">
        <f t="shared" si="20"/>
        <v>3.3791081520455624E-2</v>
      </c>
      <c r="O126" s="384">
        <f t="shared" si="21"/>
        <v>3.4446458309399075E-2</v>
      </c>
      <c r="P126" s="385">
        <f t="shared" si="22"/>
        <v>3.3996510579574091E-2</v>
      </c>
      <c r="R126" s="317">
        <f t="shared" ref="R126:U127" si="38">(M126-$T$2)*-1</f>
        <v>-5.2653147451399915E-3</v>
      </c>
      <c r="S126" s="318">
        <f t="shared" si="38"/>
        <v>-9.2910815204556227E-3</v>
      </c>
      <c r="T126" s="318">
        <f t="shared" si="38"/>
        <v>-9.9464583093990741E-3</v>
      </c>
      <c r="U126" s="319">
        <f t="shared" si="38"/>
        <v>-9.4965105795740898E-3</v>
      </c>
      <c r="W126" s="379"/>
      <c r="X126" s="379"/>
      <c r="Y126" s="379"/>
    </row>
    <row r="127" spans="2:25" ht="21" x14ac:dyDescent="0.35">
      <c r="B127" s="31">
        <f>B126+1</f>
        <v>634</v>
      </c>
      <c r="C127" s="25" t="s">
        <v>30</v>
      </c>
      <c r="D127" s="11"/>
      <c r="E127" s="314" t="s">
        <v>272</v>
      </c>
      <c r="G127" s="390">
        <f>'Price cost comparison'!K127</f>
        <v>2272.7039105862964</v>
      </c>
      <c r="H127" s="329">
        <f>'Price cost comparison'!L127</f>
        <v>2340.3516578074077</v>
      </c>
      <c r="I127" s="329">
        <f>'Price cost comparison'!M127</f>
        <v>2419.434671462911</v>
      </c>
      <c r="J127" s="329">
        <f>'Price cost comparison'!N127</f>
        <v>2502.7756270057735</v>
      </c>
      <c r="K127" s="330">
        <f>'Price cost comparison'!O127</f>
        <v>2587.8612650875748</v>
      </c>
      <c r="L127" s="7"/>
      <c r="M127" s="383">
        <f t="shared" si="19"/>
        <v>2.976531474513977E-2</v>
      </c>
      <c r="N127" s="384">
        <f t="shared" si="20"/>
        <v>3.3791081520455402E-2</v>
      </c>
      <c r="O127" s="384">
        <f t="shared" si="21"/>
        <v>3.4446458309399297E-2</v>
      </c>
      <c r="P127" s="385">
        <f t="shared" si="22"/>
        <v>3.3996510579573869E-2</v>
      </c>
      <c r="R127" s="317">
        <f t="shared" si="38"/>
        <v>-5.2653147451397694E-3</v>
      </c>
      <c r="S127" s="318">
        <f t="shared" si="38"/>
        <v>-9.2910815204554006E-3</v>
      </c>
      <c r="T127" s="318">
        <f t="shared" si="38"/>
        <v>-9.9464583093992961E-3</v>
      </c>
      <c r="U127" s="319">
        <f t="shared" si="38"/>
        <v>-9.4965105795738677E-3</v>
      </c>
      <c r="W127" s="379"/>
      <c r="X127" s="379"/>
      <c r="Y127" s="379"/>
    </row>
    <row r="128" spans="2:25" x14ac:dyDescent="0.35">
      <c r="B128" s="30" t="s">
        <v>277</v>
      </c>
      <c r="C128" s="23"/>
      <c r="D128" s="21"/>
      <c r="E128" s="306"/>
      <c r="G128" s="373"/>
      <c r="H128" s="21"/>
      <c r="I128" s="21"/>
      <c r="J128" s="21"/>
      <c r="K128" s="306"/>
      <c r="L128" s="337"/>
      <c r="M128" s="338"/>
      <c r="N128" s="339"/>
      <c r="O128" s="339"/>
      <c r="P128" s="340"/>
      <c r="R128" s="30"/>
      <c r="S128" s="21"/>
      <c r="T128" s="21"/>
      <c r="U128" s="306"/>
      <c r="W128" s="379"/>
      <c r="X128" s="379"/>
      <c r="Y128" s="379"/>
    </row>
    <row r="129" spans="2:25" x14ac:dyDescent="0.35">
      <c r="B129" s="31">
        <f>B127+1</f>
        <v>635</v>
      </c>
      <c r="C129" s="25" t="s">
        <v>29</v>
      </c>
      <c r="D129" s="26"/>
      <c r="E129" s="313" t="s">
        <v>242</v>
      </c>
      <c r="G129" s="390">
        <f>'Price cost comparison'!K129</f>
        <v>3605.9532773342767</v>
      </c>
      <c r="H129" s="329">
        <f>'Price cost comparison'!L129</f>
        <v>3713.2856115904005</v>
      </c>
      <c r="I129" s="329">
        <f>'Price cost comparison'!M129</f>
        <v>3838.7615484003873</v>
      </c>
      <c r="J129" s="329">
        <f>'Price cost comparison'!N129</f>
        <v>3970.9932880370861</v>
      </c>
      <c r="K129" s="330">
        <f>'Price cost comparison'!O129</f>
        <v>4105.9932033652549</v>
      </c>
      <c r="L129" s="7"/>
      <c r="M129" s="383">
        <f t="shared" si="19"/>
        <v>2.9765314745139992E-2</v>
      </c>
      <c r="N129" s="384">
        <f t="shared" si="20"/>
        <v>3.3791081520455846E-2</v>
      </c>
      <c r="O129" s="384">
        <f t="shared" si="21"/>
        <v>3.4446458309399297E-2</v>
      </c>
      <c r="P129" s="385">
        <f t="shared" si="22"/>
        <v>3.3996510579573647E-2</v>
      </c>
      <c r="R129" s="317">
        <f t="shared" ref="R129:U130" si="39">(M129-$T$2)*-1</f>
        <v>-5.2653147451399915E-3</v>
      </c>
      <c r="S129" s="318">
        <f t="shared" si="39"/>
        <v>-9.2910815204558447E-3</v>
      </c>
      <c r="T129" s="318">
        <f t="shared" si="39"/>
        <v>-9.9464583093992961E-3</v>
      </c>
      <c r="U129" s="319">
        <f t="shared" si="39"/>
        <v>-9.4965105795736457E-3</v>
      </c>
      <c r="W129" s="379"/>
      <c r="X129" s="379"/>
      <c r="Y129" s="379"/>
    </row>
    <row r="130" spans="2:25" x14ac:dyDescent="0.35">
      <c r="B130" s="31">
        <f>B129+1</f>
        <v>636</v>
      </c>
      <c r="C130" s="25" t="s">
        <v>30</v>
      </c>
      <c r="D130" s="26"/>
      <c r="E130" s="313" t="s">
        <v>242</v>
      </c>
      <c r="G130" s="390">
        <f>'Price cost comparison'!K130</f>
        <v>4205.8602916852506</v>
      </c>
      <c r="H130" s="329">
        <f>'Price cost comparison'!L130</f>
        <v>4331.0490470413488</v>
      </c>
      <c r="I130" s="329">
        <f>'Price cost comparison'!M130</f>
        <v>4477.399878459014</v>
      </c>
      <c r="J130" s="329">
        <f>'Price cost comparison'!N130</f>
        <v>4631.630446706863</v>
      </c>
      <c r="K130" s="330">
        <f>'Price cost comparison'!O130</f>
        <v>4789.0897201890084</v>
      </c>
      <c r="L130" s="7"/>
      <c r="M130" s="383">
        <f t="shared" si="19"/>
        <v>2.9765314745139992E-2</v>
      </c>
      <c r="N130" s="384">
        <f t="shared" si="20"/>
        <v>3.3791081520455402E-2</v>
      </c>
      <c r="O130" s="384">
        <f t="shared" si="21"/>
        <v>3.4446458309399519E-2</v>
      </c>
      <c r="P130" s="385">
        <f t="shared" si="22"/>
        <v>3.3996510579573647E-2</v>
      </c>
      <c r="R130" s="317">
        <f t="shared" si="39"/>
        <v>-5.2653147451399915E-3</v>
      </c>
      <c r="S130" s="318">
        <f t="shared" si="39"/>
        <v>-9.2910815204554006E-3</v>
      </c>
      <c r="T130" s="318">
        <f t="shared" si="39"/>
        <v>-9.9464583093995182E-3</v>
      </c>
      <c r="U130" s="319">
        <f t="shared" si="39"/>
        <v>-9.4965105795736457E-3</v>
      </c>
      <c r="W130" s="379"/>
      <c r="X130" s="379"/>
      <c r="Y130" s="379"/>
    </row>
    <row r="131" spans="2:25" x14ac:dyDescent="0.35">
      <c r="B131" s="30" t="s">
        <v>278</v>
      </c>
      <c r="C131" s="23"/>
      <c r="D131" s="21"/>
      <c r="E131" s="306"/>
      <c r="G131" s="373"/>
      <c r="H131" s="21"/>
      <c r="I131" s="21"/>
      <c r="J131" s="21"/>
      <c r="K131" s="306"/>
      <c r="L131" s="337"/>
      <c r="M131" s="338"/>
      <c r="N131" s="339"/>
      <c r="O131" s="339"/>
      <c r="P131" s="340"/>
      <c r="R131" s="30"/>
      <c r="S131" s="21"/>
      <c r="T131" s="21"/>
      <c r="U131" s="306"/>
      <c r="W131" s="379"/>
      <c r="X131" s="379"/>
      <c r="Y131" s="379"/>
    </row>
    <row r="132" spans="2:25" x14ac:dyDescent="0.35">
      <c r="B132" s="31">
        <f>B130+1</f>
        <v>637</v>
      </c>
      <c r="C132" s="25" t="s">
        <v>29</v>
      </c>
      <c r="D132" s="26"/>
      <c r="E132" s="313" t="s">
        <v>304</v>
      </c>
      <c r="G132" s="390">
        <f>'Price cost comparison'!K132</f>
        <v>2768.1894538347133</v>
      </c>
      <c r="H132" s="329">
        <f>'Price cost comparison'!L132</f>
        <v>2850.5854842022809</v>
      </c>
      <c r="I132" s="329">
        <f>'Price cost comparison'!M132</f>
        <v>2946.9098506799883</v>
      </c>
      <c r="J132" s="329">
        <f>'Price cost comparison'!N132</f>
        <v>3048.4204579929938</v>
      </c>
      <c r="K132" s="330">
        <f>'Price cost comparison'!O132</f>
        <v>3152.0561163441425</v>
      </c>
      <c r="L132" s="7"/>
      <c r="M132" s="383">
        <f t="shared" ref="M132:M165" si="40">H132/G132-1</f>
        <v>2.9765314745139992E-2</v>
      </c>
      <c r="N132" s="384">
        <f t="shared" ref="N132:N165" si="41">I132/H132-1</f>
        <v>3.3791081520455846E-2</v>
      </c>
      <c r="O132" s="384">
        <f t="shared" ref="O132:O165" si="42">J132/I132-1</f>
        <v>3.4446458309399075E-2</v>
      </c>
      <c r="P132" s="385">
        <f t="shared" ref="P132:P165" si="43">K132/J132-1</f>
        <v>3.3996510579574091E-2</v>
      </c>
      <c r="R132" s="317">
        <f t="shared" ref="R132:U133" si="44">(M132-$T$2)*-1</f>
        <v>-5.2653147451399915E-3</v>
      </c>
      <c r="S132" s="318">
        <f t="shared" si="44"/>
        <v>-9.2910815204558447E-3</v>
      </c>
      <c r="T132" s="318">
        <f t="shared" si="44"/>
        <v>-9.9464583093990741E-3</v>
      </c>
      <c r="U132" s="319">
        <f t="shared" si="44"/>
        <v>-9.4965105795740898E-3</v>
      </c>
      <c r="W132" s="379"/>
      <c r="X132" s="379"/>
      <c r="Y132" s="379"/>
    </row>
    <row r="133" spans="2:25" x14ac:dyDescent="0.35">
      <c r="B133" s="31">
        <f>B132+1</f>
        <v>638</v>
      </c>
      <c r="C133" s="25" t="s">
        <v>30</v>
      </c>
      <c r="D133" s="26"/>
      <c r="E133" s="313" t="s">
        <v>304</v>
      </c>
      <c r="G133" s="390">
        <f>'Price cost comparison'!K133</f>
        <v>3169.6237540299235</v>
      </c>
      <c r="H133" s="329">
        <f>'Price cost comparison'!L133</f>
        <v>3263.9686026922964</v>
      </c>
      <c r="I133" s="329">
        <f>'Price cost comparison'!M133</f>
        <v>3374.2616318260789</v>
      </c>
      <c r="J133" s="329">
        <f>'Price cost comparison'!N133</f>
        <v>3490.4929944517817</v>
      </c>
      <c r="K133" s="330">
        <f>'Price cost comparison'!O133</f>
        <v>3609.15757646559</v>
      </c>
      <c r="L133" s="7"/>
      <c r="M133" s="383">
        <f t="shared" si="40"/>
        <v>2.9765314745139992E-2</v>
      </c>
      <c r="N133" s="384">
        <f t="shared" si="41"/>
        <v>3.3791081520455402E-2</v>
      </c>
      <c r="O133" s="384">
        <f t="shared" si="42"/>
        <v>3.4446458309399297E-2</v>
      </c>
      <c r="P133" s="385">
        <f t="shared" si="43"/>
        <v>3.3996510579573869E-2</v>
      </c>
      <c r="R133" s="317">
        <f t="shared" si="44"/>
        <v>-5.2653147451399915E-3</v>
      </c>
      <c r="S133" s="318">
        <f t="shared" si="44"/>
        <v>-9.2910815204554006E-3</v>
      </c>
      <c r="T133" s="318">
        <f t="shared" si="44"/>
        <v>-9.9464583093992961E-3</v>
      </c>
      <c r="U133" s="319">
        <f t="shared" si="44"/>
        <v>-9.4965105795738677E-3</v>
      </c>
      <c r="W133" s="379"/>
      <c r="X133" s="379"/>
      <c r="Y133" s="379"/>
    </row>
    <row r="134" spans="2:25" x14ac:dyDescent="0.35">
      <c r="B134" s="30" t="s">
        <v>36</v>
      </c>
      <c r="C134" s="23"/>
      <c r="D134" s="21"/>
      <c r="E134" s="306"/>
      <c r="G134" s="373"/>
      <c r="H134" s="21"/>
      <c r="I134" s="21"/>
      <c r="J134" s="21"/>
      <c r="K134" s="306"/>
      <c r="L134" s="337"/>
      <c r="M134" s="338"/>
      <c r="N134" s="339"/>
      <c r="O134" s="339"/>
      <c r="P134" s="340"/>
      <c r="R134" s="30"/>
      <c r="S134" s="21"/>
      <c r="T134" s="21"/>
      <c r="U134" s="306"/>
      <c r="W134" s="379"/>
      <c r="X134" s="379"/>
      <c r="Y134" s="379"/>
    </row>
    <row r="135" spans="2:25" x14ac:dyDescent="0.35">
      <c r="B135" s="31">
        <f>B133+1</f>
        <v>639</v>
      </c>
      <c r="C135" s="25" t="s">
        <v>37</v>
      </c>
      <c r="D135" s="26"/>
      <c r="E135" s="313" t="s">
        <v>243</v>
      </c>
      <c r="G135" s="390">
        <f>'Price cost comparison'!K135</f>
        <v>4009.8594592408112</v>
      </c>
      <c r="H135" s="329">
        <f>'Price cost comparison'!L135</f>
        <v>4127.9114872832924</v>
      </c>
      <c r="I135" s="329">
        <f>'Price cost comparison'!M135</f>
        <v>4265.0430392146209</v>
      </c>
      <c r="J135" s="329">
        <f>'Price cost comparison'!N135</f>
        <v>4409.3757357777986</v>
      </c>
      <c r="K135" s="330">
        <f>'Price cost comparison'!O135</f>
        <v>4556.7526188113607</v>
      </c>
      <c r="L135" s="7"/>
      <c r="M135" s="383">
        <f>H135/G135-1</f>
        <v>2.9440440305314786E-2</v>
      </c>
      <c r="N135" s="384">
        <f t="shared" si="41"/>
        <v>3.3220565013030168E-2</v>
      </c>
      <c r="O135" s="384">
        <f t="shared" si="42"/>
        <v>3.3840853477004051E-2</v>
      </c>
      <c r="P135" s="385">
        <f t="shared" si="43"/>
        <v>3.3423525656419262E-2</v>
      </c>
      <c r="R135" s="317">
        <f t="shared" ref="R135:U138" si="45">(M135-$T$2)*-1</f>
        <v>-4.9404403053147847E-3</v>
      </c>
      <c r="S135" s="318">
        <f t="shared" si="45"/>
        <v>-8.7205650130301668E-3</v>
      </c>
      <c r="T135" s="318">
        <f t="shared" si="45"/>
        <v>-9.3408534770040505E-3</v>
      </c>
      <c r="U135" s="319">
        <f t="shared" si="45"/>
        <v>-8.9235256564192608E-3</v>
      </c>
      <c r="W135" s="379"/>
      <c r="X135" s="379"/>
      <c r="Y135" s="379"/>
    </row>
    <row r="136" spans="2:25" x14ac:dyDescent="0.35">
      <c r="B136" s="31">
        <f>B135+1</f>
        <v>640</v>
      </c>
      <c r="C136" s="25" t="s">
        <v>38</v>
      </c>
      <c r="D136" s="26"/>
      <c r="E136" s="313" t="s">
        <v>243</v>
      </c>
      <c r="G136" s="390">
        <f>'Price cost comparison'!K136</f>
        <v>4938.5385448375328</v>
      </c>
      <c r="H136" s="329">
        <f>'Price cost comparison'!L136</f>
        <v>5084.2329981600287</v>
      </c>
      <c r="I136" s="329">
        <f>'Price cost comparison'!M136</f>
        <v>5253.6796882251592</v>
      </c>
      <c r="J136" s="329">
        <f>'Price cost comparison'!N136</f>
        <v>5432.0674159016235</v>
      </c>
      <c r="K136" s="330">
        <f>'Price cost comparison'!O136</f>
        <v>5614.2122474581574</v>
      </c>
      <c r="L136" s="7"/>
      <c r="M136" s="383">
        <f t="shared" si="40"/>
        <v>2.9501532082764959E-2</v>
      </c>
      <c r="N136" s="384">
        <f t="shared" si="41"/>
        <v>3.3327876619040353E-2</v>
      </c>
      <c r="O136" s="384">
        <f t="shared" si="42"/>
        <v>3.395481610275497E-2</v>
      </c>
      <c r="P136" s="385">
        <f t="shared" si="43"/>
        <v>3.3531401142653294E-2</v>
      </c>
      <c r="R136" s="317">
        <f t="shared" si="45"/>
        <v>-5.0015320827649576E-3</v>
      </c>
      <c r="S136" s="318">
        <f t="shared" si="45"/>
        <v>-8.8278766190403521E-3</v>
      </c>
      <c r="T136" s="318">
        <f t="shared" si="45"/>
        <v>-9.454816102754969E-3</v>
      </c>
      <c r="U136" s="319">
        <f t="shared" si="45"/>
        <v>-9.0314011426532934E-3</v>
      </c>
      <c r="W136" s="379"/>
      <c r="X136" s="379"/>
      <c r="Y136" s="379"/>
    </row>
    <row r="137" spans="2:25" x14ac:dyDescent="0.35">
      <c r="B137" s="31">
        <f>B136+1</f>
        <v>641</v>
      </c>
      <c r="C137" s="25" t="s">
        <v>39</v>
      </c>
      <c r="D137" s="26"/>
      <c r="E137" s="313" t="s">
        <v>243</v>
      </c>
      <c r="G137" s="390">
        <f>'Price cost comparison'!K137</f>
        <v>4726.233412960074</v>
      </c>
      <c r="H137" s="329">
        <f>'Price cost comparison'!L137</f>
        <v>4861.6307480257883</v>
      </c>
      <c r="I137" s="329">
        <f>'Price cost comparison'!M137</f>
        <v>5016.364361834947</v>
      </c>
      <c r="J137" s="329">
        <f>'Price cost comparison'!N137</f>
        <v>5178.6904537586761</v>
      </c>
      <c r="K137" s="330">
        <f>'Price cost comparison'!O137</f>
        <v>5344.5066824484238</v>
      </c>
      <c r="L137" s="7"/>
      <c r="M137" s="383">
        <f t="shared" si="40"/>
        <v>2.8648042370153171E-2</v>
      </c>
      <c r="N137" s="384">
        <f t="shared" si="41"/>
        <v>3.1827512583507689E-2</v>
      </c>
      <c r="O137" s="384">
        <f t="shared" si="42"/>
        <v>3.2359310491622884E-2</v>
      </c>
      <c r="P137" s="385">
        <f t="shared" si="43"/>
        <v>3.2018949610977288E-2</v>
      </c>
      <c r="R137" s="317">
        <f t="shared" si="45"/>
        <v>-4.1480423701531696E-3</v>
      </c>
      <c r="S137" s="318">
        <f t="shared" si="45"/>
        <v>-7.3275125835076879E-3</v>
      </c>
      <c r="T137" s="318">
        <f t="shared" si="45"/>
        <v>-7.8593104916228826E-3</v>
      </c>
      <c r="U137" s="319">
        <f t="shared" si="45"/>
        <v>-7.5189496109772866E-3</v>
      </c>
      <c r="W137" s="379"/>
      <c r="X137" s="379"/>
      <c r="Y137" s="379"/>
    </row>
    <row r="138" spans="2:25" x14ac:dyDescent="0.35">
      <c r="B138" s="31">
        <f>B137+1</f>
        <v>642</v>
      </c>
      <c r="C138" s="25" t="s">
        <v>40</v>
      </c>
      <c r="D138" s="26"/>
      <c r="E138" s="313" t="s">
        <v>243</v>
      </c>
      <c r="G138" s="390">
        <f>'Price cost comparison'!K138</f>
        <v>5668.0779717068963</v>
      </c>
      <c r="H138" s="329">
        <f>'Price cost comparison'!L138</f>
        <v>5831.5096065047064</v>
      </c>
      <c r="I138" s="329">
        <f>'Price cost comparison'!M138</f>
        <v>6019.0164758856936</v>
      </c>
      <c r="J138" s="329">
        <f>'Price cost comparison'!N138</f>
        <v>6215.8803820549037</v>
      </c>
      <c r="K138" s="330">
        <f>'Price cost comparison'!O138</f>
        <v>6416.9574491149997</v>
      </c>
      <c r="L138" s="7"/>
      <c r="M138" s="383">
        <f t="shared" si="40"/>
        <v>2.8833695586688357E-2</v>
      </c>
      <c r="N138" s="384">
        <f t="shared" si="41"/>
        <v>3.215408736904668E-2</v>
      </c>
      <c r="O138" s="384">
        <f t="shared" si="42"/>
        <v>3.270698908333558E-2</v>
      </c>
      <c r="P138" s="385">
        <f t="shared" si="43"/>
        <v>3.2348928020011547E-2</v>
      </c>
      <c r="R138" s="317">
        <f t="shared" si="45"/>
        <v>-4.3336955866883561E-3</v>
      </c>
      <c r="S138" s="318">
        <f t="shared" si="45"/>
        <v>-7.654087369046679E-3</v>
      </c>
      <c r="T138" s="318">
        <f t="shared" si="45"/>
        <v>-8.2069890833355794E-3</v>
      </c>
      <c r="U138" s="319">
        <f t="shared" si="45"/>
        <v>-7.848928020011546E-3</v>
      </c>
      <c r="W138" s="379"/>
      <c r="X138" s="379"/>
      <c r="Y138" s="379"/>
    </row>
    <row r="139" spans="2:25" x14ac:dyDescent="0.35">
      <c r="B139" s="30" t="s">
        <v>42</v>
      </c>
      <c r="C139" s="23"/>
      <c r="D139" s="21"/>
      <c r="E139" s="306"/>
      <c r="G139" s="373"/>
      <c r="H139" s="21"/>
      <c r="I139" s="21"/>
      <c r="J139" s="21"/>
      <c r="K139" s="306"/>
      <c r="L139" s="337"/>
      <c r="M139" s="338"/>
      <c r="N139" s="339"/>
      <c r="O139" s="339"/>
      <c r="P139" s="340"/>
      <c r="R139" s="30"/>
      <c r="S139" s="21"/>
      <c r="T139" s="21"/>
      <c r="U139" s="306"/>
      <c r="W139" s="379"/>
      <c r="X139" s="379"/>
      <c r="Y139" s="379"/>
    </row>
    <row r="140" spans="2:25" x14ac:dyDescent="0.35">
      <c r="B140" s="31">
        <f>B138+1</f>
        <v>643</v>
      </c>
      <c r="C140" s="25" t="s">
        <v>96</v>
      </c>
      <c r="D140" s="11"/>
      <c r="E140" s="314" t="s">
        <v>127</v>
      </c>
      <c r="G140" s="390">
        <f>'Price cost comparison'!K140</f>
        <v>9298.1931093493058</v>
      </c>
      <c r="H140" s="329">
        <f>'Price cost comparison'!L140</f>
        <v>9569.8513436347494</v>
      </c>
      <c r="I140" s="329">
        <f>'Price cost comparison'!M140</f>
        <v>9883.9973353286641</v>
      </c>
      <c r="J140" s="329">
        <f>'Price cost comparison'!N140</f>
        <v>10214.343283198081</v>
      </c>
      <c r="K140" s="330">
        <f>'Price cost comparison'!O140</f>
        <v>10551.693692872785</v>
      </c>
      <c r="L140" s="7"/>
      <c r="M140" s="383">
        <f t="shared" si="40"/>
        <v>2.9216239229565177E-2</v>
      </c>
      <c r="N140" s="384">
        <f t="shared" si="41"/>
        <v>3.2826632349191476E-2</v>
      </c>
      <c r="O140" s="384">
        <f t="shared" si="42"/>
        <v>3.3422302400735404E-2</v>
      </c>
      <c r="P140" s="385">
        <f t="shared" si="43"/>
        <v>3.3027126690525765E-2</v>
      </c>
      <c r="R140" s="317">
        <f t="shared" ref="R140:R165" si="46">(M140-$T$2)*-1</f>
        <v>-4.7162392295651764E-3</v>
      </c>
      <c r="S140" s="318">
        <f t="shared" ref="S140:S165" si="47">(N140-$T$2)*-1</f>
        <v>-8.3266323491914748E-3</v>
      </c>
      <c r="T140" s="318">
        <f t="shared" ref="T140:T165" si="48">(O140-$T$2)*-1</f>
        <v>-8.9223024007354032E-3</v>
      </c>
      <c r="U140" s="319">
        <f t="shared" ref="U140:U165" si="49">(P140-$T$2)*-1</f>
        <v>-8.5271266905257645E-3</v>
      </c>
      <c r="W140" s="379"/>
      <c r="X140" s="379"/>
      <c r="Y140" s="379"/>
    </row>
    <row r="141" spans="2:25" x14ac:dyDescent="0.35">
      <c r="B141" s="31">
        <f>B140+1</f>
        <v>644</v>
      </c>
      <c r="C141" s="25" t="s">
        <v>92</v>
      </c>
      <c r="D141" s="11"/>
      <c r="E141" s="314" t="s">
        <v>127</v>
      </c>
      <c r="G141" s="390">
        <f>'Price cost comparison'!K141</f>
        <v>11944.495964759501</v>
      </c>
      <c r="H141" s="329">
        <f>'Price cost comparison'!L141</f>
        <v>12294.922236447188</v>
      </c>
      <c r="I141" s="329">
        <f>'Price cost comparison'!M141</f>
        <v>12701.151320829149</v>
      </c>
      <c r="J141" s="329">
        <f>'Price cost comparison'!N141</f>
        <v>13128.538246011269</v>
      </c>
      <c r="K141" s="330">
        <f>'Price cost comparison'!O141</f>
        <v>13564.96111557019</v>
      </c>
      <c r="L141" s="7"/>
      <c r="M141" s="383">
        <f t="shared" si="40"/>
        <v>2.9337886899670762E-2</v>
      </c>
      <c r="N141" s="384">
        <f t="shared" si="41"/>
        <v>3.3040394771894688E-2</v>
      </c>
      <c r="O141" s="384">
        <f t="shared" si="42"/>
        <v>3.3649463295601478E-2</v>
      </c>
      <c r="P141" s="385">
        <f t="shared" si="43"/>
        <v>3.3242304770031428E-2</v>
      </c>
      <c r="R141" s="317">
        <f t="shared" si="46"/>
        <v>-4.8378868996707611E-3</v>
      </c>
      <c r="S141" s="318">
        <f t="shared" si="47"/>
        <v>-8.5403947718946868E-3</v>
      </c>
      <c r="T141" s="318">
        <f t="shared" si="48"/>
        <v>-9.1494632956014774E-3</v>
      </c>
      <c r="U141" s="319">
        <f t="shared" si="49"/>
        <v>-8.7423047700314269E-3</v>
      </c>
      <c r="W141" s="379"/>
      <c r="X141" s="379"/>
      <c r="Y141" s="379"/>
    </row>
    <row r="142" spans="2:25" x14ac:dyDescent="0.35">
      <c r="B142" s="31">
        <f t="shared" ref="B142:B165" si="50">B141+1</f>
        <v>645</v>
      </c>
      <c r="C142" s="25" t="s">
        <v>128</v>
      </c>
      <c r="D142" s="11"/>
      <c r="E142" s="314" t="s">
        <v>127</v>
      </c>
      <c r="G142" s="390">
        <f>'Price cost comparison'!K142</f>
        <v>13841.511170814556</v>
      </c>
      <c r="H142" s="329">
        <f>'Price cost comparison'!L142</f>
        <v>14243.297287011363</v>
      </c>
      <c r="I142" s="329">
        <f>'Price cost comparison'!M142</f>
        <v>14706.134436361872</v>
      </c>
      <c r="J142" s="329">
        <f>'Price cost comparison'!N142</f>
        <v>15192.463174572045</v>
      </c>
      <c r="K142" s="330">
        <f>'Price cost comparison'!O142</f>
        <v>15689.150669984287</v>
      </c>
      <c r="L142" s="7"/>
      <c r="M142" s="383">
        <f t="shared" si="40"/>
        <v>2.9027619256197346E-2</v>
      </c>
      <c r="N142" s="384">
        <f t="shared" si="41"/>
        <v>3.249508453162564E-2</v>
      </c>
      <c r="O142" s="384">
        <f t="shared" si="42"/>
        <v>3.3069787326824196E-2</v>
      </c>
      <c r="P142" s="385">
        <f t="shared" si="43"/>
        <v>3.269301953902759E-2</v>
      </c>
      <c r="R142" s="317">
        <f t="shared" si="46"/>
        <v>-4.5276192561973447E-3</v>
      </c>
      <c r="S142" s="318">
        <f t="shared" si="47"/>
        <v>-7.9950845316256389E-3</v>
      </c>
      <c r="T142" s="318">
        <f t="shared" si="48"/>
        <v>-8.569787326824195E-3</v>
      </c>
      <c r="U142" s="319">
        <f t="shared" si="49"/>
        <v>-8.1930195390275892E-3</v>
      </c>
      <c r="W142" s="379"/>
      <c r="X142" s="379"/>
      <c r="Y142" s="379"/>
    </row>
    <row r="143" spans="2:25" x14ac:dyDescent="0.35">
      <c r="B143" s="31">
        <f t="shared" si="50"/>
        <v>646</v>
      </c>
      <c r="C143" s="25" t="s">
        <v>93</v>
      </c>
      <c r="D143" s="11"/>
      <c r="E143" s="314" t="s">
        <v>127</v>
      </c>
      <c r="G143" s="390">
        <f>'Price cost comparison'!K143</f>
        <v>17612.492739774079</v>
      </c>
      <c r="H143" s="329">
        <f>'Price cost comparison'!L143</f>
        <v>18126.523309269091</v>
      </c>
      <c r="I143" s="329">
        <f>'Price cost comparison'!M143</f>
        <v>18720.578865700063</v>
      </c>
      <c r="J143" s="329">
        <f>'Price cost comparison'!N143</f>
        <v>19345.190996580837</v>
      </c>
      <c r="K143" s="330">
        <f>'Price cost comparison'!O143</f>
        <v>19983.056747328086</v>
      </c>
      <c r="L143" s="7"/>
      <c r="M143" s="383">
        <f t="shared" si="40"/>
        <v>2.9185566012139841E-2</v>
      </c>
      <c r="N143" s="384">
        <f t="shared" si="41"/>
        <v>3.2772724603355119E-2</v>
      </c>
      <c r="O143" s="384">
        <f t="shared" si="42"/>
        <v>3.3365000909517439E-2</v>
      </c>
      <c r="P143" s="385">
        <f t="shared" si="43"/>
        <v>3.2972832930932894E-2</v>
      </c>
      <c r="R143" s="317">
        <f t="shared" si="46"/>
        <v>-4.6855660121398399E-3</v>
      </c>
      <c r="S143" s="318">
        <f t="shared" si="47"/>
        <v>-8.272724603355118E-3</v>
      </c>
      <c r="T143" s="318">
        <f t="shared" si="48"/>
        <v>-8.8650009095174384E-3</v>
      </c>
      <c r="U143" s="319">
        <f t="shared" si="49"/>
        <v>-8.4728329309328929E-3</v>
      </c>
      <c r="W143" s="379"/>
      <c r="X143" s="379"/>
      <c r="Y143" s="379"/>
    </row>
    <row r="144" spans="2:25" x14ac:dyDescent="0.35">
      <c r="B144" s="31">
        <f t="shared" si="50"/>
        <v>647</v>
      </c>
      <c r="C144" s="25" t="s">
        <v>129</v>
      </c>
      <c r="D144" s="11"/>
      <c r="E144" s="314" t="s">
        <v>127</v>
      </c>
      <c r="G144" s="390">
        <f>'Price cost comparison'!K144</f>
        <v>18258.8486159063</v>
      </c>
      <c r="H144" s="329">
        <f>'Price cost comparison'!L144</f>
        <v>18787.012761316328</v>
      </c>
      <c r="I144" s="329">
        <f>'Price cost comparison'!M144</f>
        <v>19394.157335467346</v>
      </c>
      <c r="J144" s="329">
        <f>'Price cost comparison'!N144</f>
        <v>20031.849104752866</v>
      </c>
      <c r="K144" s="330">
        <f>'Price cost comparison'!O144</f>
        <v>20683.157215323197</v>
      </c>
      <c r="L144" s="7"/>
      <c r="M144" s="383">
        <f t="shared" si="40"/>
        <v>2.892647595259179E-2</v>
      </c>
      <c r="N144" s="384">
        <f t="shared" si="41"/>
        <v>3.231724925429158E-2</v>
      </c>
      <c r="O144" s="384">
        <f t="shared" si="42"/>
        <v>3.2880612354285299E-2</v>
      </c>
      <c r="P144" s="385">
        <f t="shared" si="43"/>
        <v>3.2513629029673474E-2</v>
      </c>
      <c r="R144" s="317">
        <f t="shared" si="46"/>
        <v>-4.4264759525917893E-3</v>
      </c>
      <c r="S144" s="318">
        <f t="shared" si="47"/>
        <v>-7.8172492542915792E-3</v>
      </c>
      <c r="T144" s="318">
        <f t="shared" si="48"/>
        <v>-8.3806123542852981E-3</v>
      </c>
      <c r="U144" s="319">
        <f t="shared" si="49"/>
        <v>-8.0136290296734733E-3</v>
      </c>
      <c r="W144" s="379"/>
      <c r="X144" s="379"/>
      <c r="Y144" s="379"/>
    </row>
    <row r="145" spans="2:25" x14ac:dyDescent="0.35">
      <c r="B145" s="31">
        <f t="shared" si="50"/>
        <v>648</v>
      </c>
      <c r="C145" s="25" t="s">
        <v>94</v>
      </c>
      <c r="D145" s="11"/>
      <c r="E145" s="314" t="s">
        <v>127</v>
      </c>
      <c r="G145" s="390">
        <f>'Price cost comparison'!K145</f>
        <v>23088.351327029904</v>
      </c>
      <c r="H145" s="329">
        <f>'Price cost comparison'!L145</f>
        <v>23760.26714069903</v>
      </c>
      <c r="I145" s="329">
        <f>'Price cost comparison'!M145</f>
        <v>24535.463359005727</v>
      </c>
      <c r="J145" s="329">
        <f>'Price cost comparison'!N145</f>
        <v>25350.254911886932</v>
      </c>
      <c r="K145" s="330">
        <f>'Price cost comparison'!O145</f>
        <v>26182.370261745964</v>
      </c>
      <c r="L145" s="7"/>
      <c r="M145" s="383">
        <f t="shared" si="40"/>
        <v>2.9101939941571509E-2</v>
      </c>
      <c r="N145" s="384">
        <f t="shared" si="41"/>
        <v>3.2625736643291381E-2</v>
      </c>
      <c r="O145" s="384">
        <f t="shared" si="42"/>
        <v>3.3208728971573898E-2</v>
      </c>
      <c r="P145" s="385">
        <f t="shared" si="43"/>
        <v>3.2824733035281994E-2</v>
      </c>
      <c r="R145" s="317">
        <f t="shared" si="46"/>
        <v>-4.6019399415715076E-3</v>
      </c>
      <c r="S145" s="318">
        <f t="shared" si="47"/>
        <v>-8.12573664329138E-3</v>
      </c>
      <c r="T145" s="318">
        <f t="shared" si="48"/>
        <v>-8.7087289715738966E-3</v>
      </c>
      <c r="U145" s="319">
        <f t="shared" si="49"/>
        <v>-8.3247330352819934E-3</v>
      </c>
      <c r="W145" s="379"/>
      <c r="X145" s="379"/>
      <c r="Y145" s="379"/>
    </row>
    <row r="146" spans="2:25" x14ac:dyDescent="0.35">
      <c r="B146" s="31">
        <f t="shared" si="50"/>
        <v>649</v>
      </c>
      <c r="C146" s="25" t="s">
        <v>130</v>
      </c>
      <c r="D146" s="11"/>
      <c r="E146" s="314" t="s">
        <v>127</v>
      </c>
      <c r="G146" s="390">
        <f>'Price cost comparison'!K146</f>
        <v>1245.8690228463875</v>
      </c>
      <c r="H146" s="329">
        <f>'Price cost comparison'!L146</f>
        <v>1280.9235536857236</v>
      </c>
      <c r="I146" s="329">
        <f>'Price cost comparison'!M146</f>
        <v>1320.5390138732457</v>
      </c>
      <c r="J146" s="329">
        <f>'Price cost comparison'!N146</f>
        <v>1362.0036024387909</v>
      </c>
      <c r="K146" s="330">
        <f>'Price cost comparison'!O146</f>
        <v>1404.3715590104839</v>
      </c>
      <c r="L146" s="7"/>
      <c r="M146" s="383">
        <f t="shared" si="40"/>
        <v>2.8136610026026965E-2</v>
      </c>
      <c r="N146" s="384">
        <f t="shared" si="41"/>
        <v>3.0927263437019903E-2</v>
      </c>
      <c r="O146" s="384">
        <f t="shared" si="42"/>
        <v>3.1399745202473239E-2</v>
      </c>
      <c r="P146" s="385">
        <f t="shared" si="43"/>
        <v>3.1107081138279868E-2</v>
      </c>
      <c r="R146" s="317">
        <f t="shared" si="46"/>
        <v>-3.6366100260269638E-3</v>
      </c>
      <c r="S146" s="318">
        <f t="shared" si="47"/>
        <v>-6.4272634370199019E-3</v>
      </c>
      <c r="T146" s="318">
        <f t="shared" si="48"/>
        <v>-6.8997452024732384E-3</v>
      </c>
      <c r="U146" s="319">
        <f t="shared" si="49"/>
        <v>-6.6070811382798675E-3</v>
      </c>
      <c r="W146" s="379"/>
      <c r="X146" s="379"/>
      <c r="Y146" s="379"/>
    </row>
    <row r="147" spans="2:25" x14ac:dyDescent="0.35">
      <c r="B147" s="31">
        <f t="shared" si="50"/>
        <v>650</v>
      </c>
      <c r="C147" s="25" t="s">
        <v>131</v>
      </c>
      <c r="D147" s="11"/>
      <c r="E147" s="314" t="s">
        <v>127</v>
      </c>
      <c r="G147" s="390">
        <f>'Price cost comparison'!K147</f>
        <v>1572.168007888981</v>
      </c>
      <c r="H147" s="329">
        <f>'Price cost comparison'!L147</f>
        <v>1616.9349307191296</v>
      </c>
      <c r="I147" s="329">
        <f>'Price cost comparison'!M147</f>
        <v>1667.9045787397879</v>
      </c>
      <c r="J147" s="329">
        <f>'Price cost comparison'!N147</f>
        <v>1721.3346807536295</v>
      </c>
      <c r="K147" s="330">
        <f>'Price cost comparison'!O147</f>
        <v>1775.9186401308225</v>
      </c>
      <c r="L147" s="7"/>
      <c r="M147" s="383">
        <f t="shared" si="40"/>
        <v>2.8474643044199333E-2</v>
      </c>
      <c r="N147" s="384">
        <f t="shared" si="41"/>
        <v>3.1522386616998688E-2</v>
      </c>
      <c r="O147" s="384">
        <f t="shared" si="42"/>
        <v>3.2034267844154307E-2</v>
      </c>
      <c r="P147" s="385">
        <f t="shared" si="43"/>
        <v>3.171025366972513E-2</v>
      </c>
      <c r="R147" s="317">
        <f t="shared" si="46"/>
        <v>-3.9746430441993316E-3</v>
      </c>
      <c r="S147" s="318">
        <f t="shared" si="47"/>
        <v>-7.0223866169986868E-3</v>
      </c>
      <c r="T147" s="318">
        <f t="shared" si="48"/>
        <v>-7.5342678441543062E-3</v>
      </c>
      <c r="U147" s="319">
        <f t="shared" si="49"/>
        <v>-7.2102536697251293E-3</v>
      </c>
      <c r="W147" s="379"/>
      <c r="X147" s="379"/>
      <c r="Y147" s="379"/>
    </row>
    <row r="148" spans="2:25" x14ac:dyDescent="0.35">
      <c r="B148" s="31">
        <f t="shared" si="50"/>
        <v>651</v>
      </c>
      <c r="C148" s="25" t="s">
        <v>98</v>
      </c>
      <c r="D148" s="11"/>
      <c r="E148" s="314" t="s">
        <v>127</v>
      </c>
      <c r="G148" s="390">
        <f>'Price cost comparison'!K148</f>
        <v>1432.6311637046888</v>
      </c>
      <c r="H148" s="329">
        <f>'Price cost comparison'!L148</f>
        <v>1471.6387965151521</v>
      </c>
      <c r="I148" s="329">
        <f>'Price cost comparison'!M148</f>
        <v>1514.7955037783386</v>
      </c>
      <c r="J148" s="329">
        <f>'Price cost comparison'!N148</f>
        <v>1559.7673781758378</v>
      </c>
      <c r="K148" s="330">
        <f>'Price cost comparison'!O148</f>
        <v>1605.7440097258705</v>
      </c>
      <c r="L148" s="7"/>
      <c r="M148" s="383">
        <f t="shared" si="40"/>
        <v>2.722796613581413E-2</v>
      </c>
      <c r="N148" s="384">
        <f t="shared" si="41"/>
        <v>2.9325611260984541E-2</v>
      </c>
      <c r="O148" s="384">
        <f t="shared" si="42"/>
        <v>2.9688412914697926E-2</v>
      </c>
      <c r="P148" s="385">
        <f t="shared" si="43"/>
        <v>2.9476595159851682E-2</v>
      </c>
      <c r="R148" s="317">
        <f t="shared" si="46"/>
        <v>-2.7279661358141291E-3</v>
      </c>
      <c r="S148" s="318">
        <f t="shared" si="47"/>
        <v>-4.82561126098454E-3</v>
      </c>
      <c r="T148" s="318">
        <f t="shared" si="48"/>
        <v>-5.1884129146979249E-3</v>
      </c>
      <c r="U148" s="319">
        <f t="shared" si="49"/>
        <v>-4.9765951598516808E-3</v>
      </c>
      <c r="W148" s="379"/>
      <c r="X148" s="379"/>
      <c r="Y148" s="379"/>
    </row>
    <row r="149" spans="2:25" x14ac:dyDescent="0.35">
      <c r="B149" s="31">
        <f t="shared" si="50"/>
        <v>652</v>
      </c>
      <c r="C149" s="25" t="s">
        <v>99</v>
      </c>
      <c r="D149" s="11"/>
      <c r="E149" s="314" t="s">
        <v>127</v>
      </c>
      <c r="G149" s="390">
        <f>'Price cost comparison'!K149</f>
        <v>1758.9301487472821</v>
      </c>
      <c r="H149" s="329">
        <f>'Price cost comparison'!L149</f>
        <v>1807.6501735485581</v>
      </c>
      <c r="I149" s="329">
        <f>'Price cost comparison'!M149</f>
        <v>1862.1610686448807</v>
      </c>
      <c r="J149" s="329">
        <f>'Price cost comparison'!N149</f>
        <v>1919.0984564906764</v>
      </c>
      <c r="K149" s="330">
        <f>'Price cost comparison'!O149</f>
        <v>1977.291090846209</v>
      </c>
      <c r="L149" s="7"/>
      <c r="M149" s="383">
        <f t="shared" si="40"/>
        <v>2.7698669464489178E-2</v>
      </c>
      <c r="N149" s="384">
        <f t="shared" si="41"/>
        <v>3.0155666120571079E-2</v>
      </c>
      <c r="O149" s="384">
        <f t="shared" si="42"/>
        <v>3.0575973692345437E-2</v>
      </c>
      <c r="P149" s="385">
        <f t="shared" si="43"/>
        <v>3.0322901964053184E-2</v>
      </c>
      <c r="R149" s="317">
        <f t="shared" si="46"/>
        <v>-3.1986694644891775E-3</v>
      </c>
      <c r="S149" s="318">
        <f t="shared" si="47"/>
        <v>-5.6556661205710776E-3</v>
      </c>
      <c r="T149" s="318">
        <f t="shared" si="48"/>
        <v>-6.0759736923454363E-3</v>
      </c>
      <c r="U149" s="319">
        <f t="shared" si="49"/>
        <v>-5.8229019640531829E-3</v>
      </c>
      <c r="W149" s="379"/>
      <c r="X149" s="379"/>
      <c r="Y149" s="379"/>
    </row>
    <row r="150" spans="2:25" x14ac:dyDescent="0.35">
      <c r="B150" s="31">
        <f t="shared" si="50"/>
        <v>653</v>
      </c>
      <c r="C150" s="25" t="s">
        <v>103</v>
      </c>
      <c r="D150" s="11"/>
      <c r="E150" s="314" t="s">
        <v>127</v>
      </c>
      <c r="G150" s="390">
        <f>'Price cost comparison'!K150</f>
        <v>1449.2397198263827</v>
      </c>
      <c r="H150" s="329">
        <f>'Price cost comparison'!L150</f>
        <v>1490.2088195076606</v>
      </c>
      <c r="I150" s="329">
        <f>'Price cost comparison'!M150</f>
        <v>1536.6452871814663</v>
      </c>
      <c r="J150" s="329">
        <f>'Price cost comparison'!N150</f>
        <v>1585.2787182059869</v>
      </c>
      <c r="K150" s="330">
        <f>'Price cost comparison'!O150</f>
        <v>1634.9680093244313</v>
      </c>
      <c r="L150" s="7"/>
      <c r="M150" s="383">
        <f t="shared" si="40"/>
        <v>2.8269374017837468E-2</v>
      </c>
      <c r="N150" s="384">
        <f t="shared" si="41"/>
        <v>3.1161047408877707E-2</v>
      </c>
      <c r="O150" s="384">
        <f t="shared" si="42"/>
        <v>3.1649093925719685E-2</v>
      </c>
      <c r="P150" s="385">
        <f t="shared" si="43"/>
        <v>3.1344198687456082E-2</v>
      </c>
      <c r="R150" s="317">
        <f t="shared" si="46"/>
        <v>-3.7693740178374666E-3</v>
      </c>
      <c r="S150" s="318">
        <f t="shared" si="47"/>
        <v>-6.6610474088777058E-3</v>
      </c>
      <c r="T150" s="318">
        <f t="shared" si="48"/>
        <v>-7.1490939257196837E-3</v>
      </c>
      <c r="U150" s="319">
        <f t="shared" si="49"/>
        <v>-6.8441986874560809E-3</v>
      </c>
      <c r="W150" s="379"/>
      <c r="X150" s="379"/>
      <c r="Y150" s="379"/>
    </row>
    <row r="151" spans="2:25" x14ac:dyDescent="0.35">
      <c r="B151" s="31">
        <f t="shared" si="50"/>
        <v>654</v>
      </c>
      <c r="C151" s="25" t="s">
        <v>104</v>
      </c>
      <c r="D151" s="11"/>
      <c r="E151" s="314" t="s">
        <v>127</v>
      </c>
      <c r="G151" s="390">
        <f>'Price cost comparison'!K151</f>
        <v>1813.1063624452843</v>
      </c>
      <c r="H151" s="329">
        <f>'Price cost comparison'!L151</f>
        <v>1864.9060672693709</v>
      </c>
      <c r="I151" s="329">
        <f>'Price cost comparison'!M151</f>
        <v>1924.0039601877834</v>
      </c>
      <c r="J151" s="329">
        <f>'Price cost comparison'!N151</f>
        <v>1985.9805255928004</v>
      </c>
      <c r="K151" s="330">
        <f>'Price cost comparison'!O151</f>
        <v>2049.2922799453245</v>
      </c>
      <c r="L151" s="7"/>
      <c r="M151" s="383">
        <f t="shared" si="40"/>
        <v>2.8569589681559426E-2</v>
      </c>
      <c r="N151" s="384">
        <f t="shared" si="41"/>
        <v>3.1689474314888555E-2</v>
      </c>
      <c r="O151" s="384">
        <f t="shared" si="42"/>
        <v>3.2212285778750793E-2</v>
      </c>
      <c r="P151" s="385">
        <f t="shared" si="43"/>
        <v>3.1879342992865434E-2</v>
      </c>
      <c r="R151" s="317">
        <f t="shared" si="46"/>
        <v>-4.0695896815594254E-3</v>
      </c>
      <c r="S151" s="318">
        <f t="shared" si="47"/>
        <v>-7.189474314888554E-3</v>
      </c>
      <c r="T151" s="318">
        <f t="shared" si="48"/>
        <v>-7.7122857787507923E-3</v>
      </c>
      <c r="U151" s="319">
        <f t="shared" si="49"/>
        <v>-7.3793429928654328E-3</v>
      </c>
      <c r="W151" s="379"/>
      <c r="X151" s="379"/>
      <c r="Y151" s="379"/>
    </row>
    <row r="152" spans="2:25" x14ac:dyDescent="0.35">
      <c r="B152" s="31">
        <f t="shared" si="50"/>
        <v>655</v>
      </c>
      <c r="C152" s="25" t="s">
        <v>107</v>
      </c>
      <c r="D152" s="11"/>
      <c r="E152" s="314" t="s">
        <v>127</v>
      </c>
      <c r="G152" s="390">
        <f>'Price cost comparison'!K152</f>
        <v>1662.3274836495198</v>
      </c>
      <c r="H152" s="329">
        <f>'Price cost comparison'!L152</f>
        <v>1709.3880846347579</v>
      </c>
      <c r="I152" s="329">
        <f>'Price cost comparison'!M152</f>
        <v>1762.776872792562</v>
      </c>
      <c r="J152" s="329">
        <f>'Price cost comparison'!N152</f>
        <v>1818.7018217063003</v>
      </c>
      <c r="K152" s="330">
        <f>'Price cost comparison'!O152</f>
        <v>1875.839646566458</v>
      </c>
      <c r="L152" s="7"/>
      <c r="M152" s="383">
        <f t="shared" si="40"/>
        <v>2.8310066126031819E-2</v>
      </c>
      <c r="N152" s="384">
        <f t="shared" si="41"/>
        <v>3.1232690012117148E-2</v>
      </c>
      <c r="O152" s="384">
        <f t="shared" si="42"/>
        <v>3.1725483682539357E-2</v>
      </c>
      <c r="P152" s="385">
        <f t="shared" si="43"/>
        <v>3.1416818402123292E-2</v>
      </c>
      <c r="R152" s="317">
        <f t="shared" si="46"/>
        <v>-3.8100661260318178E-3</v>
      </c>
      <c r="S152" s="318">
        <f t="shared" si="47"/>
        <v>-6.7326900121171471E-3</v>
      </c>
      <c r="T152" s="318">
        <f t="shared" si="48"/>
        <v>-7.2254836825393562E-3</v>
      </c>
      <c r="U152" s="319">
        <f t="shared" si="49"/>
        <v>-6.9168184021232912E-3</v>
      </c>
      <c r="W152" s="379"/>
      <c r="X152" s="379"/>
      <c r="Y152" s="379"/>
    </row>
    <row r="153" spans="2:25" x14ac:dyDescent="0.35">
      <c r="B153" s="31">
        <f t="shared" si="50"/>
        <v>656</v>
      </c>
      <c r="C153" s="25" t="s">
        <v>108</v>
      </c>
      <c r="D153" s="11"/>
      <c r="E153" s="314" t="s">
        <v>127</v>
      </c>
      <c r="G153" s="390">
        <f>'Price cost comparison'!K153</f>
        <v>2220.1779685405054</v>
      </c>
      <c r="H153" s="329">
        <f>'Price cost comparison'!L153</f>
        <v>2283.8431647892526</v>
      </c>
      <c r="I153" s="329">
        <f>'Price cost comparison'!M153</f>
        <v>2356.6434113903961</v>
      </c>
      <c r="J153" s="329">
        <f>'Price cost comparison'!N153</f>
        <v>2433.0249592672926</v>
      </c>
      <c r="K153" s="330">
        <f>'Price cost comparison'!O153</f>
        <v>2511.0476271728194</v>
      </c>
      <c r="M153" s="383">
        <f t="shared" si="40"/>
        <v>2.8675717510429743E-2</v>
      </c>
      <c r="N153" s="384">
        <f t="shared" si="41"/>
        <v>3.1876202238195761E-2</v>
      </c>
      <c r="O153" s="384">
        <f t="shared" si="42"/>
        <v>3.2411160512328951E-2</v>
      </c>
      <c r="P153" s="385">
        <f t="shared" si="43"/>
        <v>3.2068174067981348E-2</v>
      </c>
      <c r="R153" s="317">
        <f t="shared" si="46"/>
        <v>-4.1757175104297425E-3</v>
      </c>
      <c r="S153" s="318">
        <f t="shared" si="47"/>
        <v>-7.3762022381957601E-3</v>
      </c>
      <c r="T153" s="318">
        <f t="shared" si="48"/>
        <v>-7.9111605123289505E-3</v>
      </c>
      <c r="U153" s="319">
        <f t="shared" si="49"/>
        <v>-7.5681740679813467E-3</v>
      </c>
      <c r="W153" s="379"/>
      <c r="X153" s="379"/>
      <c r="Y153" s="379"/>
    </row>
    <row r="154" spans="2:25" ht="21" x14ac:dyDescent="0.35">
      <c r="B154" s="31">
        <f t="shared" si="50"/>
        <v>657</v>
      </c>
      <c r="C154" s="25" t="s">
        <v>112</v>
      </c>
      <c r="D154" s="11"/>
      <c r="E154" s="314" t="s">
        <v>127</v>
      </c>
      <c r="G154" s="390">
        <f>'Price cost comparison'!K154</f>
        <v>763.69818873078702</v>
      </c>
      <c r="H154" s="329">
        <f>'Price cost comparison'!L154</f>
        <v>783.27964544498479</v>
      </c>
      <c r="I154" s="329">
        <f>'Price cost comparison'!M154</f>
        <v>804.05242524677078</v>
      </c>
      <c r="J154" s="329">
        <f>'Price cost comparison'!N154</f>
        <v>825.50300370706282</v>
      </c>
      <c r="K154" s="330">
        <f>'Price cost comparison'!O154</f>
        <v>847.4574950038417</v>
      </c>
      <c r="M154" s="383">
        <f t="shared" si="40"/>
        <v>2.5640307916325877E-2</v>
      </c>
      <c r="N154" s="384">
        <f t="shared" si="41"/>
        <v>2.6520259938562329E-2</v>
      </c>
      <c r="O154" s="384">
        <f t="shared" si="42"/>
        <v>2.6678084396932977E-2</v>
      </c>
      <c r="P154" s="385">
        <f t="shared" si="43"/>
        <v>2.6595289415287882E-2</v>
      </c>
      <c r="R154" s="317">
        <f t="shared" si="46"/>
        <v>-1.1403079163258764E-3</v>
      </c>
      <c r="S154" s="318">
        <f t="shared" si="47"/>
        <v>-2.0202599385623285E-3</v>
      </c>
      <c r="T154" s="318">
        <f t="shared" si="48"/>
        <v>-2.1780843969329763E-3</v>
      </c>
      <c r="U154" s="319">
        <f t="shared" si="49"/>
        <v>-2.0952894152878807E-3</v>
      </c>
      <c r="W154" s="379"/>
      <c r="X154" s="379"/>
      <c r="Y154" s="379"/>
    </row>
    <row r="155" spans="2:25" ht="21" x14ac:dyDescent="0.35">
      <c r="B155" s="31">
        <f t="shared" si="50"/>
        <v>658</v>
      </c>
      <c r="C155" s="25" t="s">
        <v>114</v>
      </c>
      <c r="D155" s="11"/>
      <c r="E155" s="314" t="s">
        <v>127</v>
      </c>
      <c r="G155" s="390">
        <f>'Price cost comparison'!K155</f>
        <v>829.85576011604189</v>
      </c>
      <c r="H155" s="329">
        <f>'Price cost comparison'!L155</f>
        <v>851.40641776529583</v>
      </c>
      <c r="I155" s="329">
        <f>'Price cost comparison'!M155</f>
        <v>874.48127488428293</v>
      </c>
      <c r="J155" s="329">
        <f>'Price cost comparison'!N155</f>
        <v>898.35787777739256</v>
      </c>
      <c r="K155" s="330">
        <f>'Price cost comparison'!O155</f>
        <v>922.7891805712768</v>
      </c>
      <c r="M155" s="383">
        <f t="shared" si="40"/>
        <v>2.5969160768662292E-2</v>
      </c>
      <c r="N155" s="384">
        <f t="shared" si="41"/>
        <v>2.7102047432942866E-2</v>
      </c>
      <c r="O155" s="384">
        <f t="shared" si="42"/>
        <v>2.7303732599956554E-2</v>
      </c>
      <c r="P155" s="385">
        <f t="shared" si="43"/>
        <v>2.7195512387923948E-2</v>
      </c>
      <c r="R155" s="317">
        <f t="shared" si="46"/>
        <v>-1.4691607686622907E-3</v>
      </c>
      <c r="S155" s="318">
        <f t="shared" si="47"/>
        <v>-2.6020474329428653E-3</v>
      </c>
      <c r="T155" s="318">
        <f t="shared" si="48"/>
        <v>-2.8037325999565529E-3</v>
      </c>
      <c r="U155" s="319">
        <f t="shared" si="49"/>
        <v>-2.695512387923947E-3</v>
      </c>
      <c r="W155" s="379"/>
      <c r="X155" s="379"/>
      <c r="Y155" s="379"/>
    </row>
    <row r="156" spans="2:25" ht="21" x14ac:dyDescent="0.35">
      <c r="B156" s="31">
        <f t="shared" si="50"/>
        <v>659</v>
      </c>
      <c r="C156" s="25" t="s">
        <v>113</v>
      </c>
      <c r="D156" s="11"/>
      <c r="E156" s="314" t="s">
        <v>127</v>
      </c>
      <c r="G156" s="390">
        <f>'Price cost comparison'!K156</f>
        <v>873.64738355913698</v>
      </c>
      <c r="H156" s="329">
        <f>'Price cost comparison'!L156</f>
        <v>895.92259554662928</v>
      </c>
      <c r="I156" s="329">
        <f>'Price cost comparison'!M156</f>
        <v>919.45512762590567</v>
      </c>
      <c r="J156" s="329">
        <f>'Price cost comparison'!N156</f>
        <v>943.73307229448642</v>
      </c>
      <c r="K156" s="330">
        <f>'Price cost comparison'!O156</f>
        <v>968.58420027165732</v>
      </c>
      <c r="M156" s="383">
        <f t="shared" si="40"/>
        <v>2.5496799288456273E-2</v>
      </c>
      <c r="N156" s="384">
        <f t="shared" si="41"/>
        <v>2.6266255808537142E-2</v>
      </c>
      <c r="O156" s="384">
        <f t="shared" si="42"/>
        <v>2.6404708548711797E-2</v>
      </c>
      <c r="P156" s="385">
        <f t="shared" si="43"/>
        <v>2.6332793357289663E-2</v>
      </c>
      <c r="R156" s="317">
        <f t="shared" si="46"/>
        <v>-9.9679928845627236E-4</v>
      </c>
      <c r="S156" s="318">
        <f t="shared" si="47"/>
        <v>-1.7662558085371413E-3</v>
      </c>
      <c r="T156" s="318">
        <f t="shared" si="48"/>
        <v>-1.9047085487117962E-3</v>
      </c>
      <c r="U156" s="319">
        <f t="shared" si="49"/>
        <v>-1.8327933572896624E-3</v>
      </c>
      <c r="W156" s="379"/>
      <c r="X156" s="379"/>
      <c r="Y156" s="379"/>
    </row>
    <row r="157" spans="2:25" ht="21" x14ac:dyDescent="0.35">
      <c r="B157" s="31">
        <f t="shared" si="50"/>
        <v>660</v>
      </c>
      <c r="C157" s="25" t="s">
        <v>115</v>
      </c>
      <c r="D157" s="11"/>
      <c r="E157" s="314" t="s">
        <v>127</v>
      </c>
      <c r="G157" s="390">
        <f>'Price cost comparison'!K157</f>
        <v>939.80495494439185</v>
      </c>
      <c r="H157" s="329">
        <f>'Price cost comparison'!L157</f>
        <v>964.04936786694032</v>
      </c>
      <c r="I157" s="329">
        <f>'Price cost comparison'!M157</f>
        <v>989.88397726341782</v>
      </c>
      <c r="J157" s="329">
        <f>'Price cost comparison'!N157</f>
        <v>1016.5879463648162</v>
      </c>
      <c r="K157" s="330">
        <f>'Price cost comparison'!O157</f>
        <v>1043.9158858390924</v>
      </c>
      <c r="M157" s="383">
        <f t="shared" si="40"/>
        <v>2.5797281441214626E-2</v>
      </c>
      <c r="N157" s="384">
        <f t="shared" si="41"/>
        <v>2.6798014974730222E-2</v>
      </c>
      <c r="O157" s="384">
        <f t="shared" si="42"/>
        <v>2.6976867708499386E-2</v>
      </c>
      <c r="P157" s="385">
        <f t="shared" si="43"/>
        <v>2.6882021936220468E-2</v>
      </c>
      <c r="R157" s="317">
        <f t="shared" si="46"/>
        <v>-1.2972814412146247E-3</v>
      </c>
      <c r="S157" s="318">
        <f t="shared" si="47"/>
        <v>-2.2980149747302211E-3</v>
      </c>
      <c r="T157" s="318">
        <f t="shared" si="48"/>
        <v>-2.4768677084993848E-3</v>
      </c>
      <c r="U157" s="319">
        <f t="shared" si="49"/>
        <v>-2.3820219362204673E-3</v>
      </c>
      <c r="W157" s="379"/>
      <c r="X157" s="379"/>
      <c r="Y157" s="379"/>
    </row>
    <row r="158" spans="2:25" x14ac:dyDescent="0.35">
      <c r="B158" s="31">
        <f t="shared" si="50"/>
        <v>661</v>
      </c>
      <c r="C158" s="25" t="s">
        <v>116</v>
      </c>
      <c r="D158" s="11"/>
      <c r="E158" s="314" t="s">
        <v>127</v>
      </c>
      <c r="G158" s="390">
        <f>'Price cost comparison'!K158</f>
        <v>4098.1310391600546</v>
      </c>
      <c r="H158" s="329">
        <f>'Price cost comparison'!L158</f>
        <v>4199.8415262549161</v>
      </c>
      <c r="I158" s="329">
        <f>'Price cost comparison'!M158</f>
        <v>4305.1112863807384</v>
      </c>
      <c r="J158" s="329">
        <f>'Price cost comparison'!N158</f>
        <v>4413.2134539596855</v>
      </c>
      <c r="K158" s="330">
        <f>'Price cost comparison'!O158</f>
        <v>4523.9316851406311</v>
      </c>
      <c r="M158" s="383">
        <f t="shared" si="40"/>
        <v>2.4818749357440772E-2</v>
      </c>
      <c r="N158" s="384">
        <f t="shared" si="41"/>
        <v>2.5065174356636577E-2</v>
      </c>
      <c r="O158" s="384">
        <f t="shared" si="42"/>
        <v>2.5110191209442023E-2</v>
      </c>
      <c r="P158" s="385">
        <f t="shared" si="43"/>
        <v>2.508789396570088E-2</v>
      </c>
      <c r="R158" s="317">
        <f t="shared" si="46"/>
        <v>-3.1874935744077154E-4</v>
      </c>
      <c r="S158" s="318">
        <f t="shared" si="47"/>
        <v>-5.6517435663657606E-4</v>
      </c>
      <c r="T158" s="318">
        <f t="shared" si="48"/>
        <v>-6.1019120944202226E-4</v>
      </c>
      <c r="U158" s="319">
        <f t="shared" si="49"/>
        <v>-5.8789396570087943E-4</v>
      </c>
      <c r="W158" s="379"/>
      <c r="X158" s="379"/>
      <c r="Y158" s="379"/>
    </row>
    <row r="159" spans="2:25" x14ac:dyDescent="0.35">
      <c r="B159" s="31">
        <f t="shared" si="50"/>
        <v>662</v>
      </c>
      <c r="C159" s="25" t="s">
        <v>117</v>
      </c>
      <c r="D159" s="11"/>
      <c r="E159" s="314" t="s">
        <v>127</v>
      </c>
      <c r="G159" s="390">
        <f>'Price cost comparison'!K159</f>
        <v>4197.3673962379371</v>
      </c>
      <c r="H159" s="329">
        <f>'Price cost comparison'!L159</f>
        <v>4302.0316847353834</v>
      </c>
      <c r="I159" s="329">
        <f>'Price cost comparison'!M159</f>
        <v>4410.7545608370065</v>
      </c>
      <c r="J159" s="329">
        <f>'Price cost comparison'!N159</f>
        <v>4522.4957650651795</v>
      </c>
      <c r="K159" s="330">
        <f>'Price cost comparison'!O159</f>
        <v>4636.9292134917832</v>
      </c>
      <c r="M159" s="383">
        <f t="shared" si="40"/>
        <v>2.4935698645597748E-2</v>
      </c>
      <c r="N159" s="384">
        <f t="shared" si="41"/>
        <v>2.5272448942530445E-2</v>
      </c>
      <c r="O159" s="384">
        <f t="shared" si="42"/>
        <v>2.5333806877471776E-2</v>
      </c>
      <c r="P159" s="385">
        <f t="shared" si="43"/>
        <v>2.5303163202620382E-2</v>
      </c>
      <c r="R159" s="317">
        <f t="shared" si="46"/>
        <v>-4.3569864559774713E-4</v>
      </c>
      <c r="S159" s="318">
        <f t="shared" si="47"/>
        <v>-7.7244894253044455E-4</v>
      </c>
      <c r="T159" s="318">
        <f t="shared" si="48"/>
        <v>-8.3380687747177523E-4</v>
      </c>
      <c r="U159" s="319">
        <f t="shared" si="49"/>
        <v>-8.0316320262038138E-4</v>
      </c>
      <c r="W159" s="379"/>
      <c r="X159" s="379"/>
      <c r="Y159" s="379"/>
    </row>
    <row r="160" spans="2:25" x14ac:dyDescent="0.35">
      <c r="B160" s="31">
        <f t="shared" si="50"/>
        <v>663</v>
      </c>
      <c r="C160" s="25" t="s">
        <v>118</v>
      </c>
      <c r="D160" s="11"/>
      <c r="E160" s="314" t="s">
        <v>127</v>
      </c>
      <c r="G160" s="390">
        <f>'Price cost comparison'!K160</f>
        <v>2493.4492669731367</v>
      </c>
      <c r="H160" s="329">
        <f>'Price cost comparison'!L160</f>
        <v>2555.409625104272</v>
      </c>
      <c r="I160" s="329">
        <f>'Price cost comparison'!M160</f>
        <v>2619.5995894077105</v>
      </c>
      <c r="J160" s="329">
        <f>'Price cost comparison'!N160</f>
        <v>2685.5310733899455</v>
      </c>
      <c r="K160" s="330">
        <f>'Price cost comparison'!O160</f>
        <v>2753.0562523939548</v>
      </c>
      <c r="M160" s="383">
        <f t="shared" si="40"/>
        <v>2.4849255588163865E-2</v>
      </c>
      <c r="N160" s="384">
        <f t="shared" si="41"/>
        <v>2.5119246508598092E-2</v>
      </c>
      <c r="O160" s="384">
        <f t="shared" si="42"/>
        <v>2.5168535011544257E-2</v>
      </c>
      <c r="P160" s="385">
        <f t="shared" si="43"/>
        <v>2.5144069146357806E-2</v>
      </c>
      <c r="R160" s="317">
        <f t="shared" si="46"/>
        <v>-3.4925558816386454E-4</v>
      </c>
      <c r="S160" s="318">
        <f t="shared" si="47"/>
        <v>-6.1924650859809111E-4</v>
      </c>
      <c r="T160" s="318">
        <f t="shared" si="48"/>
        <v>-6.6853501154425649E-4</v>
      </c>
      <c r="U160" s="319">
        <f t="shared" si="49"/>
        <v>-6.4406914635780493E-4</v>
      </c>
    </row>
    <row r="161" spans="2:21" x14ac:dyDescent="0.35">
      <c r="B161" s="31">
        <f t="shared" si="50"/>
        <v>664</v>
      </c>
      <c r="C161" s="25" t="s">
        <v>119</v>
      </c>
      <c r="D161" s="11"/>
      <c r="E161" s="314" t="s">
        <v>127</v>
      </c>
      <c r="G161" s="390">
        <f>'Price cost comparison'!K161</f>
        <v>2559.6068383583915</v>
      </c>
      <c r="H161" s="329">
        <f>'Price cost comparison'!L161</f>
        <v>2623.5363974245834</v>
      </c>
      <c r="I161" s="329">
        <f>'Price cost comparison'!M161</f>
        <v>2690.0284390452225</v>
      </c>
      <c r="J161" s="329">
        <f>'Price cost comparison'!N161</f>
        <v>2758.3859474602755</v>
      </c>
      <c r="K161" s="330">
        <f>'Price cost comparison'!O161</f>
        <v>2828.38793796139</v>
      </c>
      <c r="M161" s="383">
        <f t="shared" si="40"/>
        <v>2.4976319842618055E-2</v>
      </c>
      <c r="N161" s="384">
        <f t="shared" si="41"/>
        <v>2.5344432684795803E-2</v>
      </c>
      <c r="O161" s="384">
        <f t="shared" si="42"/>
        <v>2.5411444512205783E-2</v>
      </c>
      <c r="P161" s="385">
        <f t="shared" si="43"/>
        <v>2.5377881063223695E-2</v>
      </c>
      <c r="R161" s="317">
        <f t="shared" si="46"/>
        <v>-4.7631984261805455E-4</v>
      </c>
      <c r="S161" s="318">
        <f t="shared" si="47"/>
        <v>-8.4443268479580252E-4</v>
      </c>
      <c r="T161" s="318">
        <f t="shared" si="48"/>
        <v>-9.114445122057821E-4</v>
      </c>
      <c r="U161" s="319">
        <f t="shared" si="49"/>
        <v>-8.7788106322369414E-4</v>
      </c>
    </row>
    <row r="162" spans="2:21" x14ac:dyDescent="0.35">
      <c r="B162" s="31">
        <f t="shared" si="50"/>
        <v>665</v>
      </c>
      <c r="C162" s="25" t="s">
        <v>120</v>
      </c>
      <c r="D162" s="11"/>
      <c r="E162" s="314" t="s">
        <v>127</v>
      </c>
      <c r="G162" s="390">
        <f>'Price cost comparison'!K162</f>
        <v>3253.5697680231369</v>
      </c>
      <c r="H162" s="329">
        <f>'Price cost comparison'!L162</f>
        <v>3334.1530784299966</v>
      </c>
      <c r="I162" s="329">
        <f>'Price cost comparison'!M162</f>
        <v>3417.4222573399156</v>
      </c>
      <c r="J162" s="329">
        <f>'Price cost comparison'!N162</f>
        <v>3502.9003966864898</v>
      </c>
      <c r="K162" s="330">
        <f>'Price cost comparison'!O162</f>
        <v>3590.4511241112637</v>
      </c>
      <c r="M162" s="383">
        <f t="shared" si="40"/>
        <v>2.4767660186313378E-2</v>
      </c>
      <c r="N162" s="384">
        <f t="shared" si="41"/>
        <v>2.4974611828299409E-2</v>
      </c>
      <c r="O162" s="384">
        <f t="shared" si="42"/>
        <v>2.5012460536003367E-2</v>
      </c>
      <c r="P162" s="385">
        <f t="shared" si="43"/>
        <v>2.4993781583853014E-2</v>
      </c>
      <c r="R162" s="317">
        <f t="shared" si="46"/>
        <v>-2.6766018631337735E-4</v>
      </c>
      <c r="S162" s="318">
        <f t="shared" si="47"/>
        <v>-4.7461182829940801E-4</v>
      </c>
      <c r="T162" s="318">
        <f t="shared" si="48"/>
        <v>-5.12460536003366E-4</v>
      </c>
      <c r="U162" s="319">
        <f t="shared" si="49"/>
        <v>-4.9378158385301324E-4</v>
      </c>
    </row>
    <row r="163" spans="2:21" x14ac:dyDescent="0.35">
      <c r="B163" s="31">
        <f t="shared" si="50"/>
        <v>666</v>
      </c>
      <c r="C163" s="25" t="s">
        <v>121</v>
      </c>
      <c r="D163" s="11"/>
      <c r="E163" s="314" t="s">
        <v>127</v>
      </c>
      <c r="G163" s="390">
        <f>'Price cost comparison'!K163</f>
        <v>3319.7273394083918</v>
      </c>
      <c r="H163" s="329">
        <f>'Price cost comparison'!L163</f>
        <v>3402.279850750308</v>
      </c>
      <c r="I163" s="329">
        <f>'Price cost comparison'!M163</f>
        <v>3487.8511069774277</v>
      </c>
      <c r="J163" s="329">
        <f>'Price cost comparison'!N163</f>
        <v>3575.7552707568198</v>
      </c>
      <c r="K163" s="330">
        <f>'Price cost comparison'!O163</f>
        <v>3665.7828096786989</v>
      </c>
      <c r="M163" s="383">
        <f t="shared" si="40"/>
        <v>2.4867256524937265E-2</v>
      </c>
      <c r="N163" s="384">
        <f t="shared" si="41"/>
        <v>2.5151151575097064E-2</v>
      </c>
      <c r="O163" s="384">
        <f t="shared" si="42"/>
        <v>2.5202957661679015E-2</v>
      </c>
      <c r="P163" s="385">
        <f t="shared" si="43"/>
        <v>2.5177209318026028E-2</v>
      </c>
      <c r="R163" s="317">
        <f t="shared" si="46"/>
        <v>-3.6725652493726363E-4</v>
      </c>
      <c r="S163" s="318">
        <f t="shared" si="47"/>
        <v>-6.5115157509706284E-4</v>
      </c>
      <c r="T163" s="318">
        <f t="shared" si="48"/>
        <v>-7.0295766167901425E-4</v>
      </c>
      <c r="U163" s="319">
        <f t="shared" si="49"/>
        <v>-6.7720931802602718E-4</v>
      </c>
    </row>
    <row r="164" spans="2:21" x14ac:dyDescent="0.35">
      <c r="B164" s="31">
        <f t="shared" si="50"/>
        <v>667</v>
      </c>
      <c r="C164" s="25" t="s">
        <v>125</v>
      </c>
      <c r="D164" s="11"/>
      <c r="E164" s="314" t="s">
        <v>127</v>
      </c>
      <c r="G164" s="390">
        <f>'Price cost comparison'!K164</f>
        <v>290.41139440053706</v>
      </c>
      <c r="H164" s="329">
        <f>'Price cost comparison'!L164</f>
        <v>298.39732465364381</v>
      </c>
      <c r="I164" s="329">
        <f>'Price cost comparison'!M164</f>
        <v>307.29048759604188</v>
      </c>
      <c r="J164" s="329">
        <f>'Price cost comparison'!N164</f>
        <v>316.57039858389112</v>
      </c>
      <c r="K164" s="330">
        <f>'Price cost comparison'!O164</f>
        <v>326.05604105515243</v>
      </c>
      <c r="M164" s="383">
        <f t="shared" si="40"/>
        <v>2.7498680861304248E-2</v>
      </c>
      <c r="N164" s="384">
        <f t="shared" si="41"/>
        <v>2.9803092077720805E-2</v>
      </c>
      <c r="O164" s="384">
        <f t="shared" si="42"/>
        <v>3.0199148240632967E-2</v>
      </c>
      <c r="P164" s="385">
        <f t="shared" si="43"/>
        <v>2.9963769555502617E-2</v>
      </c>
      <c r="R164" s="317">
        <f t="shared" si="46"/>
        <v>-2.9986808613042468E-3</v>
      </c>
      <c r="S164" s="318">
        <f t="shared" si="47"/>
        <v>-5.3030920777208043E-3</v>
      </c>
      <c r="T164" s="318">
        <f t="shared" si="48"/>
        <v>-5.699148240632966E-3</v>
      </c>
      <c r="U164" s="319">
        <f t="shared" si="49"/>
        <v>-5.4637695555026164E-3</v>
      </c>
    </row>
    <row r="165" spans="2:21" x14ac:dyDescent="0.35">
      <c r="B165" s="32">
        <f t="shared" si="50"/>
        <v>668</v>
      </c>
      <c r="C165" s="33" t="s">
        <v>126</v>
      </c>
      <c r="D165" s="35"/>
      <c r="E165" s="315" t="s">
        <v>127</v>
      </c>
      <c r="G165" s="391">
        <f>'Price cost comparison'!K165</f>
        <v>356.56896578579187</v>
      </c>
      <c r="H165" s="332">
        <f>'Price cost comparison'!L165</f>
        <v>366.52409697395478</v>
      </c>
      <c r="I165" s="332">
        <f>'Price cost comparison'!M165</f>
        <v>377.71933723355403</v>
      </c>
      <c r="J165" s="332">
        <f>'Price cost comparison'!N165</f>
        <v>389.42527265422075</v>
      </c>
      <c r="K165" s="333">
        <f>'Price cost comparison'!O165</f>
        <v>401.38772662258754</v>
      </c>
      <c r="M165" s="386">
        <f t="shared" si="40"/>
        <v>2.7919230621274549E-2</v>
      </c>
      <c r="N165" s="387">
        <f t="shared" si="41"/>
        <v>3.0544349885936128E-2</v>
      </c>
      <c r="O165" s="387">
        <f t="shared" si="42"/>
        <v>3.0991093827501315E-2</v>
      </c>
      <c r="P165" s="388">
        <f t="shared" si="43"/>
        <v>3.0718227111542706E-2</v>
      </c>
      <c r="R165" s="323">
        <f t="shared" si="46"/>
        <v>-3.419230621274548E-3</v>
      </c>
      <c r="S165" s="324">
        <f t="shared" si="47"/>
        <v>-6.0443498859361275E-3</v>
      </c>
      <c r="T165" s="324">
        <f t="shared" si="48"/>
        <v>-6.4910938275013139E-3</v>
      </c>
      <c r="U165" s="325">
        <f t="shared" si="49"/>
        <v>-6.2182271115427054E-3</v>
      </c>
    </row>
    <row r="167" spans="2:21" ht="26" x14ac:dyDescent="0.6">
      <c r="B167" s="308" t="s">
        <v>540</v>
      </c>
    </row>
    <row r="169" spans="2:21" x14ac:dyDescent="0.35">
      <c r="B169" s="303" t="str">
        <f>'17.18 prices'!A88</f>
        <v>Residential Estate Subdivision Services (per block)</v>
      </c>
      <c r="C169" s="304"/>
      <c r="E169" s="345"/>
      <c r="G169" s="303"/>
      <c r="H169" s="87"/>
      <c r="I169" s="87"/>
      <c r="J169" s="87"/>
      <c r="K169" s="305"/>
      <c r="M169" s="303"/>
      <c r="N169" s="87"/>
      <c r="O169" s="87"/>
      <c r="P169" s="305"/>
      <c r="R169" s="303"/>
      <c r="S169" s="87"/>
      <c r="T169" s="87"/>
      <c r="U169" s="305"/>
    </row>
    <row r="170" spans="2:21" x14ac:dyDescent="0.35">
      <c r="B170" s="31">
        <f>'17.18 prices'!A89</f>
        <v>580</v>
      </c>
      <c r="C170" s="25" t="str">
        <f>'17.18 prices'!B89</f>
        <v>Subdivision Electricity Distribution Network Reticulation - Multi Unit Blocks</v>
      </c>
      <c r="E170" s="346" t="s">
        <v>317</v>
      </c>
      <c r="G170" s="331">
        <v>0</v>
      </c>
      <c r="H170" s="329">
        <v>0</v>
      </c>
      <c r="I170" s="329">
        <v>0</v>
      </c>
      <c r="J170" s="329">
        <v>0</v>
      </c>
      <c r="K170" s="330">
        <v>0</v>
      </c>
      <c r="M170" s="383">
        <v>0</v>
      </c>
      <c r="N170" s="384">
        <v>0</v>
      </c>
      <c r="O170" s="384">
        <v>0</v>
      </c>
      <c r="P170" s="385">
        <v>0</v>
      </c>
      <c r="R170" s="383">
        <v>0</v>
      </c>
      <c r="S170" s="384">
        <v>0</v>
      </c>
      <c r="T170" s="384">
        <v>0</v>
      </c>
      <c r="U170" s="385">
        <v>0</v>
      </c>
    </row>
    <row r="171" spans="2:21" x14ac:dyDescent="0.35">
      <c r="B171" s="31">
        <f>'17.18 prices'!A90</f>
        <v>581</v>
      </c>
      <c r="C171" s="25" t="str">
        <f>'17.18 prices'!B90</f>
        <v>Subdivision Electricity Distribution Network Reticulation - Category 1 Blocks &lt;= 650 M2</v>
      </c>
      <c r="E171" s="346" t="s">
        <v>317</v>
      </c>
      <c r="G171" s="331">
        <f>'Price cost comparison'!K172</f>
        <v>1775.9912399999998</v>
      </c>
      <c r="H171" s="329">
        <f>'Price cost comparison'!L172</f>
        <v>1819.5030253799998</v>
      </c>
      <c r="I171" s="329">
        <f>'Price cost comparison'!M172</f>
        <v>1864.0808495018098</v>
      </c>
      <c r="J171" s="329">
        <f>'Price cost comparison'!N172</f>
        <v>1909.7508303146039</v>
      </c>
      <c r="K171" s="330">
        <f>'Price cost comparison'!O172</f>
        <v>1956.5397256573117</v>
      </c>
      <c r="M171" s="383">
        <f>H171/G171-1</f>
        <v>2.4499999999999966E-2</v>
      </c>
      <c r="N171" s="384">
        <f t="shared" ref="M171:P172" si="51">I171/H171-1</f>
        <v>2.4499999999999966E-2</v>
      </c>
      <c r="O171" s="384">
        <f t="shared" si="51"/>
        <v>2.4499999999999966E-2</v>
      </c>
      <c r="P171" s="385">
        <f t="shared" si="51"/>
        <v>2.4499999999999966E-2</v>
      </c>
      <c r="R171" s="317">
        <f t="shared" ref="R171:R172" si="52">(M171-$T$2)*-1</f>
        <v>3.4694469519536142E-17</v>
      </c>
      <c r="S171" s="318">
        <f t="shared" ref="S171:S172" si="53">(N171-$T$2)*-1</f>
        <v>3.4694469519536142E-17</v>
      </c>
      <c r="T171" s="318">
        <f t="shared" ref="T171:T172" si="54">(O171-$T$2)*-1</f>
        <v>3.4694469519536142E-17</v>
      </c>
      <c r="U171" s="319">
        <f t="shared" ref="U171:U172" si="55">(P171-$T$2)*-1</f>
        <v>3.4694469519536142E-17</v>
      </c>
    </row>
    <row r="172" spans="2:21" ht="21" x14ac:dyDescent="0.35">
      <c r="B172" s="31">
        <f>'17.18 prices'!A91</f>
        <v>582</v>
      </c>
      <c r="C172" s="25" t="str">
        <f>'17.18 prices'!B91</f>
        <v>Subdivision Electricity Distribution Network Reticulation - Category 1 Blocks 650 - 1100m2 with average linear frontage of 22-25 metres</v>
      </c>
      <c r="E172" s="346" t="s">
        <v>317</v>
      </c>
      <c r="G172" s="331">
        <f>'Price cost comparison'!K173</f>
        <v>2326.834155</v>
      </c>
      <c r="H172" s="329">
        <f>'Price cost comparison'!L173</f>
        <v>2383.8415917974999</v>
      </c>
      <c r="I172" s="329">
        <f>'Price cost comparison'!M173</f>
        <v>2442.2457107965383</v>
      </c>
      <c r="J172" s="329">
        <f>'Price cost comparison'!N173</f>
        <v>2502.0807307110535</v>
      </c>
      <c r="K172" s="330">
        <f>'Price cost comparison'!O173</f>
        <v>2563.3817086134741</v>
      </c>
      <c r="M172" s="383">
        <f t="shared" si="51"/>
        <v>2.4499999999999966E-2</v>
      </c>
      <c r="N172" s="384">
        <f t="shared" si="51"/>
        <v>2.4499999999999966E-2</v>
      </c>
      <c r="O172" s="384">
        <f t="shared" si="51"/>
        <v>2.4499999999999966E-2</v>
      </c>
      <c r="P172" s="385">
        <f t="shared" si="51"/>
        <v>2.4499999999999966E-2</v>
      </c>
      <c r="R172" s="317">
        <f t="shared" si="52"/>
        <v>3.4694469519536142E-17</v>
      </c>
      <c r="S172" s="318">
        <f t="shared" si="53"/>
        <v>3.4694469519536142E-17</v>
      </c>
      <c r="T172" s="318">
        <f t="shared" si="54"/>
        <v>3.4694469519536142E-17</v>
      </c>
      <c r="U172" s="319">
        <f t="shared" si="55"/>
        <v>3.4694469519536142E-17</v>
      </c>
    </row>
    <row r="173" spans="2:21" x14ac:dyDescent="0.35">
      <c r="B173" s="30" t="s">
        <v>297</v>
      </c>
      <c r="C173" s="23"/>
      <c r="E173" s="347"/>
      <c r="G173" s="30"/>
      <c r="H173" s="21"/>
      <c r="I173" s="21"/>
      <c r="J173" s="21"/>
      <c r="K173" s="306"/>
      <c r="M173" s="30"/>
      <c r="N173" s="21"/>
      <c r="O173" s="21"/>
      <c r="P173" s="306"/>
      <c r="R173" s="30"/>
      <c r="S173" s="21"/>
      <c r="T173" s="21"/>
      <c r="U173" s="306"/>
    </row>
    <row r="174" spans="2:21" x14ac:dyDescent="0.35">
      <c r="B174" s="31">
        <f>'17.18 prices'!A93</f>
        <v>585</v>
      </c>
      <c r="C174" s="25" t="str">
        <f>'17.18 prices'!B93</f>
        <v>HV feeder</v>
      </c>
      <c r="E174" s="346" t="s">
        <v>318</v>
      </c>
      <c r="G174" s="331">
        <f>'Price cost comparison'!K175</f>
        <v>38.469974999999998</v>
      </c>
      <c r="H174" s="329">
        <f>'Price cost comparison'!L175</f>
        <v>39.412489387499996</v>
      </c>
      <c r="I174" s="329">
        <f>'Price cost comparison'!M175</f>
        <v>40.378095377493743</v>
      </c>
      <c r="J174" s="329">
        <f>'Price cost comparison'!N175</f>
        <v>41.367358714242336</v>
      </c>
      <c r="K174" s="330">
        <f>'Price cost comparison'!O175</f>
        <v>42.380859002741275</v>
      </c>
      <c r="M174" s="383">
        <f t="shared" ref="M174:P175" si="56">H174/G174-1</f>
        <v>2.4499999999999966E-2</v>
      </c>
      <c r="N174" s="384">
        <f t="shared" si="56"/>
        <v>2.4499999999999966E-2</v>
      </c>
      <c r="O174" s="384">
        <f t="shared" si="56"/>
        <v>2.4499999999999966E-2</v>
      </c>
      <c r="P174" s="385">
        <f t="shared" si="56"/>
        <v>2.4499999999999966E-2</v>
      </c>
      <c r="R174" s="317">
        <f t="shared" ref="R174" si="57">(M174-$T$2)*-1</f>
        <v>3.4694469519536142E-17</v>
      </c>
      <c r="S174" s="318">
        <f t="shared" ref="S174:S175" si="58">(N174-$T$2)*-1</f>
        <v>3.4694469519536142E-17</v>
      </c>
      <c r="T174" s="318">
        <f t="shared" ref="T174:T175" si="59">(O174-$T$2)*-1</f>
        <v>3.4694469519536142E-17</v>
      </c>
      <c r="U174" s="319">
        <f t="shared" ref="U174:U175" si="60">(P174-$T$2)*-1</f>
        <v>3.4694469519536142E-17</v>
      </c>
    </row>
    <row r="175" spans="2:21" x14ac:dyDescent="0.35">
      <c r="B175" s="32">
        <f>'17.18 prices'!A94</f>
        <v>586</v>
      </c>
      <c r="C175" s="33" t="str">
        <f>'17.18 prices'!B94</f>
        <v>Distribution substation</v>
      </c>
      <c r="E175" s="348" t="s">
        <v>318</v>
      </c>
      <c r="G175" s="349">
        <f>'Price cost comparison'!K176</f>
        <v>22.272629999999996</v>
      </c>
      <c r="H175" s="332">
        <f>'Price cost comparison'!L176</f>
        <v>22.818309434999996</v>
      </c>
      <c r="I175" s="332">
        <f>'Price cost comparison'!M176</f>
        <v>23.377358016157494</v>
      </c>
      <c r="J175" s="332">
        <f>'Price cost comparison'!N176</f>
        <v>23.95010328755335</v>
      </c>
      <c r="K175" s="333">
        <f>'Price cost comparison'!O176</f>
        <v>24.536880818098407</v>
      </c>
      <c r="M175" s="386">
        <f t="shared" si="56"/>
        <v>2.4499999999999966E-2</v>
      </c>
      <c r="N175" s="387">
        <f t="shared" si="56"/>
        <v>2.4499999999999966E-2</v>
      </c>
      <c r="O175" s="387">
        <f t="shared" si="56"/>
        <v>2.4499999999999966E-2</v>
      </c>
      <c r="P175" s="388">
        <f t="shared" si="56"/>
        <v>2.4499999999999966E-2</v>
      </c>
      <c r="R175" s="323">
        <f>(M175-$T$2)*-1</f>
        <v>3.4694469519536142E-17</v>
      </c>
      <c r="S175" s="324">
        <f t="shared" si="58"/>
        <v>3.4694469519536142E-17</v>
      </c>
      <c r="T175" s="324">
        <f t="shared" si="59"/>
        <v>3.4694469519536142E-17</v>
      </c>
      <c r="U175" s="325">
        <f t="shared" si="60"/>
        <v>3.4694469519536142E-17</v>
      </c>
    </row>
    <row r="177" spans="2:5" x14ac:dyDescent="0.35">
      <c r="B177" s="89"/>
      <c r="C177" s="90"/>
      <c r="D177" s="27"/>
      <c r="E177" s="360"/>
    </row>
    <row r="178" spans="2:5" ht="26" x14ac:dyDescent="0.6">
      <c r="B178" s="92" t="s">
        <v>244</v>
      </c>
      <c r="C178" s="25"/>
      <c r="D178" s="11"/>
      <c r="E178" s="361"/>
    </row>
    <row r="179" spans="2:5" x14ac:dyDescent="0.35">
      <c r="B179" s="31"/>
      <c r="C179" s="25"/>
      <c r="D179" s="11"/>
      <c r="E179" s="361"/>
    </row>
    <row r="180" spans="2:5" ht="21" x14ac:dyDescent="0.35">
      <c r="B180" s="31">
        <v>1</v>
      </c>
      <c r="C180" s="25" t="s">
        <v>247</v>
      </c>
      <c r="D180" s="11"/>
      <c r="E180" s="361"/>
    </row>
    <row r="181" spans="2:5" x14ac:dyDescent="0.35">
      <c r="B181" s="31">
        <v>2</v>
      </c>
      <c r="C181" s="25" t="s">
        <v>240</v>
      </c>
      <c r="D181" s="11"/>
      <c r="E181" s="361"/>
    </row>
    <row r="182" spans="2:5" ht="21" x14ac:dyDescent="0.35">
      <c r="B182" s="31">
        <v>3</v>
      </c>
      <c r="C182" s="25" t="s">
        <v>248</v>
      </c>
      <c r="D182" s="11"/>
      <c r="E182" s="361"/>
    </row>
    <row r="183" spans="2:5" x14ac:dyDescent="0.35">
      <c r="B183" s="31">
        <v>4</v>
      </c>
      <c r="C183" s="25" t="s">
        <v>241</v>
      </c>
      <c r="D183" s="11"/>
      <c r="E183" s="361"/>
    </row>
    <row r="184" spans="2:5" x14ac:dyDescent="0.35">
      <c r="B184" s="32">
        <v>5</v>
      </c>
      <c r="C184" s="33" t="s">
        <v>249</v>
      </c>
      <c r="D184" s="35"/>
      <c r="E184" s="362"/>
    </row>
  </sheetData>
  <mergeCells count="4">
    <mergeCell ref="B8:D8"/>
    <mergeCell ref="G6:K6"/>
    <mergeCell ref="M6:P6"/>
    <mergeCell ref="R6:U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51"/>
  <sheetViews>
    <sheetView topLeftCell="G1" workbookViewId="0">
      <selection activeCell="U18" sqref="U18"/>
    </sheetView>
  </sheetViews>
  <sheetFormatPr defaultColWidth="9.1796875" defaultRowHeight="14.5" x14ac:dyDescent="0.35"/>
  <cols>
    <col min="1" max="1" width="13.1796875" style="147" bestFit="1" customWidth="1"/>
    <col min="2" max="2" width="31.54296875" style="147" bestFit="1" customWidth="1"/>
    <col min="3" max="3" width="26.81640625" style="147" bestFit="1" customWidth="1"/>
    <col min="4" max="4" width="12.453125" style="147" bestFit="1" customWidth="1"/>
    <col min="5" max="5" width="12.453125" style="147" customWidth="1"/>
    <col min="6" max="6" width="11.54296875" style="147" bestFit="1" customWidth="1"/>
    <col min="7" max="7" width="9.1796875" style="147"/>
    <col min="8" max="8" width="14.54296875" style="147" bestFit="1" customWidth="1"/>
    <col min="9" max="9" width="31.7265625" style="147" bestFit="1" customWidth="1"/>
    <col min="10" max="10" width="28" style="147" bestFit="1" customWidth="1"/>
    <col min="11" max="11" width="9.81640625" style="147" bestFit="1" customWidth="1"/>
    <col min="12" max="12" width="9.81640625" style="147" customWidth="1"/>
    <col min="13" max="13" width="10" style="147" bestFit="1" customWidth="1"/>
    <col min="14" max="14" width="9.1796875" style="147"/>
    <col min="15" max="15" width="30.81640625" style="147" bestFit="1" customWidth="1"/>
    <col min="16" max="16" width="9.1796875" style="147"/>
    <col min="17" max="17" width="11.54296875" style="147" bestFit="1" customWidth="1"/>
    <col min="18" max="18" width="11.7265625" style="147" bestFit="1" customWidth="1"/>
    <col min="19" max="19" width="6.1796875" style="147" bestFit="1" customWidth="1"/>
    <col min="20" max="20" width="10" style="147" bestFit="1" customWidth="1"/>
    <col min="21" max="21" width="9.7265625" style="147" bestFit="1" customWidth="1"/>
    <col min="22" max="22" width="15" style="147" bestFit="1" customWidth="1"/>
    <col min="23" max="16384" width="9.1796875" style="147"/>
  </cols>
  <sheetData>
    <row r="1" spans="1:22" ht="15" thickBot="1" x14ac:dyDescent="0.4">
      <c r="A1" s="144" t="s">
        <v>359</v>
      </c>
      <c r="B1" s="145" t="s">
        <v>360</v>
      </c>
      <c r="C1" s="145" t="s">
        <v>361</v>
      </c>
      <c r="D1" s="145" t="s">
        <v>362</v>
      </c>
      <c r="E1" s="145" t="s">
        <v>310</v>
      </c>
      <c r="F1" s="145" t="s">
        <v>363</v>
      </c>
      <c r="G1" s="146"/>
      <c r="H1" s="144" t="s">
        <v>364</v>
      </c>
      <c r="I1" s="145" t="s">
        <v>365</v>
      </c>
      <c r="J1" s="145" t="s">
        <v>366</v>
      </c>
      <c r="K1" s="145" t="s">
        <v>362</v>
      </c>
      <c r="L1" s="145" t="s">
        <v>310</v>
      </c>
      <c r="M1" s="145" t="s">
        <v>367</v>
      </c>
      <c r="O1" s="145"/>
      <c r="P1" s="145"/>
      <c r="Q1" s="145"/>
      <c r="R1" s="145" t="s">
        <v>454</v>
      </c>
      <c r="S1" s="145" t="s">
        <v>455</v>
      </c>
      <c r="T1" s="145" t="s">
        <v>456</v>
      </c>
      <c r="U1" s="145" t="s">
        <v>457</v>
      </c>
      <c r="V1" s="145" t="s">
        <v>458</v>
      </c>
    </row>
    <row r="2" spans="1:22" ht="15" customHeight="1" thickBot="1" x14ac:dyDescent="0.4">
      <c r="A2" s="148">
        <v>36264</v>
      </c>
      <c r="B2" s="149" t="s">
        <v>368</v>
      </c>
      <c r="C2" s="149" t="s">
        <v>369</v>
      </c>
      <c r="D2" s="150">
        <v>86.460942977544576</v>
      </c>
      <c r="E2" s="150">
        <v>84.044993500613671</v>
      </c>
      <c r="F2" s="149" t="s">
        <v>370</v>
      </c>
      <c r="G2" s="151"/>
      <c r="H2" s="148">
        <v>35588</v>
      </c>
      <c r="I2" s="149" t="s">
        <v>371</v>
      </c>
      <c r="J2" s="149" t="s">
        <v>372</v>
      </c>
      <c r="K2" s="152">
        <v>65</v>
      </c>
      <c r="L2" s="152">
        <v>55</v>
      </c>
      <c r="M2" s="152" t="b">
        <v>1</v>
      </c>
      <c r="O2" s="157" t="s">
        <v>459</v>
      </c>
      <c r="P2" s="158"/>
      <c r="Q2" s="159">
        <v>386182.99145587062</v>
      </c>
      <c r="R2" s="160">
        <v>5741.82</v>
      </c>
      <c r="S2" s="160">
        <v>4</v>
      </c>
      <c r="T2" s="161">
        <v>67.257941115512267</v>
      </c>
      <c r="U2" s="162">
        <v>67.257941115512267</v>
      </c>
      <c r="V2" s="163">
        <v>77.34663228283911</v>
      </c>
    </row>
    <row r="3" spans="1:22" ht="15" customHeight="1" thickBot="1" x14ac:dyDescent="0.4">
      <c r="A3" s="148">
        <v>36265</v>
      </c>
      <c r="B3" s="149" t="s">
        <v>373</v>
      </c>
      <c r="C3" s="149" t="s">
        <v>374</v>
      </c>
      <c r="D3" s="150">
        <v>106.72825599706886</v>
      </c>
      <c r="E3" s="150">
        <v>114.80356421820424</v>
      </c>
      <c r="F3" s="149" t="s">
        <v>370</v>
      </c>
      <c r="G3" s="151"/>
      <c r="H3" s="148">
        <v>35589</v>
      </c>
      <c r="I3" s="149" t="s">
        <v>375</v>
      </c>
      <c r="J3" s="149" t="s">
        <v>41</v>
      </c>
      <c r="K3" s="152">
        <v>15</v>
      </c>
      <c r="L3" s="152">
        <v>15</v>
      </c>
      <c r="M3" s="152" t="b">
        <v>1</v>
      </c>
      <c r="O3" s="157" t="s">
        <v>381</v>
      </c>
      <c r="P3" s="158"/>
      <c r="Q3" s="159">
        <v>588220.41433564108</v>
      </c>
      <c r="R3" s="160">
        <v>5422.829999999999</v>
      </c>
      <c r="S3" s="160">
        <v>4</v>
      </c>
      <c r="T3" s="161">
        <v>108.47111459065492</v>
      </c>
      <c r="U3" s="162">
        <v>108.47111459065492</v>
      </c>
      <c r="V3" s="163">
        <v>130.16533750878591</v>
      </c>
    </row>
    <row r="4" spans="1:22" ht="15" customHeight="1" thickBot="1" x14ac:dyDescent="0.4">
      <c r="A4" s="148">
        <v>36262</v>
      </c>
      <c r="B4" s="149" t="s">
        <v>376</v>
      </c>
      <c r="C4" s="149" t="s">
        <v>377</v>
      </c>
      <c r="D4" s="150">
        <v>77.935880502322433</v>
      </c>
      <c r="E4" s="150">
        <v>85.066743950260104</v>
      </c>
      <c r="F4" s="149" t="s">
        <v>370</v>
      </c>
      <c r="G4" s="151"/>
      <c r="H4" s="148">
        <v>35590</v>
      </c>
      <c r="I4" s="149" t="s">
        <v>378</v>
      </c>
      <c r="J4" s="149" t="s">
        <v>379</v>
      </c>
      <c r="K4" s="152">
        <v>15</v>
      </c>
      <c r="L4" s="152">
        <v>15</v>
      </c>
      <c r="M4" s="152" t="b">
        <v>1</v>
      </c>
      <c r="O4" s="158" t="s">
        <v>442</v>
      </c>
      <c r="P4" s="158"/>
      <c r="Q4" s="159">
        <v>151961.01495674753</v>
      </c>
      <c r="R4" s="160">
        <v>1298.8</v>
      </c>
      <c r="S4" s="160">
        <v>1</v>
      </c>
      <c r="T4" s="161">
        <v>117.00108943389863</v>
      </c>
      <c r="U4" s="162">
        <v>117.00108943389863</v>
      </c>
      <c r="V4" s="163">
        <v>160.29149252444111</v>
      </c>
    </row>
    <row r="5" spans="1:22" ht="15" customHeight="1" thickBot="1" x14ac:dyDescent="0.4">
      <c r="A5" s="148">
        <v>61179</v>
      </c>
      <c r="B5" s="149" t="s">
        <v>380</v>
      </c>
      <c r="C5" s="149" t="s">
        <v>381</v>
      </c>
      <c r="D5" s="150">
        <v>104.73392634576004</v>
      </c>
      <c r="E5" s="150">
        <v>108.47111459065492</v>
      </c>
      <c r="F5" s="149" t="s">
        <v>370</v>
      </c>
      <c r="G5" s="151"/>
      <c r="H5" s="148">
        <v>35591</v>
      </c>
      <c r="I5" s="149" t="s">
        <v>382</v>
      </c>
      <c r="J5" s="149" t="s">
        <v>383</v>
      </c>
      <c r="K5" s="152">
        <v>60</v>
      </c>
      <c r="L5" s="152">
        <v>70</v>
      </c>
      <c r="M5" s="152" t="b">
        <v>1</v>
      </c>
      <c r="O5" s="164" t="s">
        <v>397</v>
      </c>
      <c r="P5" s="164"/>
      <c r="Q5" s="165">
        <v>818340.98966450687</v>
      </c>
      <c r="R5" s="166">
        <v>9957.4666666666653</v>
      </c>
      <c r="S5" s="166">
        <v>7.6666666666666679</v>
      </c>
      <c r="T5" s="167">
        <v>82.183653439078242</v>
      </c>
      <c r="U5" s="168">
        <v>82.183653439078242</v>
      </c>
      <c r="V5" s="169">
        <v>89.161039406608822</v>
      </c>
    </row>
    <row r="6" spans="1:22" ht="15" customHeight="1" thickBot="1" x14ac:dyDescent="0.4">
      <c r="A6" s="148">
        <v>36252</v>
      </c>
      <c r="B6" s="149" t="s">
        <v>384</v>
      </c>
      <c r="C6" s="149" t="s">
        <v>385</v>
      </c>
      <c r="D6" s="150">
        <v>87.777788951673131</v>
      </c>
      <c r="E6" s="150">
        <v>86.608778481676083</v>
      </c>
      <c r="F6" s="149" t="s">
        <v>370</v>
      </c>
      <c r="G6" s="151"/>
      <c r="H6" s="148">
        <v>35592</v>
      </c>
      <c r="I6" s="149" t="s">
        <v>386</v>
      </c>
      <c r="J6" s="149" t="s">
        <v>387</v>
      </c>
      <c r="K6" s="152">
        <v>120</v>
      </c>
      <c r="L6" s="152">
        <v>130</v>
      </c>
      <c r="M6" s="152" t="b">
        <v>1</v>
      </c>
      <c r="O6" s="170" t="s">
        <v>448</v>
      </c>
      <c r="P6" s="170"/>
      <c r="Q6" s="171">
        <v>2110724.3325499161</v>
      </c>
      <c r="R6" s="172">
        <v>27931.839999999989</v>
      </c>
      <c r="S6" s="172">
        <v>22</v>
      </c>
      <c r="T6" s="173">
        <v>75.566963456396607</v>
      </c>
      <c r="U6" s="170"/>
      <c r="V6" s="174">
        <v>104.36419646818823</v>
      </c>
    </row>
    <row r="7" spans="1:22" ht="15" customHeight="1" thickBot="1" x14ac:dyDescent="0.4">
      <c r="A7" s="148">
        <v>36246</v>
      </c>
      <c r="B7" s="153" t="s">
        <v>388</v>
      </c>
      <c r="C7" s="153" t="s">
        <v>389</v>
      </c>
      <c r="D7" s="154">
        <v>86.513210032181135</v>
      </c>
      <c r="E7" s="154">
        <v>83.877705046625451</v>
      </c>
      <c r="F7" s="149" t="s">
        <v>370</v>
      </c>
      <c r="G7" s="151"/>
      <c r="H7" s="148">
        <v>35593</v>
      </c>
      <c r="I7" s="149" t="s">
        <v>390</v>
      </c>
      <c r="J7" s="149" t="s">
        <v>391</v>
      </c>
      <c r="K7" s="152">
        <v>40</v>
      </c>
      <c r="L7" s="152">
        <v>40</v>
      </c>
      <c r="M7" s="152" t="b">
        <v>1</v>
      </c>
      <c r="O7" s="170" t="s">
        <v>428</v>
      </c>
      <c r="P7" s="170"/>
      <c r="Q7" s="171">
        <v>987117.89081895875</v>
      </c>
      <c r="R7" s="172">
        <v>11689.199999999999</v>
      </c>
      <c r="S7" s="172">
        <v>9</v>
      </c>
      <c r="T7" s="173">
        <v>84.447001575724499</v>
      </c>
      <c r="U7" s="170"/>
      <c r="V7" s="174">
        <v>115.69239215874258</v>
      </c>
    </row>
    <row r="8" spans="1:22" ht="15" customHeight="1" thickBot="1" x14ac:dyDescent="0.4">
      <c r="A8" s="148">
        <v>61178</v>
      </c>
      <c r="B8" s="153" t="s">
        <v>392</v>
      </c>
      <c r="C8" s="153" t="s">
        <v>393</v>
      </c>
      <c r="D8" s="154">
        <v>128.28746389322842</v>
      </c>
      <c r="E8" s="154">
        <v>122.41014496333668</v>
      </c>
      <c r="F8" s="149" t="s">
        <v>370</v>
      </c>
      <c r="G8" s="151"/>
      <c r="H8" s="148">
        <v>35594</v>
      </c>
      <c r="I8" s="149" t="s">
        <v>394</v>
      </c>
      <c r="J8" s="149" t="s">
        <v>395</v>
      </c>
      <c r="K8" s="152">
        <v>15</v>
      </c>
      <c r="L8" s="152">
        <v>20</v>
      </c>
      <c r="M8" s="152" t="b">
        <v>1</v>
      </c>
      <c r="O8" s="170" t="s">
        <v>377</v>
      </c>
      <c r="P8" s="170"/>
      <c r="Q8" s="171">
        <v>630412.62606658763</v>
      </c>
      <c r="R8" s="172">
        <v>7410.8</v>
      </c>
      <c r="S8" s="172">
        <v>6</v>
      </c>
      <c r="T8" s="173">
        <v>85.066743950260104</v>
      </c>
      <c r="U8" s="173">
        <v>79.779806160710791</v>
      </c>
      <c r="V8" s="174">
        <v>118.58408639802411</v>
      </c>
    </row>
    <row r="9" spans="1:22" ht="15" customHeight="1" thickBot="1" x14ac:dyDescent="0.4">
      <c r="A9" s="148">
        <v>55376</v>
      </c>
      <c r="B9" s="153" t="s">
        <v>396</v>
      </c>
      <c r="C9" s="153" t="s">
        <v>397</v>
      </c>
      <c r="D9" s="154">
        <v>65.715265713942358</v>
      </c>
      <c r="E9" s="154">
        <v>82.183653439078242</v>
      </c>
      <c r="F9" s="149" t="s">
        <v>370</v>
      </c>
      <c r="G9" s="151"/>
      <c r="H9" s="148">
        <v>35602</v>
      </c>
      <c r="I9" s="149" t="s">
        <v>398</v>
      </c>
      <c r="J9" s="149" t="s">
        <v>399</v>
      </c>
      <c r="K9" s="152">
        <v>50</v>
      </c>
      <c r="L9" s="152">
        <v>30</v>
      </c>
      <c r="M9" s="152" t="b">
        <v>1</v>
      </c>
      <c r="O9" s="170" t="s">
        <v>450</v>
      </c>
      <c r="P9" s="170"/>
      <c r="Q9" s="171">
        <v>370411.34045553044</v>
      </c>
      <c r="R9" s="172">
        <v>4813.2</v>
      </c>
      <c r="S9" s="172">
        <v>4</v>
      </c>
      <c r="T9" s="173">
        <v>76.957396421409968</v>
      </c>
      <c r="U9" s="173">
        <v>79.056090802340862</v>
      </c>
      <c r="V9" s="174">
        <v>107.82569232878754</v>
      </c>
    </row>
    <row r="10" spans="1:22" ht="15" customHeight="1" thickBot="1" x14ac:dyDescent="0.4">
      <c r="A10" s="148">
        <v>36272</v>
      </c>
      <c r="B10" s="153" t="s">
        <v>400</v>
      </c>
      <c r="C10" s="153" t="s">
        <v>401</v>
      </c>
      <c r="D10" s="154">
        <v>90.417713523355317</v>
      </c>
      <c r="E10" s="154">
        <v>95.607091139189436</v>
      </c>
      <c r="F10" s="149" t="s">
        <v>370</v>
      </c>
      <c r="G10" s="151"/>
      <c r="H10" s="148">
        <v>35603</v>
      </c>
      <c r="I10" s="149" t="s">
        <v>402</v>
      </c>
      <c r="J10" s="149" t="s">
        <v>403</v>
      </c>
      <c r="K10" s="152">
        <v>100</v>
      </c>
      <c r="L10" s="152">
        <v>90</v>
      </c>
      <c r="M10" s="152" t="b">
        <v>1</v>
      </c>
      <c r="O10" s="175" t="s">
        <v>385</v>
      </c>
      <c r="P10" s="175"/>
      <c r="Q10" s="176">
        <v>562437.40746000444</v>
      </c>
      <c r="R10" s="177">
        <v>6494</v>
      </c>
      <c r="S10" s="177">
        <v>5</v>
      </c>
      <c r="T10" s="178">
        <v>86.608778481676083</v>
      </c>
      <c r="U10" s="175"/>
      <c r="V10" s="179">
        <v>118.65402651989623</v>
      </c>
    </row>
    <row r="11" spans="1:22" ht="15" customHeight="1" thickBot="1" x14ac:dyDescent="0.4">
      <c r="A11" s="148">
        <v>36255</v>
      </c>
      <c r="B11" s="153" t="s">
        <v>404</v>
      </c>
      <c r="C11" s="153" t="s">
        <v>405</v>
      </c>
      <c r="D11" s="154">
        <v>106.82627525961809</v>
      </c>
      <c r="E11" s="154">
        <v>100.45305237955135</v>
      </c>
      <c r="F11" s="149" t="s">
        <v>370</v>
      </c>
      <c r="G11" s="151"/>
      <c r="H11" s="148">
        <v>35604</v>
      </c>
      <c r="I11" s="149" t="s">
        <v>406</v>
      </c>
      <c r="J11" s="149" t="s">
        <v>407</v>
      </c>
      <c r="K11" s="152">
        <v>100</v>
      </c>
      <c r="L11" s="152">
        <v>0</v>
      </c>
      <c r="M11" s="152" t="b">
        <v>1</v>
      </c>
      <c r="O11" s="175" t="s">
        <v>444</v>
      </c>
      <c r="P11" s="175"/>
      <c r="Q11" s="176">
        <v>5671761.3393774619</v>
      </c>
      <c r="R11" s="177">
        <v>52960.480000000032</v>
      </c>
      <c r="S11" s="177">
        <v>41</v>
      </c>
      <c r="T11" s="178">
        <v>107.09422081101717</v>
      </c>
      <c r="U11" s="175"/>
      <c r="V11" s="179">
        <v>147.28259723185121</v>
      </c>
    </row>
    <row r="12" spans="1:22" ht="15" customHeight="1" thickBot="1" x14ac:dyDescent="0.4">
      <c r="A12" s="148">
        <v>36257</v>
      </c>
      <c r="B12" s="153" t="s">
        <v>408</v>
      </c>
      <c r="C12" s="153" t="s">
        <v>409</v>
      </c>
      <c r="D12" s="154">
        <v>107.08104476233875</v>
      </c>
      <c r="E12" s="154">
        <v>113.33968929783839</v>
      </c>
      <c r="F12" s="149" t="s">
        <v>370</v>
      </c>
      <c r="G12" s="151"/>
      <c r="H12" s="148">
        <v>55259</v>
      </c>
      <c r="I12" s="149" t="s">
        <v>410</v>
      </c>
      <c r="J12" s="149" t="s">
        <v>410</v>
      </c>
      <c r="K12" s="152">
        <v>0</v>
      </c>
      <c r="L12" s="152">
        <v>0</v>
      </c>
      <c r="M12" s="152" t="b">
        <v>1</v>
      </c>
      <c r="O12" s="175" t="s">
        <v>430</v>
      </c>
      <c r="P12" s="175"/>
      <c r="Q12" s="176">
        <v>1940842.7002724945</v>
      </c>
      <c r="R12" s="177">
        <v>13101.814999999997</v>
      </c>
      <c r="S12" s="177">
        <v>10</v>
      </c>
      <c r="T12" s="178">
        <v>148.13540721438173</v>
      </c>
      <c r="U12" s="175"/>
      <c r="V12" s="179">
        <v>202.95719126771678</v>
      </c>
    </row>
    <row r="13" spans="1:22" ht="15" customHeight="1" thickBot="1" x14ac:dyDescent="0.4">
      <c r="A13" s="148">
        <v>55246</v>
      </c>
      <c r="B13" s="153" t="s">
        <v>411</v>
      </c>
      <c r="C13" s="153" t="s">
        <v>7</v>
      </c>
      <c r="D13" s="154">
        <v>96.440105465849143</v>
      </c>
      <c r="E13" s="154">
        <v>98.864215810411267</v>
      </c>
      <c r="F13" s="149" t="s">
        <v>370</v>
      </c>
      <c r="G13" s="151"/>
      <c r="H13" s="148">
        <v>55319</v>
      </c>
      <c r="I13" s="149" t="s">
        <v>412</v>
      </c>
      <c r="J13" s="149" t="s">
        <v>413</v>
      </c>
      <c r="K13" s="152">
        <v>95</v>
      </c>
      <c r="L13" s="152">
        <v>90</v>
      </c>
      <c r="M13" s="152" t="b">
        <v>1</v>
      </c>
      <c r="O13" s="175" t="s">
        <v>393</v>
      </c>
      <c r="P13" s="175"/>
      <c r="Q13" s="176">
        <v>635945.18511352665</v>
      </c>
      <c r="R13" s="177">
        <v>5195.2</v>
      </c>
      <c r="S13" s="177">
        <v>4</v>
      </c>
      <c r="T13" s="178">
        <v>122.41014496333668</v>
      </c>
      <c r="U13" s="175"/>
      <c r="V13" s="179">
        <v>167.7018985997712</v>
      </c>
    </row>
    <row r="14" spans="1:22" ht="15" customHeight="1" thickBot="1" x14ac:dyDescent="0.4">
      <c r="A14" s="148">
        <v>36259</v>
      </c>
      <c r="B14" s="153" t="s">
        <v>414</v>
      </c>
      <c r="C14" s="153" t="s">
        <v>415</v>
      </c>
      <c r="D14" s="154">
        <v>85.023535538662131</v>
      </c>
      <c r="E14" s="154">
        <v>86.160909159341045</v>
      </c>
      <c r="F14" s="149" t="s">
        <v>370</v>
      </c>
      <c r="G14" s="151"/>
      <c r="H14" s="148">
        <v>55320</v>
      </c>
      <c r="I14" s="149" t="s">
        <v>416</v>
      </c>
      <c r="J14" s="149" t="s">
        <v>417</v>
      </c>
      <c r="K14" s="152">
        <v>120</v>
      </c>
      <c r="L14" s="152">
        <v>150</v>
      </c>
      <c r="M14" s="152" t="b">
        <v>1</v>
      </c>
      <c r="O14" s="175" t="s">
        <v>401</v>
      </c>
      <c r="P14" s="175"/>
      <c r="Q14" s="176">
        <v>5501538.6042212173</v>
      </c>
      <c r="R14" s="177">
        <v>57543.206666666709</v>
      </c>
      <c r="S14" s="177">
        <v>44.916666666666671</v>
      </c>
      <c r="T14" s="178">
        <v>95.607091139189436</v>
      </c>
      <c r="U14" s="175"/>
      <c r="V14" s="179">
        <v>125.28782706799034</v>
      </c>
    </row>
    <row r="15" spans="1:22" ht="15" customHeight="1" thickBot="1" x14ac:dyDescent="0.4">
      <c r="A15" s="148">
        <v>36260</v>
      </c>
      <c r="B15" s="153" t="s">
        <v>418</v>
      </c>
      <c r="C15" s="153" t="s">
        <v>419</v>
      </c>
      <c r="D15" s="154">
        <v>92.445273746045729</v>
      </c>
      <c r="E15" s="154">
        <v>93.830098920033862</v>
      </c>
      <c r="F15" s="149" t="s">
        <v>370</v>
      </c>
      <c r="G15" s="151"/>
      <c r="H15" s="148">
        <v>55321</v>
      </c>
      <c r="I15" s="149" t="s">
        <v>420</v>
      </c>
      <c r="J15" s="149" t="s">
        <v>420</v>
      </c>
      <c r="K15" s="152">
        <v>40</v>
      </c>
      <c r="L15" s="152">
        <v>60</v>
      </c>
      <c r="M15" s="152" t="b">
        <v>1</v>
      </c>
      <c r="O15" s="175" t="s">
        <v>405</v>
      </c>
      <c r="P15" s="175"/>
      <c r="Q15" s="176">
        <v>887185.28612781689</v>
      </c>
      <c r="R15" s="177">
        <v>8831.84</v>
      </c>
      <c r="S15" s="177">
        <v>6.8</v>
      </c>
      <c r="T15" s="178">
        <v>100.45305237955135</v>
      </c>
      <c r="U15" s="175"/>
      <c r="V15" s="179">
        <v>138.96893193250887</v>
      </c>
    </row>
    <row r="16" spans="1:22" ht="15" customHeight="1" thickBot="1" x14ac:dyDescent="0.4">
      <c r="A16" s="148">
        <v>36244</v>
      </c>
      <c r="B16" s="153" t="s">
        <v>421</v>
      </c>
      <c r="C16" s="153" t="s">
        <v>422</v>
      </c>
      <c r="D16" s="154">
        <v>160.01411675057477</v>
      </c>
      <c r="E16" s="154">
        <v>169.32461178181939</v>
      </c>
      <c r="F16" s="149" t="s">
        <v>370</v>
      </c>
      <c r="G16" s="151"/>
      <c r="H16" s="148">
        <v>55322</v>
      </c>
      <c r="I16" s="149" t="s">
        <v>423</v>
      </c>
      <c r="J16" s="149" t="s">
        <v>424</v>
      </c>
      <c r="K16" s="152">
        <v>40</v>
      </c>
      <c r="L16" s="152">
        <v>30</v>
      </c>
      <c r="M16" s="152" t="b">
        <v>1</v>
      </c>
      <c r="O16" s="175" t="s">
        <v>409</v>
      </c>
      <c r="P16" s="175"/>
      <c r="Q16" s="176">
        <v>839937.76944842073</v>
      </c>
      <c r="R16" s="177">
        <v>7410.8</v>
      </c>
      <c r="S16" s="177">
        <v>6</v>
      </c>
      <c r="T16" s="178">
        <v>113.33968929783839</v>
      </c>
      <c r="U16" s="175"/>
      <c r="V16" s="179">
        <v>157.24931210157823</v>
      </c>
    </row>
    <row r="17" spans="1:22" ht="15" customHeight="1" thickBot="1" x14ac:dyDescent="0.4">
      <c r="A17" s="148">
        <v>36245</v>
      </c>
      <c r="B17" s="153" t="s">
        <v>425</v>
      </c>
      <c r="C17" s="153" t="s">
        <v>426</v>
      </c>
      <c r="D17" s="154">
        <v>153.99949884012864</v>
      </c>
      <c r="E17" s="154">
        <v>142.17860107228898</v>
      </c>
      <c r="F17" s="149" t="s">
        <v>370</v>
      </c>
      <c r="G17" s="151"/>
      <c r="H17" s="146"/>
      <c r="I17" s="146"/>
      <c r="J17" s="146"/>
      <c r="K17" s="146"/>
      <c r="L17" s="146"/>
      <c r="M17" s="146"/>
      <c r="O17" s="175" t="s">
        <v>415</v>
      </c>
      <c r="P17" s="175"/>
      <c r="Q17" s="176">
        <v>1967676.7866840083</v>
      </c>
      <c r="R17" s="177">
        <v>22837.23333333333</v>
      </c>
      <c r="S17" s="177">
        <v>17.583333333333336</v>
      </c>
      <c r="T17" s="178">
        <v>86.160909159341045</v>
      </c>
      <c r="U17" s="175"/>
      <c r="V17" s="179">
        <v>117.94025352192517</v>
      </c>
    </row>
    <row r="18" spans="1:22" ht="15" customHeight="1" thickBot="1" x14ac:dyDescent="0.4">
      <c r="A18" s="148">
        <v>36261</v>
      </c>
      <c r="B18" s="153" t="s">
        <v>427</v>
      </c>
      <c r="C18" s="153" t="s">
        <v>428</v>
      </c>
      <c r="D18" s="154">
        <v>82.400229066531153</v>
      </c>
      <c r="E18" s="154">
        <v>84.447001575724499</v>
      </c>
      <c r="F18" s="149" t="s">
        <v>370</v>
      </c>
      <c r="G18" s="151"/>
      <c r="H18" s="146"/>
      <c r="I18" s="146"/>
      <c r="J18" s="146"/>
      <c r="K18" s="146"/>
      <c r="L18" s="146"/>
      <c r="M18" s="146"/>
      <c r="O18" s="175" t="s">
        <v>419</v>
      </c>
      <c r="P18" s="175"/>
      <c r="Q18" s="176">
        <v>365599.59743201989</v>
      </c>
      <c r="R18" s="177">
        <v>3896.3999999999996</v>
      </c>
      <c r="S18" s="177">
        <v>3</v>
      </c>
      <c r="T18" s="178">
        <v>93.830098920033862</v>
      </c>
      <c r="U18" s="178">
        <v>103.06178376001459</v>
      </c>
      <c r="V18" s="179">
        <v>128.54723552044638</v>
      </c>
    </row>
    <row r="19" spans="1:22" ht="15" customHeight="1" thickBot="1" x14ac:dyDescent="0.4">
      <c r="A19" s="148">
        <v>36253</v>
      </c>
      <c r="B19" s="153" t="s">
        <v>429</v>
      </c>
      <c r="C19" s="153" t="s">
        <v>430</v>
      </c>
      <c r="D19" s="154">
        <v>147.2306017664481</v>
      </c>
      <c r="E19" s="154">
        <v>148.13540721438173</v>
      </c>
      <c r="F19" s="149" t="s">
        <v>370</v>
      </c>
      <c r="G19" s="151"/>
      <c r="H19" s="146"/>
      <c r="I19" s="146"/>
      <c r="J19" s="146"/>
      <c r="K19" s="146"/>
      <c r="L19" s="146"/>
      <c r="M19" s="146"/>
      <c r="O19"/>
      <c r="P19"/>
      <c r="Q19" s="180"/>
      <c r="R19"/>
      <c r="S19"/>
      <c r="T19"/>
      <c r="U19" s="181"/>
      <c r="V19"/>
    </row>
    <row r="20" spans="1:22" ht="15" customHeight="1" thickBot="1" x14ac:dyDescent="0.4">
      <c r="A20" s="148">
        <v>36267</v>
      </c>
      <c r="B20" s="153" t="s">
        <v>431</v>
      </c>
      <c r="C20" s="153" t="s">
        <v>432</v>
      </c>
      <c r="D20" s="154">
        <v>101.0491082229405</v>
      </c>
      <c r="E20" s="154">
        <v>109.68112207065042</v>
      </c>
      <c r="F20" s="149" t="s">
        <v>370</v>
      </c>
      <c r="G20" s="151"/>
      <c r="H20" s="146"/>
      <c r="I20" s="146"/>
      <c r="J20" s="146"/>
      <c r="K20" s="146"/>
      <c r="L20" s="146"/>
      <c r="M20" s="146"/>
      <c r="O20" s="158" t="s">
        <v>369</v>
      </c>
      <c r="P20" s="158"/>
      <c r="Q20" s="182">
        <v>1608570.7486056455</v>
      </c>
      <c r="R20" s="160">
        <v>19139.400000000001</v>
      </c>
      <c r="S20" s="160">
        <v>14</v>
      </c>
      <c r="T20" s="161">
        <v>84.044993500613671</v>
      </c>
      <c r="U20" s="376">
        <v>84.044993500613671</v>
      </c>
      <c r="V20" s="163">
        <v>112.51173123839905</v>
      </c>
    </row>
    <row r="21" spans="1:22" ht="15" customHeight="1" thickBot="1" x14ac:dyDescent="0.4">
      <c r="A21" s="148">
        <v>36270</v>
      </c>
      <c r="B21" s="153" t="s">
        <v>433</v>
      </c>
      <c r="C21" s="153" t="s">
        <v>434</v>
      </c>
      <c r="D21" s="154">
        <v>129.70918766931246</v>
      </c>
      <c r="E21" s="154">
        <v>121.97624323946999</v>
      </c>
      <c r="F21" s="149" t="s">
        <v>370</v>
      </c>
      <c r="G21" s="151"/>
      <c r="H21" s="146"/>
      <c r="I21" s="146"/>
      <c r="J21" s="146"/>
      <c r="K21" s="146"/>
      <c r="L21" s="146"/>
      <c r="M21" s="146"/>
      <c r="O21" s="158" t="s">
        <v>452</v>
      </c>
      <c r="P21" s="158"/>
      <c r="Q21" s="182">
        <v>465691.19026055373</v>
      </c>
      <c r="R21" s="160">
        <v>4067.1224999999995</v>
      </c>
      <c r="S21" s="160">
        <v>3</v>
      </c>
      <c r="T21" s="161">
        <v>114.50139263337994</v>
      </c>
      <c r="U21" s="376">
        <v>114.50139263337994</v>
      </c>
      <c r="V21" s="163">
        <v>156.86690790773051</v>
      </c>
    </row>
    <row r="22" spans="1:22" ht="15" customHeight="1" thickBot="1" x14ac:dyDescent="0.4">
      <c r="A22" s="148">
        <v>61180</v>
      </c>
      <c r="B22" s="153" t="s">
        <v>435</v>
      </c>
      <c r="C22" s="153" t="s">
        <v>436</v>
      </c>
      <c r="D22" s="154">
        <v>150.95583917498408</v>
      </c>
      <c r="E22" s="154">
        <v>154.98995420274758</v>
      </c>
      <c r="F22" s="149" t="s">
        <v>370</v>
      </c>
      <c r="G22" s="151"/>
      <c r="H22" s="146"/>
      <c r="I22" s="146"/>
      <c r="J22" s="146"/>
      <c r="K22" s="146"/>
      <c r="L22" s="146"/>
      <c r="M22" s="146"/>
      <c r="O22" s="157" t="s">
        <v>374</v>
      </c>
      <c r="P22" s="158"/>
      <c r="Q22" s="182">
        <v>2142339.5535729509</v>
      </c>
      <c r="R22" s="160">
        <v>18660.915000000001</v>
      </c>
      <c r="S22" s="160">
        <v>13</v>
      </c>
      <c r="T22" s="161">
        <v>114.80356421820424</v>
      </c>
      <c r="U22" s="376">
        <v>114.80356421820424</v>
      </c>
      <c r="V22" s="163">
        <v>132.02409885093488</v>
      </c>
    </row>
    <row r="23" spans="1:22" ht="15" customHeight="1" thickBot="1" x14ac:dyDescent="0.4">
      <c r="A23" s="148">
        <v>55002</v>
      </c>
      <c r="B23" s="153" t="s">
        <v>437</v>
      </c>
      <c r="C23" s="153" t="s">
        <v>438</v>
      </c>
      <c r="D23" s="154">
        <v>130.59100402370058</v>
      </c>
      <c r="E23" s="154">
        <v>138.09115078765541</v>
      </c>
      <c r="F23" s="149" t="s">
        <v>370</v>
      </c>
      <c r="G23" s="151"/>
      <c r="H23" s="146"/>
      <c r="I23" s="146"/>
      <c r="J23" s="146"/>
      <c r="K23" s="146"/>
      <c r="L23" s="146"/>
      <c r="M23" s="146"/>
      <c r="O23" s="157" t="s">
        <v>436</v>
      </c>
      <c r="P23" s="158"/>
      <c r="Q23" s="182">
        <v>3114735.4659414706</v>
      </c>
      <c r="R23" s="160">
        <v>20096.370000000003</v>
      </c>
      <c r="S23" s="160">
        <v>14</v>
      </c>
      <c r="T23" s="161">
        <v>154.98995420274758</v>
      </c>
      <c r="U23" s="376">
        <v>154.98995420274758</v>
      </c>
      <c r="V23" s="163">
        <v>180.41064662253862</v>
      </c>
    </row>
    <row r="24" spans="1:22" ht="15" customHeight="1" thickBot="1" x14ac:dyDescent="0.4">
      <c r="A24" s="148">
        <v>61181</v>
      </c>
      <c r="B24" s="153" t="s">
        <v>439</v>
      </c>
      <c r="C24" s="153" t="s">
        <v>440</v>
      </c>
      <c r="D24" s="154">
        <v>172.60072933819487</v>
      </c>
      <c r="E24" s="154">
        <v>176.57719421547552</v>
      </c>
      <c r="F24" s="149" t="s">
        <v>370</v>
      </c>
      <c r="G24" s="151"/>
      <c r="H24" s="146"/>
      <c r="I24" s="146"/>
      <c r="J24" s="146"/>
      <c r="K24" s="146"/>
      <c r="L24" s="146"/>
      <c r="M24" s="146"/>
      <c r="O24" s="157" t="s">
        <v>438</v>
      </c>
      <c r="P24" s="158"/>
      <c r="Q24" s="182">
        <v>1310478.4616451871</v>
      </c>
      <c r="R24" s="160">
        <v>9489.9524999999976</v>
      </c>
      <c r="S24" s="160">
        <v>7</v>
      </c>
      <c r="T24" s="161">
        <v>138.09115078765541</v>
      </c>
      <c r="U24" s="376">
        <v>138.09115078765541</v>
      </c>
      <c r="V24" s="163">
        <v>165.70938094518647</v>
      </c>
    </row>
    <row r="25" spans="1:22" ht="15" customHeight="1" thickBot="1" x14ac:dyDescent="0.4">
      <c r="A25" s="148">
        <v>36271</v>
      </c>
      <c r="B25" s="153" t="s">
        <v>441</v>
      </c>
      <c r="C25" s="153" t="s">
        <v>442</v>
      </c>
      <c r="D25" s="154">
        <v>108.61840907325782</v>
      </c>
      <c r="E25" s="154">
        <v>117.00108943389863</v>
      </c>
      <c r="F25" s="149" t="s">
        <v>370</v>
      </c>
      <c r="G25" s="151"/>
      <c r="H25" s="146"/>
      <c r="I25" s="146"/>
      <c r="J25" s="146"/>
      <c r="K25" s="146"/>
      <c r="L25" s="146"/>
      <c r="M25" s="146"/>
      <c r="O25" s="157" t="s">
        <v>432</v>
      </c>
      <c r="P25" s="158"/>
      <c r="Q25" s="182">
        <v>892173.11879757757</v>
      </c>
      <c r="R25" s="160">
        <v>8134.2449999999981</v>
      </c>
      <c r="S25" s="160">
        <v>6</v>
      </c>
      <c r="T25" s="161">
        <v>109.68112207065042</v>
      </c>
      <c r="U25" s="376">
        <v>109.68112207065042</v>
      </c>
      <c r="V25" s="163">
        <v>130.78076633644923</v>
      </c>
    </row>
    <row r="26" spans="1:22" ht="15" customHeight="1" thickBot="1" x14ac:dyDescent="0.4">
      <c r="A26" s="148">
        <v>55247</v>
      </c>
      <c r="B26" s="153" t="s">
        <v>443</v>
      </c>
      <c r="C26" s="153" t="s">
        <v>444</v>
      </c>
      <c r="D26" s="154">
        <v>106.28289805000776</v>
      </c>
      <c r="E26" s="154">
        <v>107.09422081101717</v>
      </c>
      <c r="F26" s="149" t="s">
        <v>370</v>
      </c>
      <c r="G26" s="151"/>
      <c r="H26" s="146"/>
      <c r="I26" s="146"/>
      <c r="J26" s="146"/>
      <c r="K26" s="146"/>
      <c r="L26" s="146"/>
      <c r="M26" s="146"/>
      <c r="O26" s="157" t="s">
        <v>460</v>
      </c>
      <c r="P26" s="158"/>
      <c r="Q26" s="182">
        <v>2752850.8306994662</v>
      </c>
      <c r="R26" s="160">
        <v>8612.73</v>
      </c>
      <c r="S26" s="160">
        <v>6</v>
      </c>
      <c r="T26" s="161">
        <v>319.62581326704384</v>
      </c>
      <c r="U26" s="376">
        <v>319.62581326704384</v>
      </c>
      <c r="V26" s="163">
        <v>351.58839459374821</v>
      </c>
    </row>
    <row r="27" spans="1:22" ht="15" customHeight="1" thickBot="1" x14ac:dyDescent="0.4">
      <c r="A27" s="148">
        <v>61183</v>
      </c>
      <c r="B27" s="153" t="s">
        <v>445</v>
      </c>
      <c r="C27" s="153" t="s">
        <v>446</v>
      </c>
      <c r="D27" s="154">
        <v>88.874402450534973</v>
      </c>
      <c r="E27" s="154">
        <v>97.55344563030566</v>
      </c>
      <c r="F27" s="149" t="s">
        <v>370</v>
      </c>
      <c r="G27" s="151"/>
      <c r="H27" s="146"/>
      <c r="I27" s="146"/>
      <c r="J27" s="146"/>
      <c r="K27" s="146"/>
      <c r="L27" s="146"/>
      <c r="M27" s="146"/>
      <c r="O27" s="157" t="s">
        <v>461</v>
      </c>
      <c r="P27" s="158"/>
      <c r="Q27" s="182">
        <v>377559.57088329614</v>
      </c>
      <c r="R27" s="160">
        <v>1355.7074999999998</v>
      </c>
      <c r="S27" s="160">
        <v>1</v>
      </c>
      <c r="T27" s="161">
        <v>278.49633559104467</v>
      </c>
      <c r="U27" s="376">
        <v>278.49633559104467</v>
      </c>
      <c r="V27" s="163">
        <v>320.27078592970139</v>
      </c>
    </row>
    <row r="28" spans="1:22" ht="15" customHeight="1" thickBot="1" x14ac:dyDescent="0.4">
      <c r="A28" s="148">
        <v>36258</v>
      </c>
      <c r="B28" s="153" t="s">
        <v>447</v>
      </c>
      <c r="C28" s="153" t="s">
        <v>448</v>
      </c>
      <c r="D28" s="154">
        <v>71.036541339849009</v>
      </c>
      <c r="E28" s="154">
        <v>75.566963456396607</v>
      </c>
      <c r="F28" s="149" t="s">
        <v>370</v>
      </c>
      <c r="G28" s="151"/>
      <c r="H28" s="146"/>
      <c r="I28" s="146"/>
      <c r="J28" s="146"/>
      <c r="K28" s="146"/>
      <c r="L28" s="146"/>
      <c r="M28" s="146"/>
      <c r="O28" s="158" t="s">
        <v>462</v>
      </c>
      <c r="P28" s="158"/>
      <c r="Q28" s="182">
        <v>1341632.3610510498</v>
      </c>
      <c r="R28" s="160">
        <v>19665.733499999998</v>
      </c>
      <c r="S28" s="160">
        <v>13.8</v>
      </c>
      <c r="T28" s="161">
        <v>68.221831697813357</v>
      </c>
      <c r="U28" s="376">
        <v>68.221831697813357</v>
      </c>
      <c r="V28" s="163">
        <v>81.551233733862972</v>
      </c>
    </row>
    <row r="29" spans="1:22" ht="15" customHeight="1" thickBot="1" x14ac:dyDescent="0.4">
      <c r="A29" s="148">
        <v>36263</v>
      </c>
      <c r="B29" s="153" t="s">
        <v>449</v>
      </c>
      <c r="C29" s="153" t="s">
        <v>450</v>
      </c>
      <c r="D29" s="154">
        <v>69.7459935852755</v>
      </c>
      <c r="E29" s="154">
        <v>76.957396421409968</v>
      </c>
      <c r="F29" s="149" t="s">
        <v>370</v>
      </c>
      <c r="G29" s="151"/>
      <c r="H29" s="146"/>
      <c r="I29" s="146"/>
      <c r="J29" s="146"/>
      <c r="K29" s="146"/>
      <c r="L29" s="146"/>
      <c r="M29" s="146"/>
      <c r="O29" s="158" t="s">
        <v>434</v>
      </c>
      <c r="P29" s="158"/>
      <c r="Q29" s="182">
        <v>525274.2247179402</v>
      </c>
      <c r="R29" s="160">
        <v>4306.3649999999998</v>
      </c>
      <c r="S29" s="160">
        <v>3</v>
      </c>
      <c r="T29" s="161">
        <v>121.97624323946999</v>
      </c>
      <c r="U29" s="376">
        <v>121.97624323946999</v>
      </c>
      <c r="V29" s="163">
        <v>140.27267972539047</v>
      </c>
    </row>
    <row r="30" spans="1:22" ht="15" customHeight="1" thickBot="1" x14ac:dyDescent="0.4">
      <c r="A30" s="148">
        <v>61182</v>
      </c>
      <c r="B30" s="153" t="s">
        <v>451</v>
      </c>
      <c r="C30" s="153" t="s">
        <v>452</v>
      </c>
      <c r="D30" s="154">
        <v>109.02346931883534</v>
      </c>
      <c r="E30" s="154">
        <v>114.50139263337994</v>
      </c>
      <c r="F30" s="149" t="s">
        <v>370</v>
      </c>
      <c r="G30" s="151"/>
      <c r="H30" s="146"/>
      <c r="I30" s="146"/>
      <c r="J30" s="146"/>
      <c r="K30" s="146"/>
      <c r="L30" s="146"/>
      <c r="M30" s="146"/>
      <c r="O30" s="158" t="s">
        <v>440</v>
      </c>
      <c r="P30" s="158"/>
      <c r="Q30" s="182">
        <v>985711.28569890419</v>
      </c>
      <c r="R30" s="160">
        <v>5582.3249999999989</v>
      </c>
      <c r="S30" s="160">
        <v>4</v>
      </c>
      <c r="T30" s="161">
        <v>176.57719421547552</v>
      </c>
      <c r="U30" s="376">
        <v>176.57719421547552</v>
      </c>
      <c r="V30" s="163">
        <v>203.54904763200119</v>
      </c>
    </row>
    <row r="31" spans="1:22" x14ac:dyDescent="0.35">
      <c r="A31" s="155"/>
      <c r="G31" s="151"/>
      <c r="O31" s="157" t="s">
        <v>7</v>
      </c>
      <c r="P31" s="158"/>
      <c r="Q31" s="182">
        <v>417861.2246680609</v>
      </c>
      <c r="R31" s="160">
        <v>4226.6174999999994</v>
      </c>
      <c r="S31" s="160">
        <v>3</v>
      </c>
      <c r="T31" s="161">
        <v>98.864215810411267</v>
      </c>
      <c r="U31" s="376">
        <v>98.864215810411267</v>
      </c>
      <c r="V31" s="163">
        <v>125.31516002542554</v>
      </c>
    </row>
    <row r="32" spans="1:22" x14ac:dyDescent="0.35">
      <c r="A32" s="155"/>
      <c r="G32" s="151"/>
      <c r="O32"/>
      <c r="P32"/>
      <c r="Q32" s="180"/>
      <c r="R32"/>
      <c r="S32"/>
      <c r="T32"/>
      <c r="U32" s="181"/>
      <c r="V32"/>
    </row>
    <row r="33" spans="1:22" x14ac:dyDescent="0.35">
      <c r="A33" s="155"/>
      <c r="G33" s="151"/>
      <c r="O33" s="157" t="s">
        <v>426</v>
      </c>
      <c r="P33" s="158"/>
      <c r="Q33" s="182">
        <v>612272.95140666771</v>
      </c>
      <c r="R33" s="160">
        <v>4306.3649999999998</v>
      </c>
      <c r="S33" s="160">
        <v>3</v>
      </c>
      <c r="T33" s="161">
        <v>142.17860107228898</v>
      </c>
      <c r="U33" s="162">
        <v>142.17860107228898</v>
      </c>
      <c r="V33" s="163">
        <v>156.3964611795179</v>
      </c>
    </row>
    <row r="34" spans="1:22" x14ac:dyDescent="0.35">
      <c r="A34" s="155"/>
      <c r="G34" s="151"/>
      <c r="O34" s="157" t="s">
        <v>389</v>
      </c>
      <c r="P34" s="158"/>
      <c r="Q34" s="182">
        <v>1559214.5907152633</v>
      </c>
      <c r="R34" s="160">
        <v>18589.142249999997</v>
      </c>
      <c r="S34" s="160">
        <v>12.950000000000001</v>
      </c>
      <c r="T34" s="161">
        <v>83.877705046625451</v>
      </c>
      <c r="U34" s="162">
        <v>83.877705046625451</v>
      </c>
      <c r="V34" s="163">
        <v>95.302735775862502</v>
      </c>
    </row>
    <row r="35" spans="1:22" x14ac:dyDescent="0.35">
      <c r="O35" s="157" t="s">
        <v>422</v>
      </c>
      <c r="P35" s="158"/>
      <c r="Q35" s="182">
        <v>2430578.6060527153</v>
      </c>
      <c r="R35" s="160">
        <v>14354.55</v>
      </c>
      <c r="S35" s="160">
        <v>10</v>
      </c>
      <c r="T35" s="161">
        <v>169.32461178181939</v>
      </c>
      <c r="U35" s="162">
        <v>169.32461178181939</v>
      </c>
      <c r="V35" s="163">
        <v>186.25707296000138</v>
      </c>
    </row>
    <row r="36" spans="1:22" x14ac:dyDescent="0.35">
      <c r="O36"/>
      <c r="P36"/>
      <c r="Q36" s="180"/>
      <c r="R36"/>
      <c r="S36"/>
      <c r="T36"/>
      <c r="U36" s="181"/>
      <c r="V36"/>
    </row>
    <row r="37" spans="1:22" x14ac:dyDescent="0.35">
      <c r="O37" s="157" t="s">
        <v>463</v>
      </c>
      <c r="P37" s="158"/>
      <c r="Q37" s="182">
        <v>1970794.4813103843</v>
      </c>
      <c r="R37" s="160">
        <v>11084.9025</v>
      </c>
      <c r="S37" s="160">
        <v>8</v>
      </c>
      <c r="T37" s="161">
        <v>177.79087198199392</v>
      </c>
      <c r="U37" s="162">
        <v>177.79087198199392</v>
      </c>
      <c r="V37" s="163">
        <v>229.09303857325577</v>
      </c>
    </row>
    <row r="38" spans="1:22" x14ac:dyDescent="0.35">
      <c r="O38" s="157" t="s">
        <v>464</v>
      </c>
      <c r="P38" s="158"/>
      <c r="Q38" s="182">
        <v>820499.44403821777</v>
      </c>
      <c r="R38" s="160">
        <v>7177.2749999999996</v>
      </c>
      <c r="S38" s="160">
        <v>5</v>
      </c>
      <c r="T38" s="161">
        <v>114.31907569909441</v>
      </c>
      <c r="U38" s="162">
        <v>114.31907569909441</v>
      </c>
      <c r="V38" s="163">
        <v>139.70947604299477</v>
      </c>
    </row>
    <row r="39" spans="1:22" x14ac:dyDescent="0.35">
      <c r="O39" s="157" t="s">
        <v>465</v>
      </c>
      <c r="P39" s="158"/>
      <c r="Q39" s="182">
        <v>127004.56908468317</v>
      </c>
      <c r="R39" s="160">
        <v>1435.4549999999999</v>
      </c>
      <c r="S39" s="160">
        <v>1</v>
      </c>
      <c r="T39" s="161">
        <v>88.476872548901341</v>
      </c>
      <c r="U39" s="162">
        <v>88.476872548901341</v>
      </c>
      <c r="V39" s="163">
        <v>101.74840343123654</v>
      </c>
    </row>
    <row r="40" spans="1:22" x14ac:dyDescent="0.35">
      <c r="O40" s="157" t="s">
        <v>466</v>
      </c>
      <c r="P40" s="158"/>
      <c r="Q40" s="182">
        <v>620574.08674581919</v>
      </c>
      <c r="R40" s="160">
        <v>5483.4380999999994</v>
      </c>
      <c r="S40" s="160">
        <v>3.8200000000000003</v>
      </c>
      <c r="T40" s="161">
        <v>113.1724431695179</v>
      </c>
      <c r="U40" s="162">
        <v>113.1724431695179</v>
      </c>
      <c r="V40" s="163">
        <v>125.95537691228682</v>
      </c>
    </row>
    <row r="41" spans="1:22" x14ac:dyDescent="0.35">
      <c r="O41" s="157" t="s">
        <v>467</v>
      </c>
      <c r="P41" s="158"/>
      <c r="Q41" s="182">
        <v>424498.63818706572</v>
      </c>
      <c r="R41" s="160">
        <v>4306.3649999999998</v>
      </c>
      <c r="S41" s="160">
        <v>3</v>
      </c>
      <c r="T41" s="161">
        <v>98.574700051450762</v>
      </c>
      <c r="U41" s="162">
        <v>98.574700051450762</v>
      </c>
      <c r="V41" s="163">
        <v>113.36090505916837</v>
      </c>
    </row>
    <row r="42" spans="1:22" x14ac:dyDescent="0.35">
      <c r="O42" s="157" t="s">
        <v>468</v>
      </c>
      <c r="P42" s="158"/>
      <c r="Q42" s="182">
        <v>1742593.8191110913</v>
      </c>
      <c r="R42" s="160">
        <v>15790.004999999999</v>
      </c>
      <c r="S42" s="160">
        <v>11</v>
      </c>
      <c r="T42" s="161">
        <v>110.36056157747204</v>
      </c>
      <c r="U42" s="162">
        <v>110.36056157747204</v>
      </c>
      <c r="V42" s="163">
        <v>121.39661773521925</v>
      </c>
    </row>
    <row r="43" spans="1:22" x14ac:dyDescent="0.35">
      <c r="O43" s="157" t="s">
        <v>469</v>
      </c>
      <c r="P43" s="158"/>
      <c r="Q43" s="182">
        <v>286565.96360611753</v>
      </c>
      <c r="R43" s="160">
        <v>4306.3649999999998</v>
      </c>
      <c r="S43" s="160">
        <v>3</v>
      </c>
      <c r="T43" s="161">
        <v>66.544745651173912</v>
      </c>
      <c r="U43" s="162">
        <v>66.544745651173912</v>
      </c>
      <c r="V43" s="163">
        <v>73.199220216291295</v>
      </c>
    </row>
    <row r="44" spans="1:22" x14ac:dyDescent="0.35">
      <c r="O44" s="157" t="s">
        <v>470</v>
      </c>
      <c r="P44" s="158"/>
      <c r="Q44" s="182">
        <v>24261.626780138522</v>
      </c>
      <c r="R44" s="160">
        <v>717.72749999999985</v>
      </c>
      <c r="S44" s="160">
        <v>0.5</v>
      </c>
      <c r="T44" s="161">
        <v>33.80339582939002</v>
      </c>
      <c r="U44" s="162">
        <v>33.80339582939002</v>
      </c>
      <c r="V44" s="163">
        <v>37.183735412329021</v>
      </c>
    </row>
    <row r="45" spans="1:22" x14ac:dyDescent="0.35">
      <c r="O45" s="157" t="s">
        <v>471</v>
      </c>
      <c r="P45" s="158"/>
      <c r="Q45" s="182">
        <v>1685862.2677670517</v>
      </c>
      <c r="R45" s="160">
        <v>18660.915000000001</v>
      </c>
      <c r="S45" s="160">
        <v>13</v>
      </c>
      <c r="T45" s="161">
        <v>90.341886652774079</v>
      </c>
      <c r="U45" s="162">
        <v>90.341886652774079</v>
      </c>
      <c r="V45" s="163">
        <v>103.8931696506902</v>
      </c>
    </row>
    <row r="46" spans="1:22" x14ac:dyDescent="0.35">
      <c r="O46" s="157" t="s">
        <v>472</v>
      </c>
      <c r="P46" s="158"/>
      <c r="Q46" s="182">
        <v>443606.96912450227</v>
      </c>
      <c r="R46" s="160">
        <v>4306.3649999999998</v>
      </c>
      <c r="S46" s="160">
        <v>3</v>
      </c>
      <c r="T46" s="161">
        <v>103.01192981191848</v>
      </c>
      <c r="U46" s="162">
        <v>103.01192981191848</v>
      </c>
      <c r="V46" s="163">
        <v>113.31312279311032</v>
      </c>
    </row>
    <row r="47" spans="1:22" x14ac:dyDescent="0.35">
      <c r="O47" s="157" t="s">
        <v>473</v>
      </c>
      <c r="P47" s="158"/>
      <c r="Q47" s="182">
        <v>572104.73358236509</v>
      </c>
      <c r="R47" s="160">
        <v>4306.3649999999998</v>
      </c>
      <c r="S47" s="160">
        <v>3</v>
      </c>
      <c r="T47" s="161">
        <v>132.85096214147316</v>
      </c>
      <c r="U47" s="162">
        <v>132.85096214147316</v>
      </c>
      <c r="V47" s="163">
        <v>152.77860646269417</v>
      </c>
    </row>
    <row r="48" spans="1:22" x14ac:dyDescent="0.35">
      <c r="O48" s="157" t="s">
        <v>446</v>
      </c>
      <c r="P48" s="158"/>
      <c r="Q48" s="182">
        <v>2063833.6231299383</v>
      </c>
      <c r="R48" s="160">
        <v>21155.927499999998</v>
      </c>
      <c r="S48" s="160">
        <v>15</v>
      </c>
      <c r="T48" s="161">
        <v>97.55344563030566</v>
      </c>
      <c r="U48" s="162">
        <v>97.55344563030566</v>
      </c>
      <c r="V48" s="163">
        <v>125.82479894685619</v>
      </c>
    </row>
    <row r="49" spans="15:22" x14ac:dyDescent="0.35">
      <c r="O49" s="157" t="s">
        <v>474</v>
      </c>
      <c r="P49" s="158"/>
      <c r="Q49" s="182">
        <v>385895.74443755602</v>
      </c>
      <c r="R49" s="160">
        <v>2870.91</v>
      </c>
      <c r="S49" s="160">
        <v>2</v>
      </c>
      <c r="T49" s="161">
        <v>134.41582788647364</v>
      </c>
      <c r="U49" s="162">
        <v>134.41582788647364</v>
      </c>
      <c r="V49" s="163">
        <v>154.57820206944467</v>
      </c>
    </row>
    <row r="50" spans="15:22" x14ac:dyDescent="0.35">
      <c r="O50" s="157" t="s">
        <v>475</v>
      </c>
      <c r="P50" s="158"/>
      <c r="Q50" s="182">
        <v>1024770.5716177566</v>
      </c>
      <c r="R50" s="160">
        <v>11483.64</v>
      </c>
      <c r="S50" s="160">
        <v>8</v>
      </c>
      <c r="T50" s="161">
        <v>89.237434438710778</v>
      </c>
      <c r="U50" s="162">
        <v>89.237434438710778</v>
      </c>
      <c r="V50" s="163">
        <v>102.62304960451739</v>
      </c>
    </row>
    <row r="51" spans="15:22" x14ac:dyDescent="0.35">
      <c r="O51" s="157" t="s">
        <v>476</v>
      </c>
      <c r="P51" s="158"/>
      <c r="Q51" s="182">
        <v>634506.3816271649</v>
      </c>
      <c r="R51" s="160">
        <v>4306.3649999999998</v>
      </c>
      <c r="S51" s="160">
        <v>3</v>
      </c>
      <c r="T51" s="161">
        <v>147.34152391336195</v>
      </c>
      <c r="U51" s="162">
        <v>147.34152391336195</v>
      </c>
      <c r="V51" s="163">
        <v>162.07567630469813</v>
      </c>
    </row>
  </sheetData>
  <pageMargins left="0.7" right="0.7" top="0.75" bottom="0.75" header="0.3" footer="0.3"/>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34"/>
  <sheetViews>
    <sheetView workbookViewId="0">
      <selection activeCell="A29" sqref="A29"/>
    </sheetView>
  </sheetViews>
  <sheetFormatPr defaultRowHeight="14.5" x14ac:dyDescent="0.35"/>
  <cols>
    <col min="1" max="1" width="41.453125" bestFit="1" customWidth="1"/>
    <col min="2" max="2" width="21.54296875" customWidth="1"/>
    <col min="3" max="3" width="15.1796875" customWidth="1"/>
    <col min="4" max="4" width="12.81640625" customWidth="1"/>
    <col min="5" max="5" width="13.453125" customWidth="1"/>
    <col min="6" max="6" width="10.81640625" customWidth="1"/>
    <col min="7" max="7" width="9.453125" bestFit="1" customWidth="1"/>
    <col min="8" max="8" width="13.26953125" customWidth="1"/>
    <col min="9" max="9" width="13.7265625" customWidth="1"/>
    <col min="10" max="10" width="12.453125" customWidth="1"/>
  </cols>
  <sheetData>
    <row r="1" spans="1:12" ht="30" thickTop="1" thickBot="1" x14ac:dyDescent="0.4">
      <c r="B1" s="186" t="s">
        <v>45</v>
      </c>
      <c r="C1" s="186" t="s">
        <v>453</v>
      </c>
      <c r="D1" s="187" t="s">
        <v>208</v>
      </c>
    </row>
    <row r="2" spans="1:12" ht="15.5" thickTop="1" thickBot="1" x14ac:dyDescent="0.4">
      <c r="B2" s="184">
        <v>0.1</v>
      </c>
      <c r="C2" s="184">
        <v>0.37</v>
      </c>
      <c r="D2" s="185">
        <v>0.24</v>
      </c>
    </row>
    <row r="3" spans="1:12" ht="15" thickTop="1" x14ac:dyDescent="0.35">
      <c r="C3" s="188"/>
    </row>
    <row r="4" spans="1:12" x14ac:dyDescent="0.35">
      <c r="B4" s="550" t="s">
        <v>48</v>
      </c>
      <c r="C4" s="550"/>
      <c r="D4" s="551" t="s">
        <v>47</v>
      </c>
      <c r="E4" s="551"/>
      <c r="F4" s="12"/>
      <c r="G4" s="12"/>
      <c r="H4" s="12"/>
      <c r="I4" s="12"/>
    </row>
    <row r="5" spans="1:12" x14ac:dyDescent="0.35">
      <c r="B5" s="5" t="s">
        <v>43</v>
      </c>
      <c r="C5" s="5" t="s">
        <v>44</v>
      </c>
      <c r="D5" s="13" t="s">
        <v>43</v>
      </c>
      <c r="E5" s="13" t="s">
        <v>44</v>
      </c>
      <c r="F5" s="7"/>
      <c r="G5" s="7"/>
      <c r="H5" s="7"/>
      <c r="I5" s="7"/>
    </row>
    <row r="6" spans="1:12" x14ac:dyDescent="0.35">
      <c r="A6" s="1" t="s">
        <v>54</v>
      </c>
      <c r="B6" s="183">
        <v>109.68</v>
      </c>
      <c r="C6" s="183">
        <f>B6*1.4</f>
        <v>153.55199999999999</v>
      </c>
      <c r="D6" s="15">
        <f>B6*(1+$B$2)</f>
        <v>120.64800000000001</v>
      </c>
      <c r="E6" s="15">
        <f>(B6*$B$2)+(B6*1.4)</f>
        <v>164.51999999999998</v>
      </c>
    </row>
    <row r="7" spans="1:12" x14ac:dyDescent="0.35">
      <c r="A7" s="1" t="s">
        <v>55</v>
      </c>
      <c r="B7" s="183">
        <v>138.09</v>
      </c>
      <c r="C7" s="183">
        <f>B7*1.4</f>
        <v>193.32599999999999</v>
      </c>
      <c r="D7" s="15">
        <f>B7*(1+$B$2)</f>
        <v>151.89900000000003</v>
      </c>
      <c r="E7" s="15">
        <f>(B7*$B$2)+(B7*1.4)</f>
        <v>207.13499999999999</v>
      </c>
    </row>
    <row r="8" spans="1:12" x14ac:dyDescent="0.35">
      <c r="A8" s="1" t="s">
        <v>56</v>
      </c>
      <c r="B8" s="183">
        <v>98.86</v>
      </c>
      <c r="C8" s="183">
        <f>B8*1.4</f>
        <v>138.404</v>
      </c>
      <c r="D8" s="15">
        <f>B8*(1+$B$2)</f>
        <v>108.74600000000001</v>
      </c>
      <c r="E8" s="15">
        <f>(B8*$B$2)+(B8*1.4)</f>
        <v>148.29</v>
      </c>
    </row>
    <row r="9" spans="1:12" x14ac:dyDescent="0.35">
      <c r="A9" s="11"/>
      <c r="C9" s="188"/>
      <c r="E9" s="156"/>
    </row>
    <row r="10" spans="1:12" x14ac:dyDescent="0.35">
      <c r="B10" s="552" t="s">
        <v>46</v>
      </c>
      <c r="C10" s="552"/>
      <c r="D10" s="552"/>
      <c r="E10" s="552"/>
    </row>
    <row r="11" spans="1:12" x14ac:dyDescent="0.35">
      <c r="B11" s="143"/>
      <c r="C11" s="143"/>
      <c r="D11" s="550" t="s">
        <v>48</v>
      </c>
      <c r="E11" s="550"/>
      <c r="F11" s="551" t="s">
        <v>47</v>
      </c>
      <c r="G11" s="551"/>
      <c r="H11" s="551" t="s">
        <v>478</v>
      </c>
      <c r="I11" s="551"/>
    </row>
    <row r="12" spans="1:12" x14ac:dyDescent="0.35">
      <c r="B12" s="5" t="s">
        <v>477</v>
      </c>
      <c r="C12" s="5" t="s">
        <v>44</v>
      </c>
      <c r="D12" s="5" t="s">
        <v>43</v>
      </c>
      <c r="E12" s="5" t="s">
        <v>44</v>
      </c>
      <c r="F12" s="5" t="s">
        <v>43</v>
      </c>
      <c r="G12" s="5" t="s">
        <v>44</v>
      </c>
      <c r="H12" s="5" t="s">
        <v>43</v>
      </c>
      <c r="I12" s="5" t="s">
        <v>44</v>
      </c>
    </row>
    <row r="13" spans="1:12" x14ac:dyDescent="0.35">
      <c r="A13" s="1" t="s">
        <v>57</v>
      </c>
      <c r="B13" s="6">
        <v>156.83000000000001</v>
      </c>
      <c r="C13" s="6">
        <v>195.79</v>
      </c>
      <c r="D13" s="6">
        <f>'City Works'!$U$18</f>
        <v>103.06178376001459</v>
      </c>
      <c r="E13" s="6">
        <f t="shared" ref="E13:E18" si="0">D13*1.4</f>
        <v>144.28649726402043</v>
      </c>
      <c r="F13" s="6">
        <f t="shared" ref="F13:F18" si="1">D13*(1+$C$2)</f>
        <v>141.19464375122001</v>
      </c>
      <c r="G13" s="6">
        <f t="shared" ref="G13:G18" si="2">(D13*$C$2)+(D13*1.4)</f>
        <v>182.41935725522583</v>
      </c>
      <c r="H13" s="6">
        <f t="shared" ref="H13:H18" si="3">D13*(1+$C$2+$D$2)</f>
        <v>165.92947185362351</v>
      </c>
      <c r="I13" s="6">
        <f t="shared" ref="I13:I18" si="4">(D13*$C$2+$D$2)+(D13*1.4)</f>
        <v>182.65935725522581</v>
      </c>
      <c r="L13" s="8"/>
    </row>
    <row r="14" spans="1:12" x14ac:dyDescent="0.35">
      <c r="A14" s="1" t="s">
        <v>59</v>
      </c>
      <c r="B14" s="6">
        <v>156.83000000000001</v>
      </c>
      <c r="C14" s="6">
        <v>195.79</v>
      </c>
      <c r="D14" s="6">
        <f>'City Works'!$U$18</f>
        <v>103.06178376001459</v>
      </c>
      <c r="E14" s="6">
        <f t="shared" si="0"/>
        <v>144.28649726402043</v>
      </c>
      <c r="F14" s="6">
        <f t="shared" si="1"/>
        <v>141.19464375122001</v>
      </c>
      <c r="G14" s="6">
        <f t="shared" si="2"/>
        <v>182.41935725522583</v>
      </c>
      <c r="H14" s="6">
        <f t="shared" si="3"/>
        <v>165.92947185362351</v>
      </c>
      <c r="I14" s="6">
        <f t="shared" si="4"/>
        <v>182.65935725522581</v>
      </c>
    </row>
    <row r="15" spans="1:12" x14ac:dyDescent="0.35">
      <c r="A15" s="1" t="s">
        <v>60</v>
      </c>
      <c r="B15" s="6">
        <v>156.83000000000001</v>
      </c>
      <c r="C15" s="6">
        <v>195.79</v>
      </c>
      <c r="D15" s="6">
        <f>'City Works'!$U$18</f>
        <v>103.06178376001459</v>
      </c>
      <c r="E15" s="6">
        <f t="shared" si="0"/>
        <v>144.28649726402043</v>
      </c>
      <c r="F15" s="6">
        <f t="shared" si="1"/>
        <v>141.19464375122001</v>
      </c>
      <c r="G15" s="6">
        <f t="shared" si="2"/>
        <v>182.41935725522583</v>
      </c>
      <c r="H15" s="6">
        <f t="shared" si="3"/>
        <v>165.92947185362351</v>
      </c>
      <c r="I15" s="6">
        <f t="shared" si="4"/>
        <v>182.65935725522581</v>
      </c>
    </row>
    <row r="16" spans="1:12" x14ac:dyDescent="0.35">
      <c r="A16" s="1" t="s">
        <v>61</v>
      </c>
      <c r="B16" s="6">
        <v>156.83000000000001</v>
      </c>
      <c r="C16" s="6">
        <v>195.79</v>
      </c>
      <c r="D16" s="6">
        <f>'City Works'!$U$18</f>
        <v>103.06178376001459</v>
      </c>
      <c r="E16" s="6">
        <f t="shared" si="0"/>
        <v>144.28649726402043</v>
      </c>
      <c r="F16" s="6">
        <f t="shared" si="1"/>
        <v>141.19464375122001</v>
      </c>
      <c r="G16" s="6">
        <f t="shared" si="2"/>
        <v>182.41935725522583</v>
      </c>
      <c r="H16" s="6">
        <f t="shared" si="3"/>
        <v>165.92947185362351</v>
      </c>
      <c r="I16" s="6">
        <f t="shared" si="4"/>
        <v>182.65935725522581</v>
      </c>
    </row>
    <row r="17" spans="1:9" x14ac:dyDescent="0.35">
      <c r="A17" s="1" t="s">
        <v>62</v>
      </c>
      <c r="B17" s="6">
        <v>156.83000000000001</v>
      </c>
      <c r="C17" s="6">
        <v>195.79</v>
      </c>
      <c r="D17" s="6">
        <f>'City Works'!$U$18</f>
        <v>103.06178376001459</v>
      </c>
      <c r="E17" s="6">
        <f t="shared" si="0"/>
        <v>144.28649726402043</v>
      </c>
      <c r="F17" s="6">
        <f t="shared" si="1"/>
        <v>141.19464375122001</v>
      </c>
      <c r="G17" s="6">
        <f t="shared" si="2"/>
        <v>182.41935725522583</v>
      </c>
      <c r="H17" s="6">
        <f t="shared" si="3"/>
        <v>165.92947185362351</v>
      </c>
      <c r="I17" s="6">
        <f t="shared" si="4"/>
        <v>182.65935725522581</v>
      </c>
    </row>
    <row r="18" spans="1:9" x14ac:dyDescent="0.35">
      <c r="A18" s="1" t="s">
        <v>63</v>
      </c>
      <c r="B18" s="6">
        <v>121.66</v>
      </c>
      <c r="C18" s="6">
        <v>151.88999999999999</v>
      </c>
      <c r="D18" s="6">
        <f>'City Works'!$U$8</f>
        <v>79.779806160710791</v>
      </c>
      <c r="E18" s="6">
        <f t="shared" si="0"/>
        <v>111.69172862499511</v>
      </c>
      <c r="F18" s="6">
        <f t="shared" si="1"/>
        <v>109.29833444017379</v>
      </c>
      <c r="G18" s="6">
        <f t="shared" si="2"/>
        <v>141.21025690445811</v>
      </c>
      <c r="H18" s="6">
        <f t="shared" si="3"/>
        <v>128.44548791874439</v>
      </c>
      <c r="I18" s="6">
        <f t="shared" si="4"/>
        <v>141.45025690445809</v>
      </c>
    </row>
    <row r="19" spans="1:9" x14ac:dyDescent="0.35">
      <c r="B19" s="549" t="s">
        <v>51</v>
      </c>
      <c r="C19" s="549"/>
      <c r="D19" s="9">
        <v>0.24</v>
      </c>
      <c r="F19" s="12"/>
      <c r="G19" s="12"/>
      <c r="H19" s="12"/>
      <c r="I19" s="12"/>
    </row>
    <row r="20" spans="1:9" x14ac:dyDescent="0.35">
      <c r="B20" s="14" t="s">
        <v>52</v>
      </c>
      <c r="C20" s="14" t="s">
        <v>53</v>
      </c>
      <c r="D20" s="12"/>
      <c r="F20" s="12"/>
      <c r="G20" s="12"/>
      <c r="H20" s="12"/>
      <c r="I20" s="12"/>
    </row>
    <row r="21" spans="1:9" x14ac:dyDescent="0.35">
      <c r="A21" s="2" t="s">
        <v>49</v>
      </c>
      <c r="B21" s="6">
        <v>90</v>
      </c>
      <c r="C21" s="15">
        <f>B21*(1+D19)</f>
        <v>111.6</v>
      </c>
    </row>
    <row r="22" spans="1:9" x14ac:dyDescent="0.35">
      <c r="A22" s="2" t="s">
        <v>64</v>
      </c>
      <c r="B22" s="6">
        <v>130</v>
      </c>
      <c r="C22" s="15">
        <f>B22*(1+D19)</f>
        <v>161.19999999999999</v>
      </c>
    </row>
    <row r="23" spans="1:9" x14ac:dyDescent="0.35">
      <c r="A23" s="2" t="s">
        <v>50</v>
      </c>
      <c r="B23" s="6">
        <v>20</v>
      </c>
      <c r="C23" s="15">
        <f>B23*(1+D19)</f>
        <v>24.8</v>
      </c>
    </row>
    <row r="24" spans="1:9" x14ac:dyDescent="0.35">
      <c r="A24" s="2" t="s">
        <v>41</v>
      </c>
      <c r="B24" s="6">
        <v>15</v>
      </c>
      <c r="C24" s="15">
        <f>B24*(1+D19)</f>
        <v>18.600000000000001</v>
      </c>
    </row>
    <row r="25" spans="1:9" x14ac:dyDescent="0.35">
      <c r="A25" s="11"/>
      <c r="B25" s="8"/>
      <c r="C25" s="8"/>
    </row>
    <row r="26" spans="1:9" x14ac:dyDescent="0.35">
      <c r="A26" s="11"/>
      <c r="B26" s="8"/>
      <c r="C26" s="8"/>
    </row>
    <row r="27" spans="1:9" x14ac:dyDescent="0.35">
      <c r="A27" s="11" t="s">
        <v>87</v>
      </c>
      <c r="B27" s="9">
        <v>0.42</v>
      </c>
      <c r="C27" s="8"/>
    </row>
    <row r="28" spans="1:9" x14ac:dyDescent="0.35">
      <c r="A28" s="11"/>
      <c r="B28" s="8"/>
      <c r="C28" s="8"/>
    </row>
    <row r="29" spans="1:9" x14ac:dyDescent="0.35">
      <c r="A29" s="11"/>
      <c r="B29" s="8"/>
      <c r="C29" s="8"/>
    </row>
    <row r="30" spans="1:9" x14ac:dyDescent="0.35">
      <c r="A30" s="11"/>
    </row>
    <row r="31" spans="1:9" x14ac:dyDescent="0.35">
      <c r="A31" s="11"/>
    </row>
    <row r="32" spans="1:9" x14ac:dyDescent="0.35">
      <c r="A32" s="11"/>
    </row>
    <row r="33" spans="1:1" x14ac:dyDescent="0.35">
      <c r="A33" s="11"/>
    </row>
    <row r="34" spans="1:1" x14ac:dyDescent="0.35">
      <c r="A34" s="11"/>
    </row>
  </sheetData>
  <mergeCells count="7">
    <mergeCell ref="B19:C19"/>
    <mergeCell ref="D11:E11"/>
    <mergeCell ref="H11:I11"/>
    <mergeCell ref="F11:G11"/>
    <mergeCell ref="D4:E4"/>
    <mergeCell ref="B10:E10"/>
    <mergeCell ref="B4:C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Q47"/>
  <sheetViews>
    <sheetView tabSelected="1" workbookViewId="0"/>
  </sheetViews>
  <sheetFormatPr defaultRowHeight="14.5" x14ac:dyDescent="0.35"/>
  <cols>
    <col min="1" max="1" width="27.26953125" customWidth="1"/>
    <col min="2" max="2" width="45.7265625" customWidth="1"/>
    <col min="3" max="5" width="14.453125" style="117" customWidth="1"/>
    <col min="6" max="9" width="14.453125" style="498" customWidth="1"/>
    <col min="10" max="10" width="4.81640625" customWidth="1"/>
    <col min="11" max="11" width="15.1796875" customWidth="1"/>
    <col min="12" max="12" width="11.26953125" customWidth="1"/>
    <col min="13" max="13" width="11.1796875" customWidth="1"/>
    <col min="14" max="14" width="10.81640625" style="449" customWidth="1"/>
    <col min="15" max="15" width="11.453125" style="449" customWidth="1"/>
    <col min="16" max="16" width="12.7265625" style="449" customWidth="1"/>
    <col min="17" max="17" width="12.1796875" style="449" customWidth="1"/>
  </cols>
  <sheetData>
    <row r="1" spans="1:17" ht="75" customHeight="1" x14ac:dyDescent="0.35">
      <c r="A1" s="96" t="s">
        <v>250</v>
      </c>
      <c r="B1" s="97" t="s">
        <v>251</v>
      </c>
      <c r="C1" s="98" t="s">
        <v>252</v>
      </c>
      <c r="D1" s="98" t="s">
        <v>253</v>
      </c>
      <c r="E1" s="98" t="s">
        <v>254</v>
      </c>
      <c r="F1" s="481" t="s">
        <v>255</v>
      </c>
      <c r="G1" s="481" t="s">
        <v>256</v>
      </c>
      <c r="H1" s="481" t="s">
        <v>257</v>
      </c>
      <c r="I1" s="482" t="s">
        <v>258</v>
      </c>
      <c r="K1" s="98" t="s">
        <v>252</v>
      </c>
      <c r="L1" s="98" t="s">
        <v>253</v>
      </c>
      <c r="M1" s="98" t="s">
        <v>254</v>
      </c>
      <c r="N1" s="481" t="s">
        <v>255</v>
      </c>
      <c r="O1" s="481" t="s">
        <v>256</v>
      </c>
      <c r="P1" s="481" t="s">
        <v>257</v>
      </c>
      <c r="Q1" s="482" t="s">
        <v>258</v>
      </c>
    </row>
    <row r="2" spans="1:17" x14ac:dyDescent="0.35">
      <c r="A2" s="100" t="s">
        <v>259</v>
      </c>
      <c r="B2" s="100" t="s">
        <v>54</v>
      </c>
      <c r="C2" s="101">
        <f>'Labour rates'!B6</f>
        <v>109.68</v>
      </c>
      <c r="D2" s="101">
        <f t="shared" ref="D2:D20" si="0">C2*(1+D$25+D$31)</f>
        <v>113.17685797219919</v>
      </c>
      <c r="E2" s="101">
        <f>D2*(1+E$29+E$31)</f>
        <v>116.17726473305669</v>
      </c>
      <c r="F2" s="483">
        <f>E2*(1+F$29+F$31)</f>
        <v>119.63531758406558</v>
      </c>
      <c r="G2" s="483">
        <f>F2*(1+G$29+G$31)</f>
        <v>123.67792435327434</v>
      </c>
      <c r="H2" s="483">
        <f>G2*(1+H$29+H$31)</f>
        <v>127.93819081830244</v>
      </c>
      <c r="I2" s="483">
        <f>H2*(1+I$29+I$31)</f>
        <v>132.28764287598841</v>
      </c>
      <c r="K2" s="101">
        <f>C2*1.4</f>
        <v>153.55199999999999</v>
      </c>
      <c r="L2" s="101">
        <f t="shared" ref="L2:Q16" si="1">D2*1.4</f>
        <v>158.44760116107886</v>
      </c>
      <c r="M2" s="101">
        <f t="shared" si="1"/>
        <v>162.64817062627935</v>
      </c>
      <c r="N2" s="483">
        <f t="shared" si="1"/>
        <v>167.48944461769179</v>
      </c>
      <c r="O2" s="483">
        <f t="shared" si="1"/>
        <v>173.14909409458406</v>
      </c>
      <c r="P2" s="483">
        <f t="shared" si="1"/>
        <v>179.11346714562342</v>
      </c>
      <c r="Q2" s="483">
        <f t="shared" si="1"/>
        <v>185.20270002638375</v>
      </c>
    </row>
    <row r="3" spans="1:17" x14ac:dyDescent="0.35">
      <c r="A3" s="225" t="s">
        <v>259</v>
      </c>
      <c r="B3" s="225" t="s">
        <v>55</v>
      </c>
      <c r="C3" s="140">
        <f>'Labour rates'!B7</f>
        <v>138.09</v>
      </c>
      <c r="D3" s="141">
        <f t="shared" si="0"/>
        <v>142.49263600821467</v>
      </c>
      <c r="E3" s="446">
        <f>D3*(1+E$29+E$31)</f>
        <v>146.27022690543214</v>
      </c>
      <c r="F3" s="484">
        <f>E3*(1+F$29+F$31)</f>
        <v>150.62400624711537</v>
      </c>
      <c r="G3" s="484">
        <f t="shared" ref="G3:I3" si="2">F3*(1+G$29+G$31)</f>
        <v>155.71375432114928</v>
      </c>
      <c r="H3" s="484">
        <f t="shared" si="2"/>
        <v>161.0775416675728</v>
      </c>
      <c r="I3" s="484">
        <f t="shared" si="2"/>
        <v>166.55361601700619</v>
      </c>
      <c r="K3" s="140">
        <f t="shared" ref="K3:K10" si="3">C3*1.4</f>
        <v>193.32599999999999</v>
      </c>
      <c r="L3" s="140">
        <f t="shared" si="1"/>
        <v>199.48969041150053</v>
      </c>
      <c r="M3" s="140">
        <f t="shared" si="1"/>
        <v>204.77831766760499</v>
      </c>
      <c r="N3" s="499">
        <f t="shared" si="1"/>
        <v>210.87360874596152</v>
      </c>
      <c r="O3" s="499">
        <f t="shared" si="1"/>
        <v>217.99925604960899</v>
      </c>
      <c r="P3" s="499">
        <f t="shared" si="1"/>
        <v>225.5085583346019</v>
      </c>
      <c r="Q3" s="499">
        <f t="shared" si="1"/>
        <v>233.17506242380864</v>
      </c>
    </row>
    <row r="4" spans="1:17" x14ac:dyDescent="0.35">
      <c r="A4" s="100" t="s">
        <v>259</v>
      </c>
      <c r="B4" s="100" t="s">
        <v>56</v>
      </c>
      <c r="C4" s="101">
        <f>'Labour rates'!B8</f>
        <v>98.86</v>
      </c>
      <c r="D4" s="101">
        <f t="shared" si="0"/>
        <v>102.01189076524079</v>
      </c>
      <c r="E4" s="101">
        <f>D4*(1+E$29+E$31)</f>
        <v>104.71630553893128</v>
      </c>
      <c r="F4" s="483">
        <f t="shared" ref="F4:I9" si="4">E4*(1+F$29+F$31)</f>
        <v>107.83321933224582</v>
      </c>
      <c r="G4" s="483">
        <f t="shared" si="4"/>
        <v>111.47702043731491</v>
      </c>
      <c r="H4" s="483">
        <f t="shared" si="4"/>
        <v>115.31700897426492</v>
      </c>
      <c r="I4" s="483">
        <f t="shared" si="4"/>
        <v>119.23738488986334</v>
      </c>
      <c r="K4" s="101">
        <f t="shared" si="3"/>
        <v>138.404</v>
      </c>
      <c r="L4" s="101">
        <f t="shared" si="1"/>
        <v>142.81664707133709</v>
      </c>
      <c r="M4" s="101">
        <f t="shared" si="1"/>
        <v>146.60282775450378</v>
      </c>
      <c r="N4" s="483">
        <f t="shared" si="1"/>
        <v>150.96650706514413</v>
      </c>
      <c r="O4" s="483">
        <f t="shared" si="1"/>
        <v>156.06782861224085</v>
      </c>
      <c r="P4" s="483">
        <f t="shared" si="1"/>
        <v>161.44381256397088</v>
      </c>
      <c r="Q4" s="483">
        <f t="shared" si="1"/>
        <v>166.93233884580866</v>
      </c>
    </row>
    <row r="5" spans="1:17" x14ac:dyDescent="0.35">
      <c r="A5" s="225" t="s">
        <v>259</v>
      </c>
      <c r="B5" s="225" t="s">
        <v>57</v>
      </c>
      <c r="C5" s="140">
        <f>'Labour rates'!D13</f>
        <v>103.06178376001459</v>
      </c>
      <c r="D5" s="141">
        <f t="shared" si="0"/>
        <v>106.34763733560061</v>
      </c>
      <c r="E5" s="297">
        <v>97.359270345618725</v>
      </c>
      <c r="F5" s="484">
        <f>E5*(1+F$29+F$31)</f>
        <v>100.25719967081324</v>
      </c>
      <c r="G5" s="484">
        <f t="shared" si="4"/>
        <v>103.64499887790228</v>
      </c>
      <c r="H5" s="484">
        <f t="shared" si="4"/>
        <v>107.21520201072768</v>
      </c>
      <c r="I5" s="484">
        <f t="shared" si="4"/>
        <v>110.86014476017654</v>
      </c>
      <c r="K5" s="140">
        <f t="shared" si="3"/>
        <v>144.28649726402043</v>
      </c>
      <c r="L5" s="140">
        <f t="shared" si="1"/>
        <v>148.88669226984084</v>
      </c>
      <c r="M5" s="140">
        <f t="shared" si="1"/>
        <v>136.30297848386621</v>
      </c>
      <c r="N5" s="499">
        <f t="shared" si="1"/>
        <v>140.36007953913852</v>
      </c>
      <c r="O5" s="499">
        <f t="shared" si="1"/>
        <v>145.10299842906318</v>
      </c>
      <c r="P5" s="499">
        <f t="shared" si="1"/>
        <v>150.10128281501875</v>
      </c>
      <c r="Q5" s="499">
        <f t="shared" si="1"/>
        <v>155.20420266424713</v>
      </c>
    </row>
    <row r="6" spans="1:17" x14ac:dyDescent="0.35">
      <c r="A6" s="225" t="s">
        <v>259</v>
      </c>
      <c r="B6" s="225" t="s">
        <v>59</v>
      </c>
      <c r="C6" s="140">
        <f>'Labour rates'!D14</f>
        <v>103.06178376001459</v>
      </c>
      <c r="D6" s="141">
        <f t="shared" si="0"/>
        <v>106.34763733560061</v>
      </c>
      <c r="E6" s="297">
        <v>97.359270345618725</v>
      </c>
      <c r="F6" s="484">
        <f>E6*(1+F$29+F$31)</f>
        <v>100.25719967081324</v>
      </c>
      <c r="G6" s="484">
        <f t="shared" si="4"/>
        <v>103.64499887790228</v>
      </c>
      <c r="H6" s="484">
        <f t="shared" si="4"/>
        <v>107.21520201072768</v>
      </c>
      <c r="I6" s="484">
        <f t="shared" si="4"/>
        <v>110.86014476017654</v>
      </c>
      <c r="K6" s="140">
        <f t="shared" si="3"/>
        <v>144.28649726402043</v>
      </c>
      <c r="L6" s="140">
        <f t="shared" si="1"/>
        <v>148.88669226984084</v>
      </c>
      <c r="M6" s="140">
        <f t="shared" si="1"/>
        <v>136.30297848386621</v>
      </c>
      <c r="N6" s="499">
        <f t="shared" si="1"/>
        <v>140.36007953913852</v>
      </c>
      <c r="O6" s="499">
        <f t="shared" si="1"/>
        <v>145.10299842906318</v>
      </c>
      <c r="P6" s="499">
        <f t="shared" si="1"/>
        <v>150.10128281501875</v>
      </c>
      <c r="Q6" s="499">
        <f t="shared" si="1"/>
        <v>155.20420266424713</v>
      </c>
    </row>
    <row r="7" spans="1:17" x14ac:dyDescent="0.35">
      <c r="A7" s="225" t="s">
        <v>259</v>
      </c>
      <c r="B7" s="225" t="s">
        <v>60</v>
      </c>
      <c r="C7" s="140">
        <f>'Labour rates'!D15</f>
        <v>103.06178376001459</v>
      </c>
      <c r="D7" s="141">
        <f t="shared" si="0"/>
        <v>106.34763733560061</v>
      </c>
      <c r="E7" s="297">
        <v>97.359270345618725</v>
      </c>
      <c r="F7" s="484">
        <f>E7*(1+F$29+F$31)</f>
        <v>100.25719967081324</v>
      </c>
      <c r="G7" s="484">
        <f t="shared" si="4"/>
        <v>103.64499887790228</v>
      </c>
      <c r="H7" s="484">
        <f t="shared" si="4"/>
        <v>107.21520201072768</v>
      </c>
      <c r="I7" s="484">
        <f t="shared" si="4"/>
        <v>110.86014476017654</v>
      </c>
      <c r="K7" s="140">
        <f t="shared" si="3"/>
        <v>144.28649726402043</v>
      </c>
      <c r="L7" s="140">
        <f t="shared" si="1"/>
        <v>148.88669226984084</v>
      </c>
      <c r="M7" s="140">
        <f t="shared" si="1"/>
        <v>136.30297848386621</v>
      </c>
      <c r="N7" s="499">
        <f t="shared" si="1"/>
        <v>140.36007953913852</v>
      </c>
      <c r="O7" s="499">
        <f t="shared" si="1"/>
        <v>145.10299842906318</v>
      </c>
      <c r="P7" s="499">
        <f t="shared" si="1"/>
        <v>150.10128281501875</v>
      </c>
      <c r="Q7" s="499">
        <f t="shared" si="1"/>
        <v>155.20420266424713</v>
      </c>
    </row>
    <row r="8" spans="1:17" x14ac:dyDescent="0.35">
      <c r="A8" s="225" t="s">
        <v>259</v>
      </c>
      <c r="B8" s="225" t="s">
        <v>61</v>
      </c>
      <c r="C8" s="140">
        <f>'Labour rates'!D16</f>
        <v>103.06178376001459</v>
      </c>
      <c r="D8" s="141">
        <f t="shared" si="0"/>
        <v>106.34763733560061</v>
      </c>
      <c r="E8" s="297">
        <v>97.359270345618725</v>
      </c>
      <c r="F8" s="484">
        <f>E8*(1+F$29+F$31)</f>
        <v>100.25719967081324</v>
      </c>
      <c r="G8" s="484">
        <f t="shared" si="4"/>
        <v>103.64499887790228</v>
      </c>
      <c r="H8" s="484">
        <f t="shared" si="4"/>
        <v>107.21520201072768</v>
      </c>
      <c r="I8" s="484">
        <f t="shared" si="4"/>
        <v>110.86014476017654</v>
      </c>
      <c r="K8" s="140">
        <f t="shared" si="3"/>
        <v>144.28649726402043</v>
      </c>
      <c r="L8" s="140">
        <f t="shared" si="1"/>
        <v>148.88669226984084</v>
      </c>
      <c r="M8" s="140">
        <f t="shared" si="1"/>
        <v>136.30297848386621</v>
      </c>
      <c r="N8" s="499">
        <f t="shared" si="1"/>
        <v>140.36007953913852</v>
      </c>
      <c r="O8" s="499">
        <f t="shared" si="1"/>
        <v>145.10299842906318</v>
      </c>
      <c r="P8" s="499">
        <f t="shared" si="1"/>
        <v>150.10128281501875</v>
      </c>
      <c r="Q8" s="499">
        <f t="shared" si="1"/>
        <v>155.20420266424713</v>
      </c>
    </row>
    <row r="9" spans="1:17" x14ac:dyDescent="0.35">
      <c r="A9" s="225" t="s">
        <v>259</v>
      </c>
      <c r="B9" s="225" t="s">
        <v>62</v>
      </c>
      <c r="C9" s="140">
        <f>'Labour rates'!D17</f>
        <v>103.06178376001459</v>
      </c>
      <c r="D9" s="141">
        <f t="shared" si="0"/>
        <v>106.34763733560061</v>
      </c>
      <c r="E9" s="297">
        <v>97.359270345618725</v>
      </c>
      <c r="F9" s="484">
        <f>E9*(1+F$29+F$31)</f>
        <v>100.25719967081324</v>
      </c>
      <c r="G9" s="484">
        <f t="shared" si="4"/>
        <v>103.64499887790228</v>
      </c>
      <c r="H9" s="484">
        <f t="shared" si="4"/>
        <v>107.21520201072768</v>
      </c>
      <c r="I9" s="484">
        <f t="shared" si="4"/>
        <v>110.86014476017654</v>
      </c>
      <c r="K9" s="140">
        <f t="shared" si="3"/>
        <v>144.28649726402043</v>
      </c>
      <c r="L9" s="140">
        <f t="shared" si="1"/>
        <v>148.88669226984084</v>
      </c>
      <c r="M9" s="140">
        <f t="shared" si="1"/>
        <v>136.30297848386621</v>
      </c>
      <c r="N9" s="499">
        <f t="shared" si="1"/>
        <v>140.36007953913852</v>
      </c>
      <c r="O9" s="499">
        <f t="shared" si="1"/>
        <v>145.10299842906318</v>
      </c>
      <c r="P9" s="499">
        <f t="shared" si="1"/>
        <v>150.10128281501875</v>
      </c>
      <c r="Q9" s="499">
        <f t="shared" si="1"/>
        <v>155.20420266424713</v>
      </c>
    </row>
    <row r="10" spans="1:17" x14ac:dyDescent="0.35">
      <c r="A10" s="100" t="s">
        <v>259</v>
      </c>
      <c r="B10" s="100" t="s">
        <v>63</v>
      </c>
      <c r="C10" s="101">
        <f>'Labour rates'!D18</f>
        <v>79.779806160710791</v>
      </c>
      <c r="D10" s="101">
        <f t="shared" si="0"/>
        <v>82.323375190557499</v>
      </c>
      <c r="E10" s="101">
        <f>D10*(1+E$29+E$31)</f>
        <v>84.505832063136793</v>
      </c>
      <c r="F10" s="483">
        <f t="shared" ref="F10:I20" si="5">E10*(1+F$29+F$31)</f>
        <v>87.021174752296005</v>
      </c>
      <c r="G10" s="483">
        <f t="shared" si="5"/>
        <v>89.961714362356659</v>
      </c>
      <c r="H10" s="483">
        <f t="shared" si="5"/>
        <v>93.060576805581661</v>
      </c>
      <c r="I10" s="483">
        <f t="shared" si="5"/>
        <v>96.224311689493859</v>
      </c>
      <c r="K10" s="101">
        <f t="shared" si="3"/>
        <v>111.69172862499511</v>
      </c>
      <c r="L10" s="101">
        <f t="shared" si="1"/>
        <v>115.25272526678049</v>
      </c>
      <c r="M10" s="101">
        <f t="shared" si="1"/>
        <v>118.3081648883915</v>
      </c>
      <c r="N10" s="483">
        <f t="shared" si="1"/>
        <v>121.8296446532144</v>
      </c>
      <c r="O10" s="483">
        <f t="shared" si="1"/>
        <v>125.94640010729931</v>
      </c>
      <c r="P10" s="483">
        <f t="shared" si="1"/>
        <v>130.28480752781431</v>
      </c>
      <c r="Q10" s="483">
        <f t="shared" si="1"/>
        <v>134.71403636529141</v>
      </c>
    </row>
    <row r="11" spans="1:17" x14ac:dyDescent="0.35">
      <c r="A11" s="225" t="s">
        <v>259</v>
      </c>
      <c r="B11" s="225" t="s">
        <v>186</v>
      </c>
      <c r="C11" s="140">
        <v>84.04</v>
      </c>
      <c r="D11" s="141">
        <f t="shared" si="0"/>
        <v>86.719394091754367</v>
      </c>
      <c r="E11" s="297">
        <v>68.959634819311759</v>
      </c>
      <c r="F11" s="484">
        <f t="shared" si="5"/>
        <v>71.012240054418484</v>
      </c>
      <c r="G11" s="484">
        <f t="shared" si="5"/>
        <v>73.411820447047504</v>
      </c>
      <c r="H11" s="484">
        <f t="shared" si="5"/>
        <v>75.940597659493832</v>
      </c>
      <c r="I11" s="484">
        <f t="shared" si="5"/>
        <v>78.522312991243979</v>
      </c>
      <c r="K11" s="140">
        <f>C11*1.4</f>
        <v>117.65600000000001</v>
      </c>
      <c r="L11" s="140">
        <f t="shared" si="1"/>
        <v>121.4071517284561</v>
      </c>
      <c r="M11" s="140">
        <f t="shared" si="1"/>
        <v>96.543488747036463</v>
      </c>
      <c r="N11" s="499">
        <f t="shared" si="1"/>
        <v>99.417136076185869</v>
      </c>
      <c r="O11" s="499">
        <f t="shared" si="1"/>
        <v>102.7765486258665</v>
      </c>
      <c r="P11" s="499">
        <f t="shared" si="1"/>
        <v>106.31683672329136</v>
      </c>
      <c r="Q11" s="499">
        <f t="shared" si="1"/>
        <v>109.93123818774157</v>
      </c>
    </row>
    <row r="12" spans="1:17" x14ac:dyDescent="0.35">
      <c r="A12" s="225" t="s">
        <v>259</v>
      </c>
      <c r="B12" s="225" t="s">
        <v>279</v>
      </c>
      <c r="C12" s="140">
        <v>82.18</v>
      </c>
      <c r="D12" s="141">
        <f t="shared" si="0"/>
        <v>84.800092889818828</v>
      </c>
      <c r="E12" s="297">
        <v>80.331770921949627</v>
      </c>
      <c r="F12" s="484">
        <f t="shared" si="5"/>
        <v>82.722871367475946</v>
      </c>
      <c r="G12" s="484">
        <f t="shared" si="5"/>
        <v>85.518166657460483</v>
      </c>
      <c r="H12" s="484">
        <f t="shared" si="5"/>
        <v>88.463964619922962</v>
      </c>
      <c r="I12" s="484">
        <f t="shared" si="5"/>
        <v>91.47143072903522</v>
      </c>
      <c r="K12" s="140">
        <f t="shared" ref="K12:K16" si="6">C12*1.4</f>
        <v>115.05200000000001</v>
      </c>
      <c r="L12" s="140">
        <f t="shared" si="1"/>
        <v>118.72013004574634</v>
      </c>
      <c r="M12" s="140">
        <f t="shared" si="1"/>
        <v>112.46447929072947</v>
      </c>
      <c r="N12" s="499">
        <f t="shared" si="1"/>
        <v>115.81201991446632</v>
      </c>
      <c r="O12" s="499">
        <f t="shared" si="1"/>
        <v>119.72543332044467</v>
      </c>
      <c r="P12" s="499">
        <f t="shared" si="1"/>
        <v>123.84955046789214</v>
      </c>
      <c r="Q12" s="499">
        <f t="shared" si="1"/>
        <v>128.0600030206493</v>
      </c>
    </row>
    <row r="13" spans="1:17" x14ac:dyDescent="0.35">
      <c r="A13" s="225" t="s">
        <v>259</v>
      </c>
      <c r="B13" s="225" t="s">
        <v>280</v>
      </c>
      <c r="C13" s="140">
        <v>103.06</v>
      </c>
      <c r="D13" s="141">
        <f t="shared" si="0"/>
        <v>106.34579670509525</v>
      </c>
      <c r="E13" s="297">
        <v>97.359270345618725</v>
      </c>
      <c r="F13" s="484">
        <f t="shared" si="5"/>
        <v>100.25719967081324</v>
      </c>
      <c r="G13" s="484">
        <f t="shared" si="5"/>
        <v>103.64499887790228</v>
      </c>
      <c r="H13" s="484">
        <f t="shared" si="5"/>
        <v>107.21520201072768</v>
      </c>
      <c r="I13" s="484">
        <f t="shared" si="5"/>
        <v>110.86014476017654</v>
      </c>
      <c r="K13" s="140">
        <f t="shared" si="6"/>
        <v>144.28399999999999</v>
      </c>
      <c r="L13" s="140">
        <f t="shared" si="1"/>
        <v>148.88411538713333</v>
      </c>
      <c r="M13" s="140">
        <f t="shared" si="1"/>
        <v>136.30297848386621</v>
      </c>
      <c r="N13" s="499">
        <f t="shared" si="1"/>
        <v>140.36007953913852</v>
      </c>
      <c r="O13" s="499">
        <f t="shared" si="1"/>
        <v>145.10299842906318</v>
      </c>
      <c r="P13" s="499">
        <f t="shared" si="1"/>
        <v>150.10128281501875</v>
      </c>
      <c r="Q13" s="499">
        <f t="shared" si="1"/>
        <v>155.20420266424713</v>
      </c>
    </row>
    <row r="14" spans="1:17" x14ac:dyDescent="0.35">
      <c r="A14" s="225" t="s">
        <v>259</v>
      </c>
      <c r="B14" s="225" t="s">
        <v>281</v>
      </c>
      <c r="C14" s="140">
        <v>75.569999999999993</v>
      </c>
      <c r="D14" s="141">
        <f t="shared" si="0"/>
        <v>77.979350446381204</v>
      </c>
      <c r="E14" s="297">
        <v>80.409704358204166</v>
      </c>
      <c r="F14" s="484">
        <f t="shared" si="5"/>
        <v>82.803124516989769</v>
      </c>
      <c r="G14" s="484">
        <f t="shared" si="5"/>
        <v>85.601131647691801</v>
      </c>
      <c r="H14" s="484">
        <f t="shared" si="5"/>
        <v>88.549787460231414</v>
      </c>
      <c r="I14" s="484">
        <f t="shared" si="5"/>
        <v>91.560171246442195</v>
      </c>
      <c r="K14" s="140">
        <f t="shared" si="6"/>
        <v>105.79799999999999</v>
      </c>
      <c r="L14" s="140">
        <f t="shared" si="1"/>
        <v>109.17109062493368</v>
      </c>
      <c r="M14" s="140">
        <f t="shared" si="1"/>
        <v>112.57358610148583</v>
      </c>
      <c r="N14" s="499">
        <f t="shared" si="1"/>
        <v>115.92437432378567</v>
      </c>
      <c r="O14" s="499">
        <f t="shared" si="1"/>
        <v>119.84158430676851</v>
      </c>
      <c r="P14" s="499">
        <f t="shared" si="1"/>
        <v>123.96970244432397</v>
      </c>
      <c r="Q14" s="499">
        <f t="shared" si="1"/>
        <v>128.18423974501906</v>
      </c>
    </row>
    <row r="15" spans="1:17" x14ac:dyDescent="0.35">
      <c r="A15" s="225" t="s">
        <v>259</v>
      </c>
      <c r="B15" s="225" t="s">
        <v>282</v>
      </c>
      <c r="C15" s="140">
        <v>109.68</v>
      </c>
      <c r="D15" s="141">
        <f t="shared" si="0"/>
        <v>113.17685797219919</v>
      </c>
      <c r="E15" s="297">
        <v>116.7041997354484</v>
      </c>
      <c r="F15" s="484">
        <f t="shared" si="5"/>
        <v>120.1779369726537</v>
      </c>
      <c r="G15" s="484">
        <f t="shared" si="5"/>
        <v>124.23887943785681</v>
      </c>
      <c r="H15" s="484">
        <f t="shared" si="5"/>
        <v>128.51846881881943</v>
      </c>
      <c r="I15" s="484">
        <f t="shared" si="5"/>
        <v>132.88764830368905</v>
      </c>
      <c r="K15" s="140">
        <f t="shared" si="6"/>
        <v>153.55199999999999</v>
      </c>
      <c r="L15" s="140">
        <f t="shared" si="1"/>
        <v>158.44760116107886</v>
      </c>
      <c r="M15" s="140">
        <f t="shared" si="1"/>
        <v>163.38587962962774</v>
      </c>
      <c r="N15" s="499">
        <f t="shared" si="1"/>
        <v>168.24911176171517</v>
      </c>
      <c r="O15" s="499">
        <f t="shared" si="1"/>
        <v>173.93443121299953</v>
      </c>
      <c r="P15" s="499">
        <f t="shared" si="1"/>
        <v>179.92585634634719</v>
      </c>
      <c r="Q15" s="499">
        <f t="shared" si="1"/>
        <v>186.04270762516467</v>
      </c>
    </row>
    <row r="16" spans="1:17" x14ac:dyDescent="0.35">
      <c r="A16" s="225" t="s">
        <v>259</v>
      </c>
      <c r="B16" s="225" t="s">
        <v>283</v>
      </c>
      <c r="C16" s="140">
        <v>138.09</v>
      </c>
      <c r="D16" s="141">
        <f t="shared" si="0"/>
        <v>142.49263600821467</v>
      </c>
      <c r="E16" s="297">
        <v>133.86581504972423</v>
      </c>
      <c r="F16" s="484">
        <f t="shared" si="5"/>
        <v>137.85037316829397</v>
      </c>
      <c r="G16" s="484">
        <f t="shared" si="5"/>
        <v>142.50848636564902</v>
      </c>
      <c r="H16" s="484">
        <f t="shared" si="5"/>
        <v>147.41739899997896</v>
      </c>
      <c r="I16" s="484">
        <f t="shared" si="5"/>
        <v>152.429076164695</v>
      </c>
      <c r="K16" s="140">
        <f t="shared" si="6"/>
        <v>193.32599999999999</v>
      </c>
      <c r="L16" s="140">
        <f t="shared" si="1"/>
        <v>199.48969041150053</v>
      </c>
      <c r="M16" s="140">
        <f t="shared" si="1"/>
        <v>187.41214106961391</v>
      </c>
      <c r="N16" s="499">
        <f t="shared" si="1"/>
        <v>192.99052243561155</v>
      </c>
      <c r="O16" s="499">
        <f t="shared" si="1"/>
        <v>199.51188091190861</v>
      </c>
      <c r="P16" s="499">
        <f t="shared" si="1"/>
        <v>206.38435859997054</v>
      </c>
      <c r="Q16" s="499">
        <f t="shared" si="1"/>
        <v>213.40070663057298</v>
      </c>
    </row>
    <row r="17" spans="1:17" x14ac:dyDescent="0.35">
      <c r="A17" s="100" t="s">
        <v>484</v>
      </c>
      <c r="B17" s="100" t="s">
        <v>49</v>
      </c>
      <c r="C17" s="101">
        <f>'Labour rates'!B21</f>
        <v>90</v>
      </c>
      <c r="D17" s="101">
        <f t="shared" si="0"/>
        <v>92.869412996881167</v>
      </c>
      <c r="E17" s="101">
        <f>D17*(1+E$29+E$31)</f>
        <v>95.33145355557167</v>
      </c>
      <c r="F17" s="483">
        <f t="shared" si="5"/>
        <v>98.169024275764954</v>
      </c>
      <c r="G17" s="483">
        <f t="shared" si="5"/>
        <v>101.48626177785091</v>
      </c>
      <c r="H17" s="483">
        <f t="shared" si="5"/>
        <v>104.98210406315845</v>
      </c>
      <c r="I17" s="483">
        <f t="shared" si="5"/>
        <v>108.55112927460753</v>
      </c>
      <c r="K17" s="223"/>
      <c r="L17" s="223"/>
      <c r="M17" s="223"/>
      <c r="N17" s="500"/>
      <c r="O17" s="500"/>
      <c r="P17" s="500"/>
      <c r="Q17" s="500"/>
    </row>
    <row r="18" spans="1:17" x14ac:dyDescent="0.35">
      <c r="A18" s="100" t="s">
        <v>484</v>
      </c>
      <c r="B18" s="100" t="s">
        <v>64</v>
      </c>
      <c r="C18" s="101">
        <f>'Labour rates'!B22</f>
        <v>130</v>
      </c>
      <c r="D18" s="101">
        <f t="shared" si="0"/>
        <v>134.14470766216169</v>
      </c>
      <c r="E18" s="101">
        <f>D18*(1+E$29+E$31)</f>
        <v>137.70098846915909</v>
      </c>
      <c r="F18" s="483">
        <f t="shared" si="5"/>
        <v>141.79970173166049</v>
      </c>
      <c r="G18" s="483">
        <f t="shared" si="5"/>
        <v>146.59126701245131</v>
      </c>
      <c r="H18" s="483">
        <f t="shared" si="5"/>
        <v>151.64081698011773</v>
      </c>
      <c r="I18" s="483">
        <f t="shared" si="5"/>
        <v>156.79607561887752</v>
      </c>
      <c r="K18" s="223"/>
      <c r="L18" s="223"/>
      <c r="M18" s="224" t="s">
        <v>559</v>
      </c>
      <c r="N18" s="500"/>
      <c r="O18" s="500"/>
      <c r="P18" s="500"/>
      <c r="Q18" s="500"/>
    </row>
    <row r="19" spans="1:17" x14ac:dyDescent="0.35">
      <c r="A19" s="100" t="s">
        <v>484</v>
      </c>
      <c r="B19" s="100" t="s">
        <v>50</v>
      </c>
      <c r="C19" s="101">
        <f>'Labour rates'!B23</f>
        <v>20</v>
      </c>
      <c r="D19" s="101">
        <f t="shared" si="0"/>
        <v>20.63764733264026</v>
      </c>
      <c r="E19" s="101">
        <f>D19*(1+E$29+E$31)</f>
        <v>21.184767456793704</v>
      </c>
      <c r="F19" s="483">
        <f t="shared" si="5"/>
        <v>21.815338727947768</v>
      </c>
      <c r="G19" s="483">
        <f t="shared" si="5"/>
        <v>22.552502617300203</v>
      </c>
      <c r="H19" s="483">
        <f t="shared" si="5"/>
        <v>23.329356458479651</v>
      </c>
      <c r="I19" s="483">
        <f t="shared" si="5"/>
        <v>24.122473172135006</v>
      </c>
      <c r="K19" s="223"/>
      <c r="L19" s="223"/>
      <c r="M19" s="223"/>
      <c r="N19" s="500"/>
      <c r="O19" s="500"/>
      <c r="P19" s="500"/>
      <c r="Q19" s="500"/>
    </row>
    <row r="20" spans="1:17" x14ac:dyDescent="0.35">
      <c r="A20" s="100" t="s">
        <v>484</v>
      </c>
      <c r="B20" s="100" t="s">
        <v>41</v>
      </c>
      <c r="C20" s="101">
        <f>'Labour rates'!B24</f>
        <v>15</v>
      </c>
      <c r="D20" s="101">
        <f t="shared" si="0"/>
        <v>15.478235499480194</v>
      </c>
      <c r="E20" s="101">
        <f>D20*(1+E$29+E$31)</f>
        <v>15.888575592595279</v>
      </c>
      <c r="F20" s="483">
        <f t="shared" si="5"/>
        <v>16.361504045960828</v>
      </c>
      <c r="G20" s="483">
        <f t="shared" si="5"/>
        <v>16.914376962975155</v>
      </c>
      <c r="H20" s="483">
        <f t="shared" si="5"/>
        <v>17.497017343859742</v>
      </c>
      <c r="I20" s="483">
        <f t="shared" si="5"/>
        <v>18.091854879101259</v>
      </c>
      <c r="K20" s="223"/>
      <c r="L20" s="223"/>
      <c r="M20" s="223"/>
      <c r="N20" s="500"/>
      <c r="O20" s="500"/>
      <c r="P20" s="500"/>
      <c r="Q20" s="500"/>
    </row>
    <row r="21" spans="1:17" x14ac:dyDescent="0.35">
      <c r="C21"/>
      <c r="D21"/>
      <c r="E21"/>
      <c r="F21" s="449"/>
      <c r="G21" s="449"/>
      <c r="H21" s="449"/>
      <c r="I21" s="449"/>
    </row>
    <row r="22" spans="1:17" x14ac:dyDescent="0.35">
      <c r="C22"/>
      <c r="D22"/>
      <c r="E22"/>
      <c r="F22" s="449"/>
      <c r="G22" s="449"/>
      <c r="H22" s="449"/>
      <c r="I22" s="449"/>
    </row>
    <row r="23" spans="1:17" x14ac:dyDescent="0.35">
      <c r="A23" s="84"/>
      <c r="B23" s="27"/>
      <c r="C23" s="102" t="s">
        <v>260</v>
      </c>
      <c r="D23" s="102" t="s">
        <v>261</v>
      </c>
      <c r="E23" s="102" t="s">
        <v>262</v>
      </c>
      <c r="F23" s="485" t="s">
        <v>263</v>
      </c>
      <c r="G23" s="485" t="s">
        <v>264</v>
      </c>
      <c r="H23" s="485" t="s">
        <v>265</v>
      </c>
      <c r="I23" s="486" t="s">
        <v>266</v>
      </c>
    </row>
    <row r="24" spans="1:17" x14ac:dyDescent="0.35">
      <c r="A24" s="104" t="s">
        <v>267</v>
      </c>
      <c r="B24" s="105" t="s">
        <v>268</v>
      </c>
      <c r="C24" s="105"/>
      <c r="D24" s="105"/>
      <c r="E24" s="105"/>
      <c r="F24" s="487"/>
      <c r="G24" s="488"/>
      <c r="H24" s="488"/>
      <c r="I24" s="489"/>
    </row>
    <row r="25" spans="1:17" x14ac:dyDescent="0.35">
      <c r="A25" s="108" t="s">
        <v>553</v>
      </c>
      <c r="B25" s="350" t="s">
        <v>269</v>
      </c>
      <c r="C25" s="27"/>
      <c r="D25" s="351">
        <v>7.3823666320130509E-3</v>
      </c>
      <c r="E25" s="351">
        <v>5.6672232726015983E-3</v>
      </c>
      <c r="F25" s="490">
        <v>1.1131535994233922E-2</v>
      </c>
      <c r="G25" s="490">
        <v>1.5481462452597078E-2</v>
      </c>
      <c r="H25" s="490">
        <v>1.4924737175464315E-2</v>
      </c>
      <c r="I25" s="491">
        <v>1.2490564634845174E-2</v>
      </c>
    </row>
    <row r="26" spans="1:17" x14ac:dyDescent="0.35">
      <c r="A26" s="108" t="s">
        <v>554</v>
      </c>
      <c r="B26" s="109" t="s">
        <v>269</v>
      </c>
      <c r="C26" s="110">
        <v>1</v>
      </c>
      <c r="D26" s="111">
        <f t="shared" ref="D26:I26" si="7">C26*(1+D25)</f>
        <v>1.007382366632013</v>
      </c>
      <c r="E26" s="111">
        <f t="shared" si="7"/>
        <v>1.0130914274245983</v>
      </c>
      <c r="F26" s="492">
        <f t="shared" si="7"/>
        <v>1.024368691114425</v>
      </c>
      <c r="G26" s="492">
        <f t="shared" si="7"/>
        <v>1.040227416543529</v>
      </c>
      <c r="H26" s="492">
        <f t="shared" si="7"/>
        <v>1.0557525373381536</v>
      </c>
      <c r="I26" s="493">
        <f t="shared" si="7"/>
        <v>1.0689394826441776</v>
      </c>
    </row>
    <row r="27" spans="1:17" x14ac:dyDescent="0.35">
      <c r="A27" s="108" t="s">
        <v>555</v>
      </c>
      <c r="B27" s="109" t="s">
        <v>555</v>
      </c>
      <c r="C27" s="298"/>
      <c r="D27" s="298">
        <v>1.6279999759816199E-4</v>
      </c>
      <c r="E27" s="298">
        <v>-1.1431568110134016E-3</v>
      </c>
      <c r="F27" s="494">
        <v>-6.0090650395383527E-4</v>
      </c>
      <c r="G27" s="494">
        <v>3.1007005883143535E-3</v>
      </c>
      <c r="H27" s="494">
        <v>4.9681794433342752E-3</v>
      </c>
      <c r="I27" s="495">
        <v>6.5024565243028132E-3</v>
      </c>
    </row>
    <row r="28" spans="1:17" x14ac:dyDescent="0.35">
      <c r="A28" s="108" t="s">
        <v>556</v>
      </c>
      <c r="B28" s="109" t="s">
        <v>555</v>
      </c>
      <c r="C28" s="110">
        <v>1</v>
      </c>
      <c r="D28" s="111">
        <f t="shared" ref="D28:I28" si="8">C28*(1+D27)</f>
        <v>1.0001627999975982</v>
      </c>
      <c r="E28" s="111">
        <f t="shared" si="8"/>
        <v>0.99901945708065865</v>
      </c>
      <c r="F28" s="492">
        <f t="shared" si="8"/>
        <v>0.99841913979132246</v>
      </c>
      <c r="G28" s="492">
        <f t="shared" si="8"/>
        <v>1.0015149386054578</v>
      </c>
      <c r="H28" s="492">
        <f t="shared" si="8"/>
        <v>1.0064906445356296</v>
      </c>
      <c r="I28" s="493">
        <f t="shared" si="8"/>
        <v>1.0130353061938402</v>
      </c>
    </row>
    <row r="29" spans="1:17" x14ac:dyDescent="0.35">
      <c r="A29" s="108" t="s">
        <v>557</v>
      </c>
      <c r="B29" s="109"/>
      <c r="C29" s="110"/>
      <c r="D29" s="298">
        <f>AVERAGE(D25,D27)</f>
        <v>3.7725833148056064E-3</v>
      </c>
      <c r="E29" s="298">
        <f t="shared" ref="E29:I29" si="9">AVERAGE(E25,E27)</f>
        <v>2.2620332307940983E-3</v>
      </c>
      <c r="F29" s="494">
        <f t="shared" si="9"/>
        <v>5.2653147451400435E-3</v>
      </c>
      <c r="G29" s="494">
        <f t="shared" si="9"/>
        <v>9.2910815204557164E-3</v>
      </c>
      <c r="H29" s="494">
        <f t="shared" si="9"/>
        <v>9.9464583093992961E-3</v>
      </c>
      <c r="I29" s="495">
        <f t="shared" si="9"/>
        <v>9.4965105795739926E-3</v>
      </c>
    </row>
    <row r="30" spans="1:17" x14ac:dyDescent="0.35">
      <c r="A30" s="108" t="s">
        <v>558</v>
      </c>
      <c r="B30" s="109"/>
      <c r="C30" s="110">
        <v>1</v>
      </c>
      <c r="D30" s="111">
        <f t="shared" ref="D30:I30" si="10">C30*(1+D29)</f>
        <v>1.0037725833148057</v>
      </c>
      <c r="E30" s="111">
        <f t="shared" si="10"/>
        <v>1.0060431502544238</v>
      </c>
      <c r="F30" s="492">
        <f t="shared" si="10"/>
        <v>1.0113402840877055</v>
      </c>
      <c r="G30" s="492">
        <f t="shared" si="10"/>
        <v>1.0207367291120852</v>
      </c>
      <c r="H30" s="492">
        <f t="shared" si="10"/>
        <v>1.0308894444330712</v>
      </c>
      <c r="I30" s="493">
        <f t="shared" si="10"/>
        <v>1.0406792969485008</v>
      </c>
    </row>
    <row r="31" spans="1:17" x14ac:dyDescent="0.35">
      <c r="A31" s="108" t="s">
        <v>270</v>
      </c>
      <c r="B31" s="109" t="s">
        <v>358</v>
      </c>
      <c r="C31" s="298"/>
      <c r="D31" s="298">
        <v>2.4500000000000001E-2</v>
      </c>
      <c r="E31" s="448">
        <f>242.487465753967%/100</f>
        <v>2.4248746575396697E-2</v>
      </c>
      <c r="F31" s="494">
        <v>2.4500000000000001E-2</v>
      </c>
      <c r="G31" s="494">
        <v>2.4500000000000001E-2</v>
      </c>
      <c r="H31" s="494">
        <v>2.4500000000000001E-2</v>
      </c>
      <c r="I31" s="495">
        <v>2.4500000000000001E-2</v>
      </c>
    </row>
    <row r="32" spans="1:17" x14ac:dyDescent="0.35">
      <c r="A32" s="113" t="s">
        <v>271</v>
      </c>
      <c r="B32" s="353" t="s">
        <v>358</v>
      </c>
      <c r="C32" s="116">
        <v>1</v>
      </c>
      <c r="D32" s="114">
        <f t="shared" ref="D32:I32" si="11">C32*(1+D31)</f>
        <v>1.0245</v>
      </c>
      <c r="E32" s="114">
        <f t="shared" si="11"/>
        <v>1.0493428408664938</v>
      </c>
      <c r="F32" s="496">
        <f t="shared" si="11"/>
        <v>1.0750517404677229</v>
      </c>
      <c r="G32" s="496">
        <f t="shared" si="11"/>
        <v>1.1013905081091822</v>
      </c>
      <c r="H32" s="496">
        <f t="shared" si="11"/>
        <v>1.1283745755578571</v>
      </c>
      <c r="I32" s="497">
        <f t="shared" si="11"/>
        <v>1.1560197526590246</v>
      </c>
    </row>
    <row r="33" spans="1:9" x14ac:dyDescent="0.35">
      <c r="C33"/>
      <c r="D33"/>
      <c r="E33"/>
      <c r="F33" s="449"/>
      <c r="G33" s="449"/>
      <c r="H33" s="449"/>
      <c r="I33" s="449"/>
    </row>
    <row r="34" spans="1:9" x14ac:dyDescent="0.35">
      <c r="A34" s="297"/>
      <c r="B34" t="s">
        <v>560</v>
      </c>
      <c r="C34"/>
      <c r="D34"/>
      <c r="E34"/>
      <c r="F34" s="449"/>
      <c r="G34" s="449"/>
      <c r="H34" s="449"/>
      <c r="I34" s="449"/>
    </row>
    <row r="35" spans="1:9" x14ac:dyDescent="0.35">
      <c r="C35"/>
      <c r="D35"/>
      <c r="E35"/>
      <c r="F35" s="449"/>
      <c r="G35" s="449"/>
      <c r="H35" s="449"/>
      <c r="I35" s="449"/>
    </row>
    <row r="36" spans="1:9" x14ac:dyDescent="0.35">
      <c r="C36"/>
      <c r="D36"/>
      <c r="E36"/>
      <c r="F36" s="449"/>
      <c r="G36" s="449"/>
      <c r="H36" s="449"/>
      <c r="I36" s="449"/>
    </row>
    <row r="37" spans="1:9" x14ac:dyDescent="0.35">
      <c r="C37"/>
      <c r="D37"/>
      <c r="E37"/>
      <c r="F37" s="449"/>
      <c r="G37" s="449"/>
      <c r="H37" s="449"/>
      <c r="I37" s="449"/>
    </row>
    <row r="38" spans="1:9" x14ac:dyDescent="0.35">
      <c r="C38"/>
      <c r="D38"/>
      <c r="E38"/>
      <c r="F38" s="449"/>
      <c r="G38" s="449"/>
      <c r="H38" s="449"/>
      <c r="I38" s="449"/>
    </row>
    <row r="39" spans="1:9" x14ac:dyDescent="0.35">
      <c r="C39"/>
      <c r="D39"/>
      <c r="E39"/>
      <c r="F39" s="449"/>
      <c r="G39" s="449"/>
      <c r="H39" s="449"/>
      <c r="I39" s="449"/>
    </row>
    <row r="40" spans="1:9" x14ac:dyDescent="0.35">
      <c r="C40"/>
      <c r="D40"/>
      <c r="E40"/>
      <c r="F40" s="449"/>
      <c r="G40" s="449"/>
      <c r="H40" s="449"/>
      <c r="I40" s="449"/>
    </row>
    <row r="41" spans="1:9" x14ac:dyDescent="0.35">
      <c r="C41"/>
      <c r="D41"/>
      <c r="E41"/>
      <c r="F41" s="449"/>
      <c r="G41" s="449"/>
      <c r="H41" s="449"/>
      <c r="I41" s="449"/>
    </row>
    <row r="42" spans="1:9" x14ac:dyDescent="0.35">
      <c r="C42"/>
      <c r="D42"/>
      <c r="E42"/>
      <c r="F42" s="449"/>
      <c r="G42" s="449"/>
      <c r="H42" s="449"/>
      <c r="I42" s="449"/>
    </row>
    <row r="43" spans="1:9" x14ac:dyDescent="0.35">
      <c r="C43"/>
      <c r="D43"/>
      <c r="E43"/>
      <c r="F43" s="449"/>
      <c r="G43" s="449"/>
      <c r="H43" s="449"/>
      <c r="I43" s="449"/>
    </row>
    <row r="44" spans="1:9" x14ac:dyDescent="0.35">
      <c r="C44"/>
      <c r="D44"/>
      <c r="E44"/>
      <c r="F44" s="449"/>
      <c r="G44" s="449"/>
      <c r="H44" s="449"/>
      <c r="I44" s="449"/>
    </row>
    <row r="45" spans="1:9" x14ac:dyDescent="0.35">
      <c r="C45"/>
      <c r="D45"/>
      <c r="E45"/>
      <c r="F45" s="449"/>
      <c r="G45" s="449"/>
      <c r="H45" s="449"/>
      <c r="I45" s="449"/>
    </row>
    <row r="46" spans="1:9" x14ac:dyDescent="0.35">
      <c r="C46"/>
      <c r="D46"/>
      <c r="E46"/>
      <c r="F46" s="449"/>
      <c r="G46" s="449"/>
      <c r="H46" s="449"/>
      <c r="I46" s="449"/>
    </row>
    <row r="47" spans="1:9" x14ac:dyDescent="0.35">
      <c r="C47"/>
      <c r="D47"/>
      <c r="E47"/>
      <c r="F47" s="449"/>
      <c r="G47" s="449"/>
      <c r="H47" s="449"/>
      <c r="I47" s="449"/>
    </row>
  </sheetData>
  <conditionalFormatting sqref="C11:C16">
    <cfRule type="expression" dxfId="615" priority="14">
      <formula>$E11="Enter Cost"</formula>
    </cfRule>
  </conditionalFormatting>
  <conditionalFormatting sqref="D2:I2 D4:I4 D10:I16">
    <cfRule type="expression" dxfId="614" priority="13">
      <formula>$E2="Enter Cost"</formula>
    </cfRule>
  </conditionalFormatting>
  <conditionalFormatting sqref="K2:Q2 K4:Q4 K10:Q10">
    <cfRule type="expression" dxfId="613" priority="8">
      <formula>$E2="Enter Cost"</formula>
    </cfRule>
  </conditionalFormatting>
  <conditionalFormatting sqref="K11:Q16">
    <cfRule type="expression" dxfId="612" priority="12">
      <formula>$E11="Enter Cost"</formula>
    </cfRule>
  </conditionalFormatting>
  <conditionalFormatting sqref="D17:I20">
    <cfRule type="expression" dxfId="611" priority="11">
      <formula>$E17="Enter Cost"</formula>
    </cfRule>
  </conditionalFormatting>
  <conditionalFormatting sqref="C2 C4 C10">
    <cfRule type="expression" dxfId="610" priority="10">
      <formula>$E2="Enter Cost"</formula>
    </cfRule>
  </conditionalFormatting>
  <conditionalFormatting sqref="C17:C20">
    <cfRule type="expression" dxfId="609" priority="9">
      <formula>$E17="Enter Cost"</formula>
    </cfRule>
  </conditionalFormatting>
  <conditionalFormatting sqref="K3:Q3">
    <cfRule type="expression" dxfId="608" priority="3">
      <formula>$E3="Enter Cost"</formula>
    </cfRule>
  </conditionalFormatting>
  <conditionalFormatting sqref="K5:Q9">
    <cfRule type="expression" dxfId="607" priority="2">
      <formula>$E5="Enter Cost"</formula>
    </cfRule>
  </conditionalFormatting>
  <conditionalFormatting sqref="C3">
    <cfRule type="expression" dxfId="606" priority="7">
      <formula>$E3="Enter Cost"</formula>
    </cfRule>
  </conditionalFormatting>
  <conditionalFormatting sqref="D3:I3">
    <cfRule type="expression" dxfId="605" priority="6">
      <formula>$E3="Enter Cost"</formula>
    </cfRule>
  </conditionalFormatting>
  <conditionalFormatting sqref="C5:C9">
    <cfRule type="expression" dxfId="604" priority="5">
      <formula>$E5="Enter Cost"</formula>
    </cfRule>
  </conditionalFormatting>
  <conditionalFormatting sqref="D5:I9">
    <cfRule type="expression" dxfId="603" priority="4">
      <formula>$E5="Enter Cost"</formula>
    </cfRule>
  </conditionalFormatting>
  <conditionalFormatting sqref="A34">
    <cfRule type="expression" dxfId="602" priority="1">
      <formula>$E34="Enter Cost"</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X124"/>
  <sheetViews>
    <sheetView zoomScale="70" zoomScaleNormal="70" workbookViewId="0">
      <selection activeCell="P29" sqref="P29"/>
    </sheetView>
  </sheetViews>
  <sheetFormatPr defaultRowHeight="14.5" x14ac:dyDescent="0.35"/>
  <cols>
    <col min="1" max="1" width="33.7265625" style="42" customWidth="1"/>
    <col min="2" max="2" width="26.7265625" style="42" customWidth="1"/>
    <col min="3" max="3" width="73.54296875" style="42" customWidth="1"/>
    <col min="4" max="4" width="18" style="46" customWidth="1"/>
    <col min="5" max="5" width="13.7265625" style="46" customWidth="1"/>
    <col min="6" max="6" width="16.81640625" style="42" customWidth="1"/>
    <col min="7" max="7" width="17.1796875" style="42" customWidth="1"/>
    <col min="8" max="8" width="18.7265625" style="42" customWidth="1"/>
    <col min="9" max="9" width="12.81640625" style="249" customWidth="1"/>
    <col min="10" max="10" width="15.1796875" style="249" customWidth="1"/>
    <col min="11" max="11" width="15.54296875" style="249" customWidth="1"/>
    <col min="12" max="12" width="13.7265625" style="249" customWidth="1"/>
    <col min="13" max="13" width="15.453125" style="249" customWidth="1"/>
    <col min="14" max="14" width="9.453125" style="249" customWidth="1"/>
    <col min="15" max="15" width="11.26953125" style="249" customWidth="1"/>
    <col min="16" max="16" width="14.26953125" style="249" customWidth="1"/>
    <col min="17" max="17" width="16.54296875" style="250" customWidth="1"/>
    <col min="18" max="19" width="16" style="46" customWidth="1"/>
    <col min="20" max="20" width="11.1796875" customWidth="1"/>
    <col min="21" max="21" width="14.7265625" customWidth="1"/>
    <col min="22" max="22" width="16.81640625" customWidth="1"/>
    <col min="25" max="25" width="13.7265625" customWidth="1"/>
    <col min="26" max="26" width="17.26953125" customWidth="1"/>
    <col min="27" max="27" width="13.453125" customWidth="1"/>
    <col min="28" max="28" width="14.81640625" customWidth="1"/>
    <col min="29" max="29" width="17.54296875" customWidth="1"/>
    <col min="34" max="34" width="10.54296875" bestFit="1" customWidth="1"/>
    <col min="41" max="41" width="10.453125" customWidth="1"/>
    <col min="44" max="44" width="10.54296875" customWidth="1"/>
    <col min="49" max="49" width="11.26953125" customWidth="1"/>
    <col min="51" max="51" width="12" customWidth="1"/>
    <col min="53" max="53" width="11.1796875" customWidth="1"/>
    <col min="56" max="57" width="10.1796875" customWidth="1"/>
  </cols>
  <sheetData>
    <row r="1" spans="1:19" ht="35" x14ac:dyDescent="0.7">
      <c r="A1" s="129" t="s">
        <v>486</v>
      </c>
    </row>
    <row r="3" spans="1:19" ht="15" thickBot="1" x14ac:dyDescent="0.4">
      <c r="B3" s="42" t="s">
        <v>312</v>
      </c>
      <c r="D3" s="42" t="str">
        <f>'17.18 prices'!D3</f>
        <v>o/t loading</v>
      </c>
      <c r="E3" s="42" t="s">
        <v>176</v>
      </c>
      <c r="K3" s="249" t="s">
        <v>177</v>
      </c>
      <c r="O3" s="251"/>
      <c r="P3" s="251"/>
      <c r="Q3" s="251"/>
      <c r="R3"/>
      <c r="S3" t="s">
        <v>295</v>
      </c>
    </row>
    <row r="4" spans="1:19" ht="42" customHeight="1" x14ac:dyDescent="0.35">
      <c r="A4" s="43"/>
      <c r="B4" s="44" t="s">
        <v>178</v>
      </c>
      <c r="C4" s="45" t="s">
        <v>44</v>
      </c>
      <c r="E4" s="47"/>
      <c r="F4" s="48" t="s">
        <v>179</v>
      </c>
      <c r="G4" s="48" t="s">
        <v>180</v>
      </c>
      <c r="H4" s="49" t="s">
        <v>181</v>
      </c>
      <c r="I4" s="267" t="s">
        <v>182</v>
      </c>
      <c r="J4" s="251"/>
      <c r="K4" s="264"/>
      <c r="L4" s="265" t="s">
        <v>179</v>
      </c>
      <c r="M4" s="265" t="s">
        <v>180</v>
      </c>
      <c r="N4" s="266" t="s">
        <v>181</v>
      </c>
      <c r="O4" s="267" t="s">
        <v>182</v>
      </c>
      <c r="Q4" s="252" t="s">
        <v>183</v>
      </c>
      <c r="R4"/>
      <c r="S4" s="120">
        <v>0.25</v>
      </c>
    </row>
    <row r="5" spans="1:19" ht="15.75" customHeight="1" x14ac:dyDescent="0.35">
      <c r="A5" s="50" t="s">
        <v>184</v>
      </c>
      <c r="B5" s="211">
        <f>'17.18 prices'!B5</f>
        <v>0.37</v>
      </c>
      <c r="C5" s="212">
        <f>'17.18 prices'!C5</f>
        <v>0.37</v>
      </c>
      <c r="E5" s="50" t="s">
        <v>185</v>
      </c>
      <c r="F5" s="94">
        <v>1</v>
      </c>
      <c r="G5" s="94"/>
      <c r="H5" s="94"/>
      <c r="I5" s="270">
        <f>(F5*$B$14)+(G5*$B$15)+(H5*$B$6)</f>
        <v>97.359270345618725</v>
      </c>
      <c r="J5" s="251"/>
      <c r="K5" s="268" t="s">
        <v>185</v>
      </c>
      <c r="L5" s="271">
        <f t="shared" ref="L5:L10" si="0">F5*(C$14/B$14)</f>
        <v>1.4</v>
      </c>
      <c r="M5" s="271"/>
      <c r="N5" s="271"/>
      <c r="O5" s="270">
        <f t="shared" ref="O5:O12" si="1">(L5*$B$14)+(M5*$B$15)+(N5*$B$6)</f>
        <v>136.30297848386621</v>
      </c>
      <c r="Q5" s="253">
        <f>O5/I5</f>
        <v>1.4</v>
      </c>
      <c r="R5"/>
      <c r="S5" s="121">
        <v>0.5</v>
      </c>
    </row>
    <row r="6" spans="1:19" ht="15.75" customHeight="1" x14ac:dyDescent="0.35">
      <c r="A6" s="50" t="s">
        <v>186</v>
      </c>
      <c r="B6" s="374">
        <v>68.959634819311759</v>
      </c>
      <c r="C6" s="142">
        <f>B6*'17.18 prices'!D6</f>
        <v>96.543488747036463</v>
      </c>
      <c r="D6" s="128">
        <f>C6/B6</f>
        <v>1.4</v>
      </c>
      <c r="E6" s="50" t="s">
        <v>187</v>
      </c>
      <c r="F6" s="94">
        <v>2</v>
      </c>
      <c r="G6" s="94">
        <v>1</v>
      </c>
      <c r="H6" s="94"/>
      <c r="I6" s="270">
        <f t="shared" ref="I6:I12" si="2">(F6*$B$14)+(G6*$B$15)+(H6*$B$6)</f>
        <v>279.22437275437426</v>
      </c>
      <c r="J6" s="251"/>
      <c r="K6" s="268" t="s">
        <v>187</v>
      </c>
      <c r="L6" s="271">
        <f t="shared" si="0"/>
        <v>2.8</v>
      </c>
      <c r="M6" s="271">
        <f>G6*(C$15/B$15)</f>
        <v>1.4</v>
      </c>
      <c r="N6" s="271"/>
      <c r="O6" s="270">
        <f t="shared" si="1"/>
        <v>390.91412185612393</v>
      </c>
      <c r="Q6" s="253">
        <f t="shared" ref="Q6:Q12" si="3">O6/I6</f>
        <v>1.4</v>
      </c>
      <c r="R6"/>
      <c r="S6" s="121">
        <v>0.75</v>
      </c>
    </row>
    <row r="7" spans="1:19" ht="15.75" customHeight="1" x14ac:dyDescent="0.35">
      <c r="A7" s="50" t="s">
        <v>54</v>
      </c>
      <c r="B7" s="139">
        <f>'AERFD Revised labour.plant '!E2</f>
        <v>116.17726473305669</v>
      </c>
      <c r="C7" s="142">
        <f>B7*'17.18 prices'!D7</f>
        <v>162.64817062627935</v>
      </c>
      <c r="D7" s="128">
        <f t="shared" ref="D7:D15" si="4">C7/B7</f>
        <v>1.4</v>
      </c>
      <c r="E7" s="50" t="s">
        <v>188</v>
      </c>
      <c r="F7" s="94">
        <v>2</v>
      </c>
      <c r="G7" s="94"/>
      <c r="H7" s="94"/>
      <c r="I7" s="270">
        <f t="shared" si="2"/>
        <v>194.71854069123745</v>
      </c>
      <c r="J7" s="251"/>
      <c r="K7" s="268" t="s">
        <v>188</v>
      </c>
      <c r="L7" s="271">
        <f t="shared" si="0"/>
        <v>2.8</v>
      </c>
      <c r="M7" s="271"/>
      <c r="N7" s="271"/>
      <c r="O7" s="270">
        <f t="shared" si="1"/>
        <v>272.60595696773242</v>
      </c>
      <c r="Q7" s="253">
        <f t="shared" si="3"/>
        <v>1.4</v>
      </c>
      <c r="R7"/>
      <c r="S7" s="121">
        <v>1</v>
      </c>
    </row>
    <row r="8" spans="1:19" ht="29.25" customHeight="1" x14ac:dyDescent="0.35">
      <c r="A8" s="51" t="s">
        <v>189</v>
      </c>
      <c r="B8" s="374">
        <v>133.86581504972423</v>
      </c>
      <c r="C8" s="142">
        <f>B8*'17.18 prices'!D8</f>
        <v>187.41214106961391</v>
      </c>
      <c r="D8" s="128">
        <f t="shared" si="4"/>
        <v>1.4</v>
      </c>
      <c r="E8" s="50" t="s">
        <v>190</v>
      </c>
      <c r="F8" s="94">
        <v>2</v>
      </c>
      <c r="G8" s="94"/>
      <c r="H8" s="94"/>
      <c r="I8" s="270">
        <f t="shared" si="2"/>
        <v>194.71854069123745</v>
      </c>
      <c r="J8" s="251"/>
      <c r="K8" s="268" t="s">
        <v>190</v>
      </c>
      <c r="L8" s="271">
        <f t="shared" si="0"/>
        <v>2.8</v>
      </c>
      <c r="M8" s="271">
        <f>G8*(C$15/B$15)</f>
        <v>0</v>
      </c>
      <c r="N8" s="271"/>
      <c r="O8" s="270">
        <f t="shared" si="1"/>
        <v>272.60595696773242</v>
      </c>
      <c r="Q8" s="253">
        <f t="shared" si="3"/>
        <v>1.4</v>
      </c>
      <c r="R8"/>
      <c r="S8" s="121">
        <v>1.5</v>
      </c>
    </row>
    <row r="9" spans="1:19" ht="15.75" customHeight="1" x14ac:dyDescent="0.35">
      <c r="A9" s="50" t="s">
        <v>56</v>
      </c>
      <c r="B9" s="139">
        <f>'AERFD Revised labour.plant '!E4</f>
        <v>104.71630553893128</v>
      </c>
      <c r="C9" s="142">
        <f>B9*'17.18 prices'!D9</f>
        <v>146.60282775450378</v>
      </c>
      <c r="D9" s="128">
        <f t="shared" si="4"/>
        <v>1.4</v>
      </c>
      <c r="E9" s="50" t="s">
        <v>191</v>
      </c>
      <c r="F9" s="94">
        <v>1</v>
      </c>
      <c r="G9" s="94"/>
      <c r="H9" s="94"/>
      <c r="I9" s="270">
        <f t="shared" si="2"/>
        <v>97.359270345618725</v>
      </c>
      <c r="J9" s="251"/>
      <c r="K9" s="268" t="s">
        <v>191</v>
      </c>
      <c r="L9" s="271">
        <f t="shared" si="0"/>
        <v>1.4</v>
      </c>
      <c r="M9" s="271"/>
      <c r="N9" s="271"/>
      <c r="O9" s="270">
        <f t="shared" si="1"/>
        <v>136.30297848386621</v>
      </c>
      <c r="Q9" s="253">
        <f t="shared" si="3"/>
        <v>1.4</v>
      </c>
      <c r="R9"/>
      <c r="S9" s="121">
        <v>2</v>
      </c>
    </row>
    <row r="10" spans="1:19" ht="15.75" customHeight="1" x14ac:dyDescent="0.35">
      <c r="A10" s="50" t="s">
        <v>57</v>
      </c>
      <c r="B10" s="358">
        <v>97.359270345618725</v>
      </c>
      <c r="C10" s="142">
        <f>B10*'17.18 prices'!D10</f>
        <v>136.30297848386621</v>
      </c>
      <c r="D10" s="128">
        <f t="shared" si="4"/>
        <v>1.4</v>
      </c>
      <c r="E10" s="50" t="s">
        <v>192</v>
      </c>
      <c r="F10" s="94">
        <v>3</v>
      </c>
      <c r="G10" s="94"/>
      <c r="H10" s="94"/>
      <c r="I10" s="270">
        <f>(F10*$B$14)+(G10*$B$15)+(H10*$B$6)</f>
        <v>292.07781103685619</v>
      </c>
      <c r="J10" s="251"/>
      <c r="K10" s="268" t="s">
        <v>192</v>
      </c>
      <c r="L10" s="271">
        <f t="shared" si="0"/>
        <v>4.1999999999999993</v>
      </c>
      <c r="M10" s="271">
        <f>G10*(C$15/B$15)</f>
        <v>0</v>
      </c>
      <c r="N10" s="271"/>
      <c r="O10" s="270">
        <f t="shared" si="1"/>
        <v>408.90893545159855</v>
      </c>
      <c r="Q10" s="253">
        <f t="shared" si="3"/>
        <v>1.3999999999999997</v>
      </c>
      <c r="R10"/>
      <c r="S10" s="121">
        <v>2.5</v>
      </c>
    </row>
    <row r="11" spans="1:19" ht="15.75" customHeight="1" x14ac:dyDescent="0.35">
      <c r="A11" s="50" t="s">
        <v>59</v>
      </c>
      <c r="B11" s="358">
        <v>97.359270345618725</v>
      </c>
      <c r="C11" s="142">
        <f>B11*'17.18 prices'!D11</f>
        <v>136.30297848386621</v>
      </c>
      <c r="D11" s="128">
        <f t="shared" si="4"/>
        <v>1.4</v>
      </c>
      <c r="E11" s="50" t="s">
        <v>181</v>
      </c>
      <c r="F11" s="94">
        <v>0</v>
      </c>
      <c r="G11" s="94">
        <v>0</v>
      </c>
      <c r="H11" s="94">
        <v>1</v>
      </c>
      <c r="I11" s="270">
        <f t="shared" si="2"/>
        <v>68.959634819311759</v>
      </c>
      <c r="J11" s="251"/>
      <c r="K11" s="268" t="s">
        <v>181</v>
      </c>
      <c r="L11" s="271"/>
      <c r="M11" s="271"/>
      <c r="N11" s="271">
        <f>H11*(C$6/B$6)</f>
        <v>1.4</v>
      </c>
      <c r="O11" s="270">
        <f>(L11*$B$14)+(M11*$B$15)+(N11*$B$6)</f>
        <v>96.543488747036463</v>
      </c>
      <c r="Q11" s="253">
        <f>O11/I11</f>
        <v>1.4</v>
      </c>
      <c r="R11"/>
      <c r="S11" s="121">
        <v>3</v>
      </c>
    </row>
    <row r="12" spans="1:19" ht="15.75" customHeight="1" thickBot="1" x14ac:dyDescent="0.4">
      <c r="A12" s="50" t="s">
        <v>60</v>
      </c>
      <c r="B12" s="358">
        <v>97.359270345618725</v>
      </c>
      <c r="C12" s="142">
        <f>B12*'17.18 prices'!D12</f>
        <v>136.30297848386621</v>
      </c>
      <c r="D12" s="128">
        <f t="shared" si="4"/>
        <v>1.4</v>
      </c>
      <c r="E12" s="52" t="s">
        <v>193</v>
      </c>
      <c r="F12" s="95">
        <v>2</v>
      </c>
      <c r="G12" s="95"/>
      <c r="H12" s="95"/>
      <c r="I12" s="275">
        <f t="shared" si="2"/>
        <v>194.71854069123745</v>
      </c>
      <c r="J12" s="251"/>
      <c r="K12" s="273" t="s">
        <v>193</v>
      </c>
      <c r="L12" s="276">
        <f>F12*(C$14/B$14)</f>
        <v>2.8</v>
      </c>
      <c r="M12" s="276"/>
      <c r="N12" s="276"/>
      <c r="O12" s="275">
        <f t="shared" si="1"/>
        <v>272.60595696773242</v>
      </c>
      <c r="P12" s="251"/>
      <c r="Q12" s="254">
        <f t="shared" si="3"/>
        <v>1.4</v>
      </c>
      <c r="R12"/>
      <c r="S12" s="121">
        <v>3.5</v>
      </c>
    </row>
    <row r="13" spans="1:19" ht="18.75" customHeight="1" x14ac:dyDescent="0.35">
      <c r="A13" s="50" t="s">
        <v>61</v>
      </c>
      <c r="B13" s="358">
        <v>97.359270345618725</v>
      </c>
      <c r="C13" s="142">
        <f>B13*'17.18 prices'!D13</f>
        <v>136.30297848386621</v>
      </c>
      <c r="D13" s="128">
        <f t="shared" si="4"/>
        <v>1.4</v>
      </c>
      <c r="E13" s="46" t="s">
        <v>545</v>
      </c>
      <c r="F13" s="42">
        <v>1</v>
      </c>
      <c r="H13"/>
      <c r="I13" s="300">
        <f>F13*'AERFD Revised labour.plant '!E12</f>
        <v>80.331770921949627</v>
      </c>
      <c r="J13" s="251"/>
      <c r="K13" s="251"/>
      <c r="L13" s="251"/>
      <c r="M13" s="251"/>
      <c r="P13" s="251"/>
      <c r="Q13" s="251"/>
      <c r="R13"/>
      <c r="S13" s="121">
        <v>4</v>
      </c>
    </row>
    <row r="14" spans="1:19" ht="15" customHeight="1" thickBot="1" x14ac:dyDescent="0.4">
      <c r="A14" s="50" t="s">
        <v>62</v>
      </c>
      <c r="B14" s="374">
        <v>97.359270345618725</v>
      </c>
      <c r="C14" s="142">
        <f>B14*'17.18 prices'!D14</f>
        <v>136.30297848386621</v>
      </c>
      <c r="D14" s="128">
        <f t="shared" si="4"/>
        <v>1.4</v>
      </c>
      <c r="E14" s="53"/>
      <c r="F14"/>
      <c r="G14"/>
      <c r="H14"/>
      <c r="I14" s="251"/>
      <c r="J14" s="251"/>
      <c r="K14" s="251"/>
      <c r="L14" s="251"/>
      <c r="M14" s="251"/>
      <c r="N14" s="251"/>
      <c r="O14" s="251"/>
      <c r="P14" s="251"/>
      <c r="Q14" s="251"/>
      <c r="R14"/>
      <c r="S14" s="121">
        <v>4.5</v>
      </c>
    </row>
    <row r="15" spans="1:19" ht="15" thickBot="1" x14ac:dyDescent="0.4">
      <c r="A15" s="50" t="s">
        <v>63</v>
      </c>
      <c r="B15" s="139">
        <f>'AERFD Revised labour.plant '!E10</f>
        <v>84.505832063136793</v>
      </c>
      <c r="C15" s="142">
        <f>B15*'17.18 prices'!D15</f>
        <v>118.3081648883915</v>
      </c>
      <c r="D15" s="128">
        <f t="shared" si="4"/>
        <v>1.4</v>
      </c>
      <c r="E15" s="53"/>
      <c r="F15"/>
      <c r="G15"/>
      <c r="H15"/>
      <c r="I15" s="521" t="s">
        <v>544</v>
      </c>
      <c r="J15" s="522"/>
      <c r="K15" s="375">
        <f>1+242.487465753967%/100</f>
        <v>1.0242487465753967</v>
      </c>
      <c r="L15" s="251"/>
      <c r="M15" s="251"/>
      <c r="N15" s="251"/>
      <c r="O15" s="251"/>
      <c r="P15" s="251"/>
      <c r="Q15" s="251"/>
      <c r="R15"/>
      <c r="S15" s="121">
        <v>5</v>
      </c>
    </row>
    <row r="16" spans="1:19" ht="17.25" customHeight="1" thickBot="1" x14ac:dyDescent="0.4">
      <c r="A16" s="52" t="s">
        <v>194</v>
      </c>
      <c r="B16" s="213">
        <f>'17.18 prices'!B16</f>
        <v>0.24</v>
      </c>
      <c r="C16" s="214">
        <f>'17.18 prices'!C16</f>
        <v>0.24</v>
      </c>
      <c r="D16"/>
      <c r="E16"/>
      <c r="F16"/>
      <c r="G16"/>
      <c r="L16" s="278"/>
      <c r="Q16" s="251"/>
      <c r="R16"/>
      <c r="S16" s="121">
        <v>5.5</v>
      </c>
    </row>
    <row r="17" spans="1:40" ht="17.25" customHeight="1" x14ac:dyDescent="0.35">
      <c r="D17"/>
      <c r="E17"/>
      <c r="F17"/>
      <c r="G17"/>
      <c r="Q17" s="251"/>
      <c r="R17"/>
      <c r="S17" s="121">
        <v>6</v>
      </c>
    </row>
    <row r="18" spans="1:40" x14ac:dyDescent="0.35">
      <c r="A18" s="54"/>
      <c r="D18" s="55"/>
      <c r="E18" s="55"/>
      <c r="F18" s="55"/>
      <c r="G18" s="55"/>
      <c r="H18" s="55"/>
      <c r="I18" s="255"/>
      <c r="J18" s="255"/>
      <c r="K18" s="255"/>
      <c r="L18" s="255"/>
      <c r="M18" s="255"/>
      <c r="N18" s="255"/>
      <c r="O18" s="255"/>
      <c r="P18" s="255"/>
      <c r="Q18" s="255"/>
      <c r="R18" s="55"/>
      <c r="S18" s="121">
        <v>6.5</v>
      </c>
      <c r="Y18" s="55"/>
      <c r="AF18" s="56"/>
      <c r="AG18" s="56"/>
      <c r="AH18" s="56"/>
      <c r="AI18" s="56"/>
      <c r="AJ18" s="55"/>
      <c r="AK18" s="55"/>
      <c r="AL18" s="55"/>
      <c r="AM18" s="55"/>
      <c r="AN18" s="55"/>
    </row>
    <row r="19" spans="1:40" ht="23.25" customHeight="1" thickBot="1" x14ac:dyDescent="0.4">
      <c r="D19" s="55"/>
      <c r="E19" s="55"/>
      <c r="F19" s="55"/>
      <c r="G19" s="55"/>
      <c r="H19" s="55"/>
      <c r="I19" s="255"/>
      <c r="J19" s="255"/>
      <c r="K19" s="255"/>
      <c r="L19" s="255"/>
      <c r="M19" s="255"/>
      <c r="N19" s="255"/>
      <c r="O19" s="255"/>
      <c r="P19" s="255"/>
      <c r="Q19" s="255"/>
      <c r="R19" s="55"/>
      <c r="S19" s="121">
        <v>7</v>
      </c>
      <c r="Y19" s="55"/>
      <c r="AF19" s="56"/>
      <c r="AG19" s="56"/>
      <c r="AH19" s="56"/>
      <c r="AI19" s="56"/>
      <c r="AJ19" s="55"/>
      <c r="AK19" s="55"/>
      <c r="AL19" s="55"/>
      <c r="AM19" s="55"/>
      <c r="AN19" s="55"/>
    </row>
    <row r="20" spans="1:40" ht="26.5" thickBot="1" x14ac:dyDescent="0.4">
      <c r="A20" s="57" t="s">
        <v>8</v>
      </c>
      <c r="B20" s="58" t="s">
        <v>133</v>
      </c>
      <c r="C20" s="58" t="s">
        <v>195</v>
      </c>
      <c r="D20" s="59" t="s">
        <v>196</v>
      </c>
      <c r="E20" s="59" t="s">
        <v>197</v>
      </c>
      <c r="F20" s="58" t="s">
        <v>198</v>
      </c>
      <c r="G20" s="58" t="s">
        <v>199</v>
      </c>
      <c r="H20" s="58" t="s">
        <v>200</v>
      </c>
      <c r="I20" s="256" t="s">
        <v>201</v>
      </c>
      <c r="J20" s="256" t="s">
        <v>202</v>
      </c>
      <c r="K20" s="256" t="s">
        <v>203</v>
      </c>
      <c r="L20" s="256" t="s">
        <v>204</v>
      </c>
      <c r="M20" s="256" t="s">
        <v>205</v>
      </c>
      <c r="N20" s="256" t="s">
        <v>206</v>
      </c>
      <c r="O20" s="256" t="s">
        <v>207</v>
      </c>
      <c r="P20" s="256" t="s">
        <v>208</v>
      </c>
      <c r="Q20" s="256" t="s">
        <v>209</v>
      </c>
      <c r="R20" s="55"/>
      <c r="S20" s="121">
        <v>7.5</v>
      </c>
    </row>
    <row r="21" spans="1:40" ht="26.5" thickBot="1" x14ac:dyDescent="0.4">
      <c r="A21" s="60" t="s">
        <v>210</v>
      </c>
      <c r="B21" s="61"/>
      <c r="C21" s="61"/>
      <c r="D21" s="62"/>
      <c r="E21" s="62"/>
      <c r="F21" s="61"/>
      <c r="G21" s="61"/>
      <c r="H21" s="61"/>
      <c r="I21" s="257"/>
      <c r="J21" s="257"/>
      <c r="K21" s="257"/>
      <c r="L21" s="257"/>
      <c r="M21" s="257"/>
      <c r="N21" s="257"/>
      <c r="O21" s="257"/>
      <c r="P21" s="257"/>
      <c r="Q21" s="257"/>
      <c r="R21" s="55"/>
      <c r="S21" s="122">
        <v>8</v>
      </c>
    </row>
    <row r="22" spans="1:40" ht="31.5" customHeight="1" thickBot="1" x14ac:dyDescent="0.4">
      <c r="A22" s="63">
        <f>'17.18 prices'!A22</f>
        <v>501</v>
      </c>
      <c r="B22" s="64" t="str">
        <f>'17.18 prices'!B22</f>
        <v>Re-energise premises – Business Hours</v>
      </c>
      <c r="C22" s="65" t="str">
        <f>'17.18 prices'!C22</f>
        <v>Re-energisation of a premises that is already connected to the network during business hours</v>
      </c>
      <c r="D22" s="436">
        <f>'17.18 prices'!D22</f>
        <v>69.524025133039231</v>
      </c>
      <c r="E22" s="436">
        <f>'17.18 prices'!E22</f>
        <v>76.476427646343154</v>
      </c>
      <c r="F22" s="67">
        <f>'17.18 prices'!F22</f>
        <v>0.5</v>
      </c>
      <c r="G22" s="67" t="str">
        <f>'17.18 prices'!G22</f>
        <v>Normal</v>
      </c>
      <c r="H22" s="67" t="str">
        <f>'17.18 prices'!H22</f>
        <v>F Crew Meter</v>
      </c>
      <c r="I22" s="436">
        <f>VLOOKUP(H22,Crews, 5,FALSE)</f>
        <v>97.359270345618725</v>
      </c>
      <c r="J22" s="436">
        <f>VLOOKUP(H22,crewsot, 5,FALSE)</f>
        <v>136.30297848386621</v>
      </c>
      <c r="K22" s="436">
        <f>IF(G22="Normal",F22*I22,F22*J22)</f>
        <v>48.679635172809363</v>
      </c>
      <c r="L22" s="436">
        <f>IF(G22="Normal",K22*$B$5,K22/Q5*$B$5)</f>
        <v>18.011465013939464</v>
      </c>
      <c r="M22" s="281"/>
      <c r="N22" s="281"/>
      <c r="O22" s="281"/>
      <c r="P22" s="437">
        <f>IF(G22="Normal",SUM(K22:O22,-L22)*$B$16,SUM((K22/Q5), M22, N22, O22)*$B$16)</f>
        <v>11.683112441474247</v>
      </c>
      <c r="Q22" s="281">
        <f>SUM(K22:P22)</f>
        <v>78.374212628223077</v>
      </c>
      <c r="R22" s="295"/>
      <c r="S22" s="55"/>
    </row>
    <row r="23" spans="1:40" ht="29.25" customHeight="1" thickBot="1" x14ac:dyDescent="0.4">
      <c r="A23" s="69">
        <f>'17.18 prices'!A23</f>
        <v>502</v>
      </c>
      <c r="B23" s="65" t="str">
        <f>'17.18 prices'!B23</f>
        <v>Re-energise premises – After Hours</v>
      </c>
      <c r="C23" s="65" t="str">
        <f>'17.18 prices'!C23</f>
        <v>Re-energisation of a premises that is already connected to the network during after-hours periods</v>
      </c>
      <c r="D23" s="119">
        <f>'17.18 prices'!D23</f>
        <v>88.130056630601331</v>
      </c>
      <c r="E23" s="119">
        <f>'17.18 prices'!E23</f>
        <v>96.94306229366147</v>
      </c>
      <c r="F23" s="67">
        <f>'17.18 prices'!F23</f>
        <v>0.5</v>
      </c>
      <c r="G23" s="67" t="str">
        <f>'17.18 prices'!G23</f>
        <v>Overtime</v>
      </c>
      <c r="H23" s="67" t="str">
        <f>'17.18 prices'!H23</f>
        <v>F Crew Meter</v>
      </c>
      <c r="I23" s="119">
        <f>VLOOKUP(H23,Crews, 5,FALSE)</f>
        <v>97.359270345618725</v>
      </c>
      <c r="J23" s="119">
        <f>VLOOKUP(H23,crewsot, 5,FALSE)</f>
        <v>136.30297848386621</v>
      </c>
      <c r="K23" s="119">
        <f>IF(G23="Normal",F23*I23,F23*J23)</f>
        <v>68.151489241933106</v>
      </c>
      <c r="L23" s="119">
        <f>IF(G23="Normal",K23*$B$5,K23/Q5*$B$5)</f>
        <v>18.011465013939464</v>
      </c>
      <c r="M23" s="67"/>
      <c r="N23" s="67"/>
      <c r="O23" s="67"/>
      <c r="P23" s="437">
        <f>IF(G23="Normal",SUM(K23:O23,-L23)*$B$16,SUM((K23/Q6), M23, N23, O23)*$B$16)</f>
        <v>11.683112441474247</v>
      </c>
      <c r="Q23" s="260">
        <f>SUM(K23:P23)</f>
        <v>97.846066697346814</v>
      </c>
      <c r="R23" s="295"/>
      <c r="S23" s="55"/>
    </row>
    <row r="24" spans="1:40" s="42" customFormat="1" ht="28" customHeight="1" thickBot="1" x14ac:dyDescent="0.4">
      <c r="A24" s="60" t="str">
        <f>'17.18 prices'!A24</f>
        <v>Premise De-energisation – Existing Network Connection</v>
      </c>
      <c r="B24" s="58" t="str">
        <f>'17.18 prices'!B24</f>
        <v>Service</v>
      </c>
      <c r="C24" s="58" t="str">
        <f>'17.18 prices'!C24</f>
        <v>Service Description / Scope</v>
      </c>
      <c r="D24" s="279" t="str">
        <f>'17.18 prices'!D24</f>
        <v>Current Prices 2017/18</v>
      </c>
      <c r="E24" s="279" t="str">
        <f>'17.18 prices'!E24</f>
        <v>GST Inclusive</v>
      </c>
      <c r="F24" s="256" t="str">
        <f>'17.18 prices'!F24</f>
        <v>Appointment Time Hours</v>
      </c>
      <c r="G24" s="256" t="str">
        <f>'17.18 prices'!G24</f>
        <v>Normal/Over</v>
      </c>
      <c r="H24" s="256" t="str">
        <f>'17.18 prices'!H24</f>
        <v>Crew</v>
      </c>
      <c r="I24" s="256" t="s">
        <v>201</v>
      </c>
      <c r="J24" s="256" t="s">
        <v>202</v>
      </c>
      <c r="K24" s="256" t="s">
        <v>203</v>
      </c>
      <c r="L24" s="256" t="s">
        <v>204</v>
      </c>
      <c r="M24" s="256" t="s">
        <v>205</v>
      </c>
      <c r="N24" s="256" t="s">
        <v>206</v>
      </c>
      <c r="O24" s="256" t="s">
        <v>207</v>
      </c>
      <c r="P24" s="256" t="s">
        <v>208</v>
      </c>
      <c r="Q24" s="256" t="s">
        <v>209</v>
      </c>
      <c r="R24" s="55"/>
      <c r="S24" s="55"/>
      <c r="U24"/>
      <c r="V24"/>
      <c r="W24"/>
      <c r="X24"/>
      <c r="Y24"/>
      <c r="Z24"/>
      <c r="AA24"/>
      <c r="AB24"/>
      <c r="AC24"/>
      <c r="AD24"/>
      <c r="AE24"/>
      <c r="AF24"/>
      <c r="AG24"/>
      <c r="AH24"/>
      <c r="AI24"/>
      <c r="AJ24"/>
      <c r="AK24"/>
      <c r="AL24"/>
    </row>
    <row r="25" spans="1:40" ht="36" customHeight="1" thickBot="1" x14ac:dyDescent="0.4">
      <c r="A25" s="63">
        <f>'17.18 prices'!A25</f>
        <v>503</v>
      </c>
      <c r="B25" s="64" t="str">
        <f>'17.18 prices'!B25</f>
        <v>De-energise premises – Business Hours</v>
      </c>
      <c r="C25" s="65" t="str">
        <f>'17.18 prices'!C25</f>
        <v>De-energisation of a premises that is already connected to the network during business hours; excluding where the de-energisation is for debt non-payment</v>
      </c>
      <c r="D25" s="436">
        <f>'17.18 prices'!D25</f>
        <v>69.524025133039231</v>
      </c>
      <c r="E25" s="436">
        <f>'17.18 prices'!E25</f>
        <v>76.476427646343154</v>
      </c>
      <c r="F25" s="67">
        <f>'17.18 prices'!F25</f>
        <v>0.5</v>
      </c>
      <c r="G25" s="67" t="str">
        <f>'17.18 prices'!G25</f>
        <v>Normal</v>
      </c>
      <c r="H25" s="67" t="str">
        <f>'17.18 prices'!H25</f>
        <v>F Crew Meter</v>
      </c>
      <c r="I25" s="436">
        <f>VLOOKUP(H25,Crews, 5,FALSE)</f>
        <v>97.359270345618725</v>
      </c>
      <c r="J25" s="436">
        <f>VLOOKUP(H25,crewsot, 5,FALSE)</f>
        <v>136.30297848386621</v>
      </c>
      <c r="K25" s="436">
        <f>IF(G25="Normal",F25*I25,F25*J25)</f>
        <v>48.679635172809363</v>
      </c>
      <c r="L25" s="436">
        <f>IF(G25="Normal",K25*$B$5,K25/Q5*$B$5)</f>
        <v>18.011465013939464</v>
      </c>
      <c r="M25" s="281"/>
      <c r="N25" s="281"/>
      <c r="O25" s="281"/>
      <c r="P25" s="437">
        <f>IF(G25="Normal",SUM(K25:O25,-L25)*$B$16,SUM((K25/Q8), M25, N25, O25)*$B$16)</f>
        <v>11.683112441474247</v>
      </c>
      <c r="Q25" s="281">
        <f>SUM(K25:P25)</f>
        <v>78.374212628223077</v>
      </c>
      <c r="R25" s="295"/>
      <c r="S25" s="55"/>
    </row>
    <row r="26" spans="1:40" ht="39" customHeight="1" thickBot="1" x14ac:dyDescent="0.4">
      <c r="A26" s="69">
        <f>'17.18 prices'!A26</f>
        <v>505</v>
      </c>
      <c r="B26" s="65" t="str">
        <f>'17.18 prices'!B26</f>
        <v xml:space="preserve">De-energise premises for debt non-payment </v>
      </c>
      <c r="C26" s="65" t="str">
        <f>'17.18 prices'!C26</f>
        <v xml:space="preserve">De-energisation of a premises that is already connected to the network where the de-energisation is for debt non-payment – Anytime </v>
      </c>
      <c r="D26" s="119">
        <f>'17.18 prices'!D26</f>
        <v>139.05830152310193</v>
      </c>
      <c r="E26" s="119">
        <f>'17.18 prices'!E26</f>
        <v>152.96413167541215</v>
      </c>
      <c r="F26" s="67">
        <f>'17.18 prices'!F26</f>
        <v>0.5</v>
      </c>
      <c r="G26" s="67" t="str">
        <f>'17.18 prices'!G26</f>
        <v>Normal</v>
      </c>
      <c r="H26" s="67" t="str">
        <f>'17.18 prices'!H26</f>
        <v>Meter crew</v>
      </c>
      <c r="I26" s="119">
        <f>VLOOKUP(H26,Crews, 5,FALSE)</f>
        <v>194.71854069123745</v>
      </c>
      <c r="J26" s="119">
        <f>VLOOKUP(H26,crewsot, 5,FALSE)</f>
        <v>272.60595696773242</v>
      </c>
      <c r="K26" s="119">
        <f>IF(G26="Normal",F26*I26,F26*J26)</f>
        <v>97.359270345618725</v>
      </c>
      <c r="L26" s="119">
        <f>IF(G26="Normal",K26*$B$5,K26/Q5*$B$5)</f>
        <v>36.022930027878928</v>
      </c>
      <c r="M26" s="67"/>
      <c r="N26" s="67"/>
      <c r="O26" s="67"/>
      <c r="P26" s="437">
        <f>IF(G26="Normal",SUM(K26:O26,-L26)*$B$16,SUM((K26/Q9), M26, N26, O26)*$B$16)</f>
        <v>23.366224882948494</v>
      </c>
      <c r="Q26" s="260">
        <f>SUM(K26:P26)</f>
        <v>156.74842525644615</v>
      </c>
      <c r="R26" s="295"/>
      <c r="S26" s="55"/>
    </row>
    <row r="27" spans="1:40" s="42" customFormat="1" ht="28" customHeight="1" thickBot="1" x14ac:dyDescent="0.4">
      <c r="A27" s="60" t="str">
        <f>'17.18 prices'!A27</f>
        <v>Meter Investigations</v>
      </c>
      <c r="B27" s="58" t="str">
        <f>'17.18 prices'!B27</f>
        <v>Service</v>
      </c>
      <c r="C27" s="58" t="str">
        <f>'17.18 prices'!C27</f>
        <v>Service Description / Scope</v>
      </c>
      <c r="D27" s="279" t="str">
        <f>'17.18 prices'!D27</f>
        <v>Current Prices 2017/18</v>
      </c>
      <c r="E27" s="279" t="str">
        <f>'17.18 prices'!E27</f>
        <v>GST Inclusive</v>
      </c>
      <c r="F27" s="256" t="str">
        <f>'17.18 prices'!F27</f>
        <v>Appointment Time Hours</v>
      </c>
      <c r="G27" s="256" t="str">
        <f>'17.18 prices'!G27</f>
        <v>Normal/Over</v>
      </c>
      <c r="H27" s="256" t="str">
        <f>'17.18 prices'!H27</f>
        <v>Crew</v>
      </c>
      <c r="I27" s="256" t="s">
        <v>201</v>
      </c>
      <c r="J27" s="256" t="s">
        <v>202</v>
      </c>
      <c r="K27" s="256" t="s">
        <v>203</v>
      </c>
      <c r="L27" s="256" t="s">
        <v>204</v>
      </c>
      <c r="M27" s="256" t="s">
        <v>205</v>
      </c>
      <c r="N27" s="256" t="s">
        <v>206</v>
      </c>
      <c r="O27" s="256" t="s">
        <v>207</v>
      </c>
      <c r="P27" s="256" t="s">
        <v>208</v>
      </c>
      <c r="Q27" s="256" t="s">
        <v>209</v>
      </c>
      <c r="R27" s="55"/>
      <c r="S27" s="55"/>
      <c r="U27"/>
      <c r="V27"/>
      <c r="W27"/>
      <c r="X27"/>
      <c r="Y27"/>
      <c r="Z27"/>
      <c r="AA27"/>
      <c r="AB27"/>
      <c r="AC27"/>
      <c r="AD27"/>
      <c r="AE27"/>
      <c r="AF27"/>
      <c r="AG27"/>
      <c r="AH27"/>
      <c r="AI27"/>
      <c r="AJ27"/>
      <c r="AK27"/>
      <c r="AL27"/>
    </row>
    <row r="28" spans="1:40" s="42" customFormat="1" ht="39.75" customHeight="1" thickBot="1" x14ac:dyDescent="0.4">
      <c r="A28" s="63">
        <f>'17.18 prices'!A28</f>
        <v>504</v>
      </c>
      <c r="B28" s="64" t="str">
        <f>'17.18 prices'!B28</f>
        <v>Meter Test (Whole Current) – Business Hours</v>
      </c>
      <c r="C28" s="72" t="str">
        <f>'17.18 prices'!C28</f>
        <v>Meter test for whole current Type 5 – 7 meters only during business hours. Fee is refunded if the meter is proven to be faulty</v>
      </c>
      <c r="D28" s="436">
        <f>'17.18 prices'!D28</f>
        <v>278.11660304620386</v>
      </c>
      <c r="E28" s="436">
        <f>'17.18 prices'!E28</f>
        <v>305.9282633508243</v>
      </c>
      <c r="F28" s="67">
        <f>'17.18 prices'!F28</f>
        <v>1</v>
      </c>
      <c r="G28" s="67" t="str">
        <f>'17.18 prices'!G28</f>
        <v>Normal</v>
      </c>
      <c r="H28" s="67" t="str">
        <f>'17.18 prices'!H28</f>
        <v>Meter crew</v>
      </c>
      <c r="I28" s="436">
        <f>VLOOKUP(H28,Crews, 5,FALSE)</f>
        <v>194.71854069123745</v>
      </c>
      <c r="J28" s="436">
        <f>VLOOKUP(H28,crewsot, 5,FALSE)</f>
        <v>272.60595696773242</v>
      </c>
      <c r="K28" s="436">
        <f>IF(G28="Normal",F28*I28,F28*J28)</f>
        <v>194.71854069123745</v>
      </c>
      <c r="L28" s="436">
        <f>IF(G28="Normal",K28*$B$5,K28/Q7*$B$5)</f>
        <v>72.045860055757856</v>
      </c>
      <c r="M28" s="281"/>
      <c r="N28" s="281"/>
      <c r="O28" s="281"/>
      <c r="P28" s="437">
        <f>IF(G28="Normal",SUM(K28:O28,-L28)*$B$16,SUM((K28/Q11), M28, N28, O28)*$B$16)</f>
        <v>46.732449765896988</v>
      </c>
      <c r="Q28" s="281">
        <f>SUM(K28:P28)</f>
        <v>313.49685051289231</v>
      </c>
      <c r="R28" s="295"/>
      <c r="S28" s="55"/>
      <c r="U28"/>
      <c r="V28"/>
      <c r="W28"/>
      <c r="X28"/>
      <c r="Y28"/>
      <c r="Z28"/>
      <c r="AA28"/>
      <c r="AB28"/>
      <c r="AC28"/>
      <c r="AD28"/>
      <c r="AE28"/>
      <c r="AF28"/>
      <c r="AG28"/>
      <c r="AH28"/>
      <c r="AI28"/>
      <c r="AJ28"/>
      <c r="AK28"/>
      <c r="AL28"/>
    </row>
    <row r="29" spans="1:40" s="42" customFormat="1" ht="42.75" customHeight="1" thickBot="1" x14ac:dyDescent="0.4">
      <c r="A29" s="69">
        <f>'17.18 prices'!A29</f>
        <v>510</v>
      </c>
      <c r="B29" s="65" t="str">
        <f>'17.18 prices'!B29</f>
        <v>Meter Test (CT/VT) – Business Hours</v>
      </c>
      <c r="C29" s="65" t="str">
        <f>'17.18 prices'!C29</f>
        <v>Meter test for meters utilising a CT or VT during business hours. Fee is refunded if the meter installation is proven to be faulty</v>
      </c>
      <c r="D29" s="119">
        <f>'17.18 prices'!D29</f>
        <v>322.09449567680514</v>
      </c>
      <c r="E29" s="119">
        <f>'17.18 prices'!E29</f>
        <v>354.3039452444857</v>
      </c>
      <c r="F29" s="67">
        <f>'17.18 prices'!F29</f>
        <v>0.25</v>
      </c>
      <c r="G29" s="67" t="str">
        <f>'17.18 prices'!G29</f>
        <v>Normal</v>
      </c>
      <c r="H29" s="67" t="str">
        <f>'17.18 prices'!H29</f>
        <v>Admin</v>
      </c>
      <c r="I29" s="119">
        <f>VLOOKUP(H29,Crews, 5,FALSE)</f>
        <v>68.959634819311759</v>
      </c>
      <c r="J29" s="119">
        <f>VLOOKUP(H29,crewsot, 5,FALSE)</f>
        <v>96.543488747036463</v>
      </c>
      <c r="K29" s="119">
        <f>IF(G29="Normal",F29*I29,F29*J29)</f>
        <v>17.23990870482794</v>
      </c>
      <c r="L29" s="119">
        <f>IF(G29="Normal",K29*$B$5,K29/Q11*$B$5)</f>
        <v>6.3787662207863374</v>
      </c>
      <c r="M29" s="67">
        <f>'18.19 prices'!M29*'AERFD 19.20 prices'!K15</f>
        <v>356.95068818152566</v>
      </c>
      <c r="N29" s="67"/>
      <c r="O29" s="67"/>
      <c r="P29" s="437">
        <f>IF(G29="Normal",SUM(K29:O29,-L29)*$B$16,SUM((K29/Q12), M29, N29, O29)*$B$16)</f>
        <v>89.805743252724866</v>
      </c>
      <c r="Q29" s="260">
        <f>SUM(K29:P29)</f>
        <v>470.37510635986484</v>
      </c>
      <c r="R29" s="295"/>
      <c r="S29" s="55"/>
      <c r="U29"/>
      <c r="V29"/>
      <c r="W29"/>
      <c r="X29"/>
      <c r="Y29"/>
      <c r="Z29"/>
      <c r="AA29"/>
      <c r="AB29"/>
      <c r="AC29"/>
      <c r="AD29"/>
      <c r="AE29"/>
      <c r="AF29"/>
      <c r="AG29"/>
      <c r="AH29"/>
      <c r="AI29"/>
      <c r="AJ29"/>
      <c r="AK29"/>
      <c r="AL29"/>
    </row>
    <row r="30" spans="1:40" s="42" customFormat="1" ht="41.25" customHeight="1" thickBot="1" x14ac:dyDescent="0.4">
      <c r="A30" s="60" t="str">
        <f>'17.18 prices'!A30</f>
        <v>Special meters Services</v>
      </c>
      <c r="B30" s="58" t="str">
        <f>'17.18 prices'!B30</f>
        <v>Service</v>
      </c>
      <c r="C30" s="58" t="str">
        <f>'17.18 prices'!C30</f>
        <v>Service Description / Scope</v>
      </c>
      <c r="D30" s="279" t="str">
        <f>'17.18 prices'!D30</f>
        <v>Current Prices 2017/18</v>
      </c>
      <c r="E30" s="279" t="str">
        <f>'17.18 prices'!E30</f>
        <v>GST Inclusive</v>
      </c>
      <c r="F30" s="256" t="str">
        <f>'17.18 prices'!F30</f>
        <v>Appointment Time Hours</v>
      </c>
      <c r="G30" s="256" t="str">
        <f>'17.18 prices'!G30</f>
        <v>Normal/Over</v>
      </c>
      <c r="H30" s="256" t="str">
        <f>'17.18 prices'!H30</f>
        <v>Crew</v>
      </c>
      <c r="I30" s="256" t="s">
        <v>201</v>
      </c>
      <c r="J30" s="256" t="s">
        <v>202</v>
      </c>
      <c r="K30" s="256" t="s">
        <v>203</v>
      </c>
      <c r="L30" s="256" t="s">
        <v>204</v>
      </c>
      <c r="M30" s="256" t="s">
        <v>205</v>
      </c>
      <c r="N30" s="256" t="s">
        <v>206</v>
      </c>
      <c r="O30" s="256" t="s">
        <v>207</v>
      </c>
      <c r="P30" s="256" t="s">
        <v>208</v>
      </c>
      <c r="Q30" s="256" t="s">
        <v>209</v>
      </c>
      <c r="R30" s="55"/>
      <c r="S30" s="55"/>
      <c r="U30"/>
      <c r="V30"/>
      <c r="W30"/>
      <c r="X30"/>
      <c r="Y30"/>
      <c r="Z30"/>
      <c r="AA30"/>
      <c r="AB30"/>
      <c r="AC30"/>
      <c r="AD30"/>
      <c r="AE30"/>
      <c r="AF30"/>
      <c r="AG30"/>
      <c r="AH30"/>
      <c r="AI30"/>
      <c r="AJ30"/>
      <c r="AK30"/>
      <c r="AL30"/>
    </row>
    <row r="31" spans="1:40" s="42" customFormat="1" ht="123" customHeight="1" thickBot="1" x14ac:dyDescent="0.4">
      <c r="A31" s="63">
        <f>'17.18 prices'!A31</f>
        <v>506</v>
      </c>
      <c r="B31" s="64" t="str">
        <f>'17.18 prices'!B31</f>
        <v>Special Meter Read</v>
      </c>
      <c r="C31" s="65"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436">
        <f>'17.18 prices'!D31</f>
        <v>32.158193282563268</v>
      </c>
      <c r="E31" s="436">
        <f>'17.18 prices'!E31</f>
        <v>35.374012610819598</v>
      </c>
      <c r="F31" s="67">
        <f>'17.18 prices'!F31</f>
        <v>0.25</v>
      </c>
      <c r="G31" s="67" t="str">
        <f>'17.18 prices'!G31</f>
        <v>Normal</v>
      </c>
      <c r="H31" s="67" t="s">
        <v>545</v>
      </c>
      <c r="I31" s="436">
        <f>I13</f>
        <v>80.331770921949627</v>
      </c>
      <c r="J31" s="436">
        <f>I13*1.4</f>
        <v>112.46447929072947</v>
      </c>
      <c r="K31" s="436">
        <f>IF(G31="Normal",F31*I31,F31*J31)</f>
        <v>20.082942730487407</v>
      </c>
      <c r="L31" s="436">
        <f>IF(G31="Normal",K31*$B$5,K31/Q3*$B$5)</f>
        <v>7.4306888102803406</v>
      </c>
      <c r="M31" s="281">
        <f>'18.19 prices'!M31*'AERFD 19.20 prices'!K15</f>
        <v>6.5615935327486339</v>
      </c>
      <c r="N31" s="281"/>
      <c r="O31" s="281"/>
      <c r="P31" s="437">
        <f>IF(G31="Normal",SUM(K31:O31,-L31)*$B$16,SUM((K31/Q14), M31, N31, O31)*$B$16)</f>
        <v>6.3946887031766488</v>
      </c>
      <c r="Q31" s="281">
        <f>K31+L31+P31</f>
        <v>33.908320243944395</v>
      </c>
      <c r="R31" s="295"/>
      <c r="S31" s="55"/>
      <c r="U31"/>
      <c r="V31"/>
      <c r="W31"/>
      <c r="X31"/>
      <c r="Y31"/>
      <c r="Z31"/>
      <c r="AA31"/>
      <c r="AB31"/>
      <c r="AC31"/>
      <c r="AD31"/>
      <c r="AE31"/>
      <c r="AF31"/>
      <c r="AG31"/>
      <c r="AH31"/>
      <c r="AI31"/>
      <c r="AJ31"/>
      <c r="AK31"/>
      <c r="AL31"/>
    </row>
    <row r="32" spans="1:40" s="42" customFormat="1" ht="60.75" customHeight="1" thickBot="1" x14ac:dyDescent="0.4">
      <c r="A32" s="60" t="str">
        <f>'17.18 prices'!A32</f>
        <v>Power of Choice services</v>
      </c>
      <c r="B32" s="58" t="str">
        <f>'17.18 prices'!B32</f>
        <v>Service</v>
      </c>
      <c r="C32" s="58" t="str">
        <f>'17.18 prices'!C32</f>
        <v>Service Description / Scope</v>
      </c>
      <c r="D32" s="279" t="str">
        <f>'17.18 prices'!D32</f>
        <v>Current Prices 2017/18</v>
      </c>
      <c r="E32" s="279" t="str">
        <f>'17.18 prices'!E32</f>
        <v>GST Inclusive</v>
      </c>
      <c r="F32" s="256" t="str">
        <f>'17.18 prices'!F32</f>
        <v>Appointment Time Hours</v>
      </c>
      <c r="G32" s="256" t="str">
        <f>'17.18 prices'!G32</f>
        <v>Normal/Over</v>
      </c>
      <c r="H32" s="256" t="str">
        <f>'17.18 prices'!H32</f>
        <v>Crew</v>
      </c>
      <c r="I32" s="256" t="s">
        <v>201</v>
      </c>
      <c r="J32" s="256" t="s">
        <v>202</v>
      </c>
      <c r="K32" s="256" t="s">
        <v>203</v>
      </c>
      <c r="L32" s="256" t="s">
        <v>204</v>
      </c>
      <c r="M32" s="256" t="s">
        <v>205</v>
      </c>
      <c r="N32" s="256" t="s">
        <v>206</v>
      </c>
      <c r="O32" s="256" t="s">
        <v>207</v>
      </c>
      <c r="P32" s="256" t="s">
        <v>208</v>
      </c>
      <c r="Q32" s="256" t="s">
        <v>209</v>
      </c>
      <c r="R32" s="55"/>
      <c r="S32" s="55"/>
      <c r="U32"/>
      <c r="V32"/>
      <c r="W32"/>
      <c r="X32"/>
      <c r="Y32"/>
      <c r="Z32"/>
      <c r="AA32"/>
      <c r="AB32"/>
      <c r="AC32"/>
      <c r="AD32"/>
      <c r="AE32"/>
      <c r="AF32"/>
      <c r="AG32"/>
      <c r="AH32"/>
      <c r="AI32"/>
      <c r="AJ32"/>
      <c r="AK32"/>
      <c r="AL32"/>
    </row>
    <row r="33" spans="1:38" s="42" customFormat="1" ht="49.5" customHeight="1" thickBot="1" x14ac:dyDescent="0.4">
      <c r="A33" s="73">
        <f>'17.18 prices'!A33</f>
        <v>515</v>
      </c>
      <c r="B33" s="74" t="str">
        <f>'17.18 prices'!B33</f>
        <v>Move, remove, inspect or reconfigure meter</v>
      </c>
      <c r="C33" s="65" t="str">
        <f>'17.18 prices'!C33</f>
        <v>Customer initiated change to an Evoenergy metered site that requires a site visit to move, reseal, reprogram or inspect, but does not require a new meter</v>
      </c>
      <c r="D33" s="137" t="str">
        <f>'17.18 prices'!D33</f>
        <v>na</v>
      </c>
      <c r="E33" s="137" t="str">
        <f>'17.18 prices'!E33</f>
        <v>na</v>
      </c>
      <c r="F33" s="438">
        <f>'17.18 prices'!F33</f>
        <v>1</v>
      </c>
      <c r="G33" s="67" t="str">
        <f>'17.18 prices'!G33</f>
        <v>Normal</v>
      </c>
      <c r="H33" s="438" t="str">
        <f>'17.18 prices'!H33</f>
        <v>F Crew Meter</v>
      </c>
      <c r="I33" s="436">
        <f>VLOOKUP(H33,Crews, 5,FALSE)</f>
        <v>97.359270345618725</v>
      </c>
      <c r="J33" s="436">
        <f>VLOOKUP(H33,crewsot, 5,FALSE)</f>
        <v>136.30297848386621</v>
      </c>
      <c r="K33" s="436">
        <f>IF(G33="Normal",F33*I33,F33*J33)</f>
        <v>97.359270345618725</v>
      </c>
      <c r="L33" s="436">
        <f>IF(G33="Normal",K33*$B$5,K33/Q10*$B$5)</f>
        <v>36.022930027878928</v>
      </c>
      <c r="M33" s="438"/>
      <c r="N33" s="438"/>
      <c r="O33" s="438"/>
      <c r="P33" s="437">
        <f>IF(G33="Normal",SUM(K33:O33,-L33)*$B$16,SUM((K33/Q16), M33, N33, O33)*$B$16)</f>
        <v>23.366224882948494</v>
      </c>
      <c r="Q33" s="119">
        <f>SUM(K33:P33)</f>
        <v>156.74842525644615</v>
      </c>
      <c r="R33" s="295"/>
      <c r="S33" s="55"/>
      <c r="U33"/>
      <c r="V33"/>
      <c r="W33"/>
      <c r="X33"/>
      <c r="Y33"/>
      <c r="Z33"/>
      <c r="AA33"/>
      <c r="AB33"/>
      <c r="AC33"/>
      <c r="AD33"/>
      <c r="AE33"/>
      <c r="AF33"/>
      <c r="AG33"/>
      <c r="AH33"/>
      <c r="AI33"/>
      <c r="AJ33"/>
      <c r="AK33"/>
      <c r="AL33"/>
    </row>
    <row r="34" spans="1:38" s="42" customFormat="1" ht="30" customHeight="1" thickBot="1" x14ac:dyDescent="0.4">
      <c r="A34" s="73">
        <f>'17.18 prices'!A34</f>
        <v>516</v>
      </c>
      <c r="B34" s="74" t="str">
        <f>'17.18 prices'!B34</f>
        <v>Establish supply</v>
      </c>
      <c r="C34" s="65" t="str">
        <f>'17.18 prices'!C34</f>
        <v>Energisation of a premise that is connected to the network for the first time</v>
      </c>
      <c r="D34" s="137" t="str">
        <f>'17.18 prices'!D34</f>
        <v>na</v>
      </c>
      <c r="E34" s="137" t="str">
        <f>'17.18 prices'!E34</f>
        <v>na</v>
      </c>
      <c r="F34" s="438">
        <f>'17.18 prices'!F34</f>
        <v>0.75</v>
      </c>
      <c r="G34" s="67" t="str">
        <f>'17.18 prices'!G34</f>
        <v>Normal</v>
      </c>
      <c r="H34" s="438" t="str">
        <f>'17.18 prices'!H34</f>
        <v>F Crew Meter</v>
      </c>
      <c r="I34" s="119">
        <f>VLOOKUP(H34,Crews, 5,FALSE)</f>
        <v>97.359270345618725</v>
      </c>
      <c r="J34" s="119">
        <f>VLOOKUP(H34,crewsot, 5,FALSE)</f>
        <v>136.30297848386621</v>
      </c>
      <c r="K34" s="119">
        <f>IF(G34="Normal",F34*I34,F34*J34)</f>
        <v>73.019452759214047</v>
      </c>
      <c r="L34" s="119">
        <f>IF(G34="Normal",K34*$B$5,K34/Q11*$B$5)</f>
        <v>27.017197520909196</v>
      </c>
      <c r="M34" s="438"/>
      <c r="N34" s="438"/>
      <c r="O34" s="438"/>
      <c r="P34" s="437">
        <f>IF(G34="Normal",SUM(K34:O34,-L34)*$B$16,SUM((K34/Q17), M34, N34, O34)*$B$16)</f>
        <v>17.524668662211372</v>
      </c>
      <c r="Q34" s="119">
        <f>SUM(K34:P34)</f>
        <v>117.56131894233461</v>
      </c>
      <c r="R34" s="295"/>
      <c r="S34" s="55"/>
      <c r="U34"/>
      <c r="V34"/>
      <c r="W34"/>
      <c r="X34"/>
      <c r="Y34"/>
      <c r="Z34"/>
      <c r="AA34"/>
      <c r="AB34"/>
      <c r="AC34"/>
      <c r="AD34"/>
      <c r="AE34"/>
      <c r="AF34"/>
      <c r="AG34"/>
      <c r="AH34"/>
      <c r="AI34"/>
      <c r="AJ34"/>
      <c r="AK34"/>
      <c r="AL34"/>
    </row>
    <row r="35" spans="1:38" s="42" customFormat="1" ht="48.75" customHeight="1" thickBot="1" x14ac:dyDescent="0.4">
      <c r="A35" s="73">
        <f>'17.18 prices'!A35</f>
        <v>517</v>
      </c>
      <c r="B35" s="74" t="str">
        <f>'17.18 prices'!B35</f>
        <v>Faults investigation (meter malfunction)</v>
      </c>
      <c r="C35" s="65" t="str">
        <f>'17.18 prices'!C35</f>
        <v>Customer call to Evoenergy Faults and Emergencies where a subsequent site visit ascertains a non-Evoenergy meter has failed, cannot be safely bypassed, and customer is/remains off supply</v>
      </c>
      <c r="D35" s="137" t="str">
        <f>'17.18 prices'!D35</f>
        <v>na</v>
      </c>
      <c r="E35" s="137" t="str">
        <f>'17.18 prices'!E35</f>
        <v>na</v>
      </c>
      <c r="F35" s="438">
        <f>'17.18 prices'!F35</f>
        <v>0.75</v>
      </c>
      <c r="G35" s="67" t="str">
        <f>'17.18 prices'!G35</f>
        <v>Normal</v>
      </c>
      <c r="H35" s="438" t="str">
        <f>'17.18 prices'!H35</f>
        <v>F Crew Meter</v>
      </c>
      <c r="I35" s="436">
        <f>VLOOKUP(H35,Crews, 5,FALSE)</f>
        <v>97.359270345618725</v>
      </c>
      <c r="J35" s="436">
        <f>VLOOKUP(H35,crewsot, 5,FALSE)</f>
        <v>136.30297848386621</v>
      </c>
      <c r="K35" s="436">
        <f>IF(G35="Normal",F35*I35,F35*J35)</f>
        <v>73.019452759214047</v>
      </c>
      <c r="L35" s="436">
        <f>IF(G35="Normal",K35*$B$5,K35/Q12*$B$5)</f>
        <v>27.017197520909196</v>
      </c>
      <c r="M35" s="438"/>
      <c r="N35" s="438"/>
      <c r="O35" s="438"/>
      <c r="P35" s="437">
        <f>IF(G35="Normal",SUM(K35:O35,-L35)*$B$16,SUM((K35/Q18), M35, N35, O35)*$B$16)</f>
        <v>17.524668662211372</v>
      </c>
      <c r="Q35" s="119">
        <f>SUM(K35:P35)</f>
        <v>117.56131894233461</v>
      </c>
      <c r="R35" s="295"/>
      <c r="S35" s="55"/>
      <c r="U35"/>
      <c r="V35"/>
      <c r="W35"/>
      <c r="X35"/>
      <c r="Y35"/>
      <c r="Z35"/>
      <c r="AA35"/>
      <c r="AB35"/>
      <c r="AC35"/>
      <c r="AD35"/>
      <c r="AE35"/>
      <c r="AF35"/>
      <c r="AG35"/>
      <c r="AH35"/>
      <c r="AI35"/>
      <c r="AJ35"/>
      <c r="AK35"/>
      <c r="AL35"/>
    </row>
    <row r="36" spans="1:38" s="42" customFormat="1" ht="48" customHeight="1" thickBot="1" x14ac:dyDescent="0.4">
      <c r="A36" s="73">
        <f>'17.18 prices'!A36</f>
        <v>518</v>
      </c>
      <c r="B36" s="74" t="str">
        <f>'17.18 prices'!B36</f>
        <v>Faults investigation (meter bypassed)</v>
      </c>
      <c r="C36" s="65" t="str">
        <f>'17.18 prices'!C36</f>
        <v>Customer call to Evoenergy Faults and Emergencies where a subsequent site visit ascertains a non-Evoenergy meter has failed and has been bypassed so that the customer is back on supply</v>
      </c>
      <c r="D36" s="137" t="str">
        <f>'17.18 prices'!D36</f>
        <v>na</v>
      </c>
      <c r="E36" s="137" t="str">
        <f>'17.18 prices'!E36</f>
        <v>na</v>
      </c>
      <c r="F36" s="438">
        <f>'17.18 prices'!F36</f>
        <v>1</v>
      </c>
      <c r="G36" s="67" t="str">
        <f>'17.18 prices'!G36</f>
        <v>Normal</v>
      </c>
      <c r="H36" s="438" t="str">
        <f>'17.18 prices'!H36</f>
        <v>F Crew Meter</v>
      </c>
      <c r="I36" s="119">
        <f>VLOOKUP(H36,Crews, 5,FALSE)</f>
        <v>97.359270345618725</v>
      </c>
      <c r="J36" s="119">
        <f>VLOOKUP(H36,crewsot, 5,FALSE)</f>
        <v>136.30297848386621</v>
      </c>
      <c r="K36" s="119">
        <f>IF(G36="Normal",F36*I36,F36*J36)</f>
        <v>97.359270345618725</v>
      </c>
      <c r="L36" s="119">
        <f>IF(G36="Normal",K36*$B$5,K36/Q13*$B$5)</f>
        <v>36.022930027878928</v>
      </c>
      <c r="M36" s="438"/>
      <c r="N36" s="438"/>
      <c r="O36" s="438"/>
      <c r="P36" s="437">
        <f>IF(G36="Normal",SUM(K36:O36,-L36)*$B$16,SUM((K36/Q19), M36, N36, O36)*$B$16)</f>
        <v>23.366224882948494</v>
      </c>
      <c r="Q36" s="119">
        <f>SUM(K36:P36)</f>
        <v>156.74842525644615</v>
      </c>
      <c r="R36" s="295"/>
      <c r="S36" s="55"/>
      <c r="U36"/>
      <c r="V36"/>
      <c r="W36"/>
      <c r="X36"/>
      <c r="Y36"/>
      <c r="Z36"/>
      <c r="AA36"/>
      <c r="AB36"/>
      <c r="AC36"/>
      <c r="AD36"/>
      <c r="AE36"/>
      <c r="AF36"/>
      <c r="AG36"/>
      <c r="AH36"/>
      <c r="AI36"/>
      <c r="AJ36"/>
      <c r="AK36"/>
      <c r="AL36"/>
    </row>
    <row r="37" spans="1:38" s="42" customFormat="1" ht="48" customHeight="1" thickBot="1" x14ac:dyDescent="0.4">
      <c r="A37" s="73">
        <f>'17.18 prices'!A37</f>
        <v>519</v>
      </c>
      <c r="B37" s="74" t="str">
        <f>'17.18 prices'!B37</f>
        <v xml:space="preserve">Faults investigation (customer's side of network boundary) </v>
      </c>
      <c r="C37" s="65" t="str">
        <f>'17.18 prices'!C37</f>
        <v>Customer call to Evoenergy Faults and Emergencies where a subsequent site visit ascertains a failure on the customers side of the network</v>
      </c>
      <c r="D37" s="137" t="str">
        <f>'17.18 prices'!D37</f>
        <v>na</v>
      </c>
      <c r="E37" s="137" t="str">
        <f>'17.18 prices'!E37</f>
        <v>na</v>
      </c>
      <c r="F37" s="438">
        <f>'17.18 prices'!F37</f>
        <v>0.5</v>
      </c>
      <c r="G37" s="67" t="str">
        <f>'17.18 prices'!G37</f>
        <v>Normal</v>
      </c>
      <c r="H37" s="438" t="str">
        <f>'17.18 prices'!H37</f>
        <v>F Crew Meter</v>
      </c>
      <c r="I37" s="436">
        <f>VLOOKUP(H37,Crews, 5,FALSE)</f>
        <v>97.359270345618725</v>
      </c>
      <c r="J37" s="436">
        <f>VLOOKUP(H37,crewsot, 5,FALSE)</f>
        <v>136.30297848386621</v>
      </c>
      <c r="K37" s="436">
        <f>IF(G37="Normal",F37*I37,F37*J37)</f>
        <v>48.679635172809363</v>
      </c>
      <c r="L37" s="436">
        <f>IF(G37="Normal",K37*$B$5,K37/Q14*$B$5)</f>
        <v>18.011465013939464</v>
      </c>
      <c r="M37" s="438"/>
      <c r="N37" s="438"/>
      <c r="O37" s="438"/>
      <c r="P37" s="437">
        <f>IF(G37="Normal",SUM(K37:O37,-L37)*$B$16,SUM((K37/Q20), M37, N37, O37)*$B$16)</f>
        <v>11.683112441474247</v>
      </c>
      <c r="Q37" s="119">
        <f>SUM(K37:P37)</f>
        <v>78.374212628223077</v>
      </c>
      <c r="R37" s="295"/>
      <c r="S37" s="55"/>
      <c r="U37"/>
      <c r="V37"/>
      <c r="W37"/>
      <c r="X37"/>
      <c r="Y37"/>
      <c r="Z37"/>
      <c r="AA37"/>
      <c r="AB37"/>
      <c r="AC37"/>
      <c r="AD37"/>
      <c r="AE37"/>
      <c r="AF37"/>
      <c r="AG37"/>
      <c r="AH37"/>
      <c r="AI37"/>
      <c r="AJ37"/>
      <c r="AK37"/>
      <c r="AL37"/>
    </row>
    <row r="38" spans="1:38" ht="26.5" thickBot="1" x14ac:dyDescent="0.4">
      <c r="A38" s="60" t="str">
        <f>'17.18 prices'!A38</f>
        <v>Temporary Network Connections</v>
      </c>
      <c r="B38" s="58" t="str">
        <f>'17.18 prices'!B38</f>
        <v>Service</v>
      </c>
      <c r="C38" s="58" t="str">
        <f>'17.18 prices'!C38</f>
        <v>Service Description / Scope</v>
      </c>
      <c r="D38" s="279" t="str">
        <f>'17.18 prices'!D38</f>
        <v>Current Prices 2017/18</v>
      </c>
      <c r="E38" s="279" t="str">
        <f>'17.18 prices'!E38</f>
        <v>GST Inclusive</v>
      </c>
      <c r="F38" s="256" t="str">
        <f>'17.18 prices'!F38</f>
        <v>Appointment Time Hours</v>
      </c>
      <c r="G38" s="256" t="str">
        <f>'17.18 prices'!G38</f>
        <v>Normal/Over</v>
      </c>
      <c r="H38" s="256" t="str">
        <f>'17.18 prices'!H38</f>
        <v>Crew</v>
      </c>
      <c r="I38" s="256" t="s">
        <v>201</v>
      </c>
      <c r="J38" s="256" t="s">
        <v>202</v>
      </c>
      <c r="K38" s="256" t="s">
        <v>203</v>
      </c>
      <c r="L38" s="256" t="s">
        <v>204</v>
      </c>
      <c r="M38" s="256" t="s">
        <v>205</v>
      </c>
      <c r="N38" s="256" t="s">
        <v>206</v>
      </c>
      <c r="O38" s="256" t="s">
        <v>207</v>
      </c>
      <c r="P38" s="256" t="s">
        <v>208</v>
      </c>
      <c r="Q38" s="256" t="s">
        <v>209</v>
      </c>
      <c r="R38" s="55"/>
      <c r="S38" s="55"/>
    </row>
    <row r="39" spans="1:38" ht="149.25" customHeight="1" thickBot="1" x14ac:dyDescent="0.4">
      <c r="A39" s="73">
        <f>'17.18 prices'!A39</f>
        <v>520</v>
      </c>
      <c r="B39" s="74" t="str">
        <f>'17.18 prices'!B39</f>
        <v>Temporary Builders’ Supply – Overhead (Business Hours)</v>
      </c>
      <c r="C39" s="65"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436">
        <f>'17.18 prices'!D39</f>
        <v>624.92687940654741</v>
      </c>
      <c r="E39" s="436">
        <f>'17.18 prices'!E39</f>
        <v>687.41956734720225</v>
      </c>
      <c r="F39" s="67">
        <f>'17.18 prices'!F39</f>
        <v>1.5</v>
      </c>
      <c r="G39" s="67" t="str">
        <f>'17.18 prices'!G39</f>
        <v>Normal</v>
      </c>
      <c r="H39" s="67" t="str">
        <f>'17.18 prices'!H39</f>
        <v>OH Crew</v>
      </c>
      <c r="I39" s="436">
        <f>VLOOKUP(H39,Crews, 5,FALSE)</f>
        <v>194.71854069123745</v>
      </c>
      <c r="J39" s="436">
        <f>VLOOKUP(H39,crewsot, 5,FALSE)</f>
        <v>272.60595696773242</v>
      </c>
      <c r="K39" s="436">
        <f>IF(G39="Normal",F39*I39,F39*J39)</f>
        <v>292.07781103685619</v>
      </c>
      <c r="L39" s="436">
        <f>IF(G39="Normal",K39*$B$5,K39/Q8*$B$5)</f>
        <v>108.06879008363678</v>
      </c>
      <c r="M39" s="281"/>
      <c r="N39" s="281"/>
      <c r="O39" s="282">
        <f>'18.19 prices'!O39*'AERFD 19.20 prices'!K$15</f>
        <v>31.645628237941985</v>
      </c>
      <c r="P39" s="437">
        <f>IF(G39="Normal",SUM(K39:O39,-L39)*$B$16,SUM((K39/Q22), M39, N39, O39)*$B$16)</f>
        <v>77.693625425951566</v>
      </c>
      <c r="Q39" s="281">
        <f>SUM(K39:P39)</f>
        <v>509.4858547843865</v>
      </c>
      <c r="R39" s="295"/>
      <c r="S39" s="55"/>
    </row>
    <row r="40" spans="1:38" ht="138" customHeight="1" thickBot="1" x14ac:dyDescent="0.4">
      <c r="A40" s="73">
        <f>'17.18 prices'!A40</f>
        <v>522</v>
      </c>
      <c r="B40" s="74" t="str">
        <f>'17.18 prices'!B40</f>
        <v>Temporary Builders’ Supply – Underground (Business Hours)</v>
      </c>
      <c r="C40" s="65"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119">
        <f>'17.18 prices'!D40</f>
        <v>1364.257787194799</v>
      </c>
      <c r="E40" s="119">
        <f>'17.18 prices'!E40</f>
        <v>1500.6835659142789</v>
      </c>
      <c r="F40" s="67">
        <f>'17.18 prices'!F40</f>
        <v>2</v>
      </c>
      <c r="G40" s="67" t="str">
        <f>'17.18 prices'!G40</f>
        <v>Normal</v>
      </c>
      <c r="H40" s="67" t="str">
        <f>'17.18 prices'!H40</f>
        <v>UG Crew</v>
      </c>
      <c r="I40" s="119">
        <f>VLOOKUP(H40,Crews, 5,FALSE)</f>
        <v>292.07781103685619</v>
      </c>
      <c r="J40" s="119">
        <f>VLOOKUP(H40,crewsot, 5,FALSE)</f>
        <v>408.90893545159855</v>
      </c>
      <c r="K40" s="119">
        <f>IF(G40="Normal",F40*I40,F40*J40)</f>
        <v>584.15562207371238</v>
      </c>
      <c r="L40" s="119">
        <f>IF(G40="Normal",K40*$B$5,K40/Q10*$B$5)</f>
        <v>216.13758016727357</v>
      </c>
      <c r="M40" s="67"/>
      <c r="N40" s="67"/>
      <c r="O40" s="282">
        <f>'18.19 prices'!O40*'AERFD 19.20 prices'!K$15</f>
        <v>31.645628237941985</v>
      </c>
      <c r="P40" s="437">
        <f>IF(G40="Normal",SUM(K40:O40,-L40)*$B$16,SUM((K40/Q23), M40, N40, O40)*$B$16)</f>
        <v>147.79230007479705</v>
      </c>
      <c r="Q40" s="260">
        <f>SUM(K40:P40)</f>
        <v>979.73113055372494</v>
      </c>
      <c r="R40" s="295"/>
      <c r="S40" s="55"/>
    </row>
    <row r="41" spans="1:38" ht="26.5" thickBot="1" x14ac:dyDescent="0.4">
      <c r="A41" s="60" t="str">
        <f>'17.18 prices'!A41</f>
        <v>New Network Connections</v>
      </c>
      <c r="B41" s="58" t="str">
        <f>'17.18 prices'!B41</f>
        <v>Service</v>
      </c>
      <c r="C41" s="58" t="str">
        <f>'17.18 prices'!C41</f>
        <v>Service Description / Scope</v>
      </c>
      <c r="D41" s="279" t="str">
        <f>'17.18 prices'!D41</f>
        <v>Current Prices 2017/18</v>
      </c>
      <c r="E41" s="279" t="str">
        <f>'17.18 prices'!E41</f>
        <v>GST Inclusive</v>
      </c>
      <c r="F41" s="256" t="str">
        <f>'17.18 prices'!F41</f>
        <v>Appointment Time Hours</v>
      </c>
      <c r="G41" s="256" t="str">
        <f>'17.18 prices'!G41</f>
        <v>Normal/Over</v>
      </c>
      <c r="H41" s="256" t="str">
        <f>'17.18 prices'!H41</f>
        <v>Crew</v>
      </c>
      <c r="I41" s="256" t="s">
        <v>201</v>
      </c>
      <c r="J41" s="256" t="s">
        <v>202</v>
      </c>
      <c r="K41" s="256" t="s">
        <v>203</v>
      </c>
      <c r="L41" s="256" t="s">
        <v>204</v>
      </c>
      <c r="M41" s="256" t="s">
        <v>205</v>
      </c>
      <c r="N41" s="256" t="s">
        <v>206</v>
      </c>
      <c r="O41" s="256" t="s">
        <v>207</v>
      </c>
      <c r="P41" s="256" t="s">
        <v>208</v>
      </c>
      <c r="Q41" s="256" t="s">
        <v>209</v>
      </c>
      <c r="R41" s="55"/>
      <c r="S41" s="55"/>
    </row>
    <row r="42" spans="1:38" ht="171" customHeight="1" thickBot="1" x14ac:dyDescent="0.4">
      <c r="A42" s="73">
        <f>'17.18 prices'!A42</f>
        <v>523</v>
      </c>
      <c r="B42" s="74" t="str">
        <f>'17.18 prices'!B42</f>
        <v>New Underground Service Connection – Greenfield</v>
      </c>
      <c r="C42" s="65"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436">
        <f>'17.18 prices'!D42</f>
        <v>0</v>
      </c>
      <c r="E42" s="436">
        <f>'17.18 prices'!E42</f>
        <v>0</v>
      </c>
      <c r="F42" s="67">
        <f>'17.18 prices'!F42</f>
        <v>1.5</v>
      </c>
      <c r="G42" s="67" t="str">
        <f>'17.18 prices'!G42</f>
        <v>Normal</v>
      </c>
      <c r="H42" s="67" t="str">
        <f>'17.18 prices'!H42</f>
        <v>G Crew</v>
      </c>
      <c r="I42" s="436">
        <f>VLOOKUP(H42,Crews, 5,FALSE)</f>
        <v>279.22437275437426</v>
      </c>
      <c r="J42" s="436">
        <f>VLOOKUP(H42,crewsot, 5,FALSE)</f>
        <v>390.91412185612393</v>
      </c>
      <c r="K42" s="436">
        <f>IF(G42="Normal",F42*I42,F42*J42)</f>
        <v>418.83655913156139</v>
      </c>
      <c r="L42" s="436">
        <f>IF(G42="Normal",K42*$B$5,K42/Q6*$B$5)</f>
        <v>154.9695268786777</v>
      </c>
      <c r="M42" s="281"/>
      <c r="N42" s="281"/>
      <c r="O42" s="281"/>
      <c r="P42" s="437">
        <f>IF(G42="Normal",SUM(K42:O42,-L42)*$B$16,SUM((K42/Q25), M42, N42, O42)*$B$16)</f>
        <v>100.52077419157474</v>
      </c>
      <c r="Q42" s="260">
        <v>0</v>
      </c>
      <c r="R42" s="295"/>
      <c r="S42" s="55"/>
    </row>
    <row r="43" spans="1:38" ht="137.25" customHeight="1" thickBot="1" x14ac:dyDescent="0.4">
      <c r="A43" s="73">
        <f>'17.18 prices'!A43</f>
        <v>526</v>
      </c>
      <c r="B43" s="74" t="str">
        <f>'17.18 prices'!B43</f>
        <v>New Overhead Service Connection – Brownfield (Business Hours)</v>
      </c>
      <c r="C43" s="65"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119">
        <f>'17.18 prices'!D43</f>
        <v>820.77714483956345</v>
      </c>
      <c r="E43" s="119">
        <f>'17.18 prices'!E43</f>
        <v>902.85485932351992</v>
      </c>
      <c r="F43" s="67">
        <f>'17.18 prices'!F43</f>
        <v>2</v>
      </c>
      <c r="G43" s="67" t="str">
        <f>'17.18 prices'!G43</f>
        <v>Normal</v>
      </c>
      <c r="H43" s="67" t="str">
        <f>'17.18 prices'!H43</f>
        <v>OH Crew</v>
      </c>
      <c r="I43" s="119">
        <f>VLOOKUP(H43,Crews, 5,FALSE)</f>
        <v>194.71854069123745</v>
      </c>
      <c r="J43" s="119">
        <f>VLOOKUP(H43,crewsot, 5,FALSE)</f>
        <v>272.60595696773242</v>
      </c>
      <c r="K43" s="119">
        <f>IF(G43="Normal",F43*I43,F43*J43)</f>
        <v>389.4370813824749</v>
      </c>
      <c r="L43" s="119">
        <f>IF(G43="Normal",K43*$B$5,K43/Q8*$B$5)</f>
        <v>144.09172011151571</v>
      </c>
      <c r="M43" s="67"/>
      <c r="N43" s="67"/>
      <c r="O43" s="282">
        <f>'18.19 prices'!O43*'AERFD 19.20 prices'!K$15</f>
        <v>31.645628237941985</v>
      </c>
      <c r="P43" s="437">
        <f>IF(G43="Normal",SUM(K43:O43,-L43)*$B$16,SUM((K43/Q26), M43, N43, O43)*$B$16)</f>
        <v>101.05985030890005</v>
      </c>
      <c r="Q43" s="260">
        <v>745.30195403156802</v>
      </c>
      <c r="R43" s="295"/>
      <c r="S43" s="55"/>
    </row>
    <row r="44" spans="1:38" ht="215.25" customHeight="1" thickBot="1" x14ac:dyDescent="0.4">
      <c r="A44" s="73">
        <f>'17.18 prices'!A44</f>
        <v>527</v>
      </c>
      <c r="B44" s="74" t="str">
        <f>'17.18 prices'!B44</f>
        <v>New Underground Service Connection – Brownfield from Front</v>
      </c>
      <c r="C44" s="65"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436">
        <f>'17.18 prices'!D44</f>
        <v>1364.257787194799</v>
      </c>
      <c r="E44" s="436">
        <f>'17.18 prices'!E44</f>
        <v>1500.6835659142789</v>
      </c>
      <c r="F44" s="67">
        <f>'17.18 prices'!F44</f>
        <v>2.5</v>
      </c>
      <c r="G44" s="67" t="str">
        <f>'17.18 prices'!G44</f>
        <v>Normal</v>
      </c>
      <c r="H44" s="67" t="str">
        <f>'17.18 prices'!H44</f>
        <v>UG Crew</v>
      </c>
      <c r="I44" s="436">
        <f>VLOOKUP(H44,Crews, 5,FALSE)</f>
        <v>292.07781103685619</v>
      </c>
      <c r="J44" s="436">
        <f>VLOOKUP(H44,crewsot, 5,FALSE)</f>
        <v>408.90893545159855</v>
      </c>
      <c r="K44" s="436">
        <f>IF(G44="Normal",F44*I44,F44*J44)</f>
        <v>730.1945275921405</v>
      </c>
      <c r="L44" s="436">
        <f>IF(G44="Normal",K44*$B$5,K44/Q10*$B$5)</f>
        <v>270.17197520909201</v>
      </c>
      <c r="M44" s="281"/>
      <c r="N44" s="281"/>
      <c r="O44" s="282">
        <f>'18.19 prices'!O44*'AERFD 19.20 prices'!K$15</f>
        <v>31.645628237941985</v>
      </c>
      <c r="P44" s="437">
        <f>IF(G44="Normal",SUM(K44:O44,-L44)*$B$16,SUM((K44/Q27), M44, N44, O44)*$B$16)</f>
        <v>182.84163739921976</v>
      </c>
      <c r="Q44" s="260">
        <f>SUM(K44:P44)</f>
        <v>1214.8537684383941</v>
      </c>
      <c r="R44" s="295"/>
      <c r="S44" s="55"/>
    </row>
    <row r="45" spans="1:38" ht="211.5" customHeight="1" thickBot="1" x14ac:dyDescent="0.4">
      <c r="A45" s="73">
        <f>'17.18 prices'!A45</f>
        <v>528</v>
      </c>
      <c r="B45" s="74" t="str">
        <f>'17.18 prices'!B45</f>
        <v>New Underground Service Connection – Brownfield from Rear</v>
      </c>
      <c r="C45" s="65"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119">
        <f>'17.18 prices'!D45</f>
        <v>1364.257787194799</v>
      </c>
      <c r="E45" s="119">
        <f>'17.18 prices'!E45</f>
        <v>1500.6835659142789</v>
      </c>
      <c r="F45" s="67">
        <f>'17.18 prices'!F45</f>
        <v>2.5</v>
      </c>
      <c r="G45" s="67" t="str">
        <f>'17.18 prices'!G45</f>
        <v>Normal</v>
      </c>
      <c r="H45" s="67" t="str">
        <f>'17.18 prices'!H45</f>
        <v>UG Crew</v>
      </c>
      <c r="I45" s="119">
        <f>VLOOKUP(H45,Crews, 5,FALSE)</f>
        <v>292.07781103685619</v>
      </c>
      <c r="J45" s="119">
        <f>VLOOKUP(H45,crewsot, 5,FALSE)</f>
        <v>408.90893545159855</v>
      </c>
      <c r="K45" s="119">
        <f>IF(G45="Normal",F45*I45,F45*J45)</f>
        <v>730.1945275921405</v>
      </c>
      <c r="L45" s="119">
        <f>IF(G45="Normal",K45*$B$5,K45/Q10*$B$5)</f>
        <v>270.17197520909201</v>
      </c>
      <c r="M45" s="67"/>
      <c r="N45" s="67"/>
      <c r="O45" s="282">
        <f>'18.19 prices'!O45*'AERFD 19.20 prices'!K$15</f>
        <v>31.645628237941985</v>
      </c>
      <c r="P45" s="437">
        <f>IF(G45="Normal",SUM(K45:O45,-L45)*$B$16,SUM((K45/Q28), M45, N45, O45)*$B$16)</f>
        <v>182.84163739921976</v>
      </c>
      <c r="Q45" s="260">
        <f>SUM(K45:P45)</f>
        <v>1214.8537684383941</v>
      </c>
      <c r="R45" s="295"/>
      <c r="S45" s="55"/>
    </row>
    <row r="46" spans="1:38" ht="37.5" customHeight="1" thickBot="1" x14ac:dyDescent="0.4">
      <c r="A46" s="60" t="str">
        <f>'17.18 prices'!A46</f>
        <v>Network Connection Alterations and Additions</v>
      </c>
      <c r="B46" s="58" t="str">
        <f>'17.18 prices'!B46</f>
        <v>Service</v>
      </c>
      <c r="C46" s="58" t="str">
        <f>'17.18 prices'!C46</f>
        <v>Service Description / Scope</v>
      </c>
      <c r="D46" s="279" t="str">
        <f>'17.18 prices'!D46</f>
        <v>Current Prices 2017/18</v>
      </c>
      <c r="E46" s="279" t="str">
        <f>'17.18 prices'!E46</f>
        <v>GST Inclusive</v>
      </c>
      <c r="F46" s="256" t="str">
        <f>'17.18 prices'!F46</f>
        <v>Appointment Time Hours</v>
      </c>
      <c r="G46" s="256" t="str">
        <f>'17.18 prices'!G46</f>
        <v>Normal/Over</v>
      </c>
      <c r="H46" s="256" t="str">
        <f>'17.18 prices'!H46</f>
        <v>Crew</v>
      </c>
      <c r="I46" s="256" t="s">
        <v>201</v>
      </c>
      <c r="J46" s="256" t="s">
        <v>202</v>
      </c>
      <c r="K46" s="256" t="s">
        <v>203</v>
      </c>
      <c r="L46" s="256" t="s">
        <v>204</v>
      </c>
      <c r="M46" s="256" t="s">
        <v>205</v>
      </c>
      <c r="N46" s="256" t="s">
        <v>206</v>
      </c>
      <c r="O46" s="256" t="s">
        <v>207</v>
      </c>
      <c r="P46" s="256" t="s">
        <v>208</v>
      </c>
      <c r="Q46" s="256" t="s">
        <v>209</v>
      </c>
      <c r="R46" s="55"/>
      <c r="S46" s="55"/>
    </row>
    <row r="47" spans="1:38" ht="152.25" customHeight="1" thickBot="1" x14ac:dyDescent="0.4">
      <c r="A47" s="73">
        <f>'17.18 prices'!A47</f>
        <v>541</v>
      </c>
      <c r="B47" s="74" t="str">
        <f>'17.18 prices'!B47</f>
        <v>Overhead Service Relocation – Single Visit (Business Hours)</v>
      </c>
      <c r="C47" s="65"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436">
        <f>'17.18 prices'!D47</f>
        <v>783.39081047504067</v>
      </c>
      <c r="E47" s="436">
        <f>'17.18 prices'!E47</f>
        <v>861.72989152254479</v>
      </c>
      <c r="F47" s="67">
        <f>'17.18 prices'!F47</f>
        <v>2</v>
      </c>
      <c r="G47" s="67" t="str">
        <f>'17.18 prices'!G47</f>
        <v>Normal</v>
      </c>
      <c r="H47" s="67" t="str">
        <f>'17.18 prices'!H47</f>
        <v>OH Crew</v>
      </c>
      <c r="I47" s="436">
        <f t="shared" ref="I47:I54" si="5">VLOOKUP(H47,Crews, 5,FALSE)</f>
        <v>194.71854069123745</v>
      </c>
      <c r="J47" s="436">
        <f t="shared" ref="J47:J54" si="6">VLOOKUP(H47,crewsot, 5,FALSE)</f>
        <v>272.60595696773242</v>
      </c>
      <c r="K47" s="436">
        <f t="shared" ref="K47:K54" si="7">IF(G47="Normal",F47*I47,F47*J47)</f>
        <v>389.4370813824749</v>
      </c>
      <c r="L47" s="436">
        <f>IF(G47="Normal",K47*$B$5,K47/Q8*$B$5)</f>
        <v>144.09172011151571</v>
      </c>
      <c r="M47" s="281"/>
      <c r="N47" s="436"/>
      <c r="O47" s="436"/>
      <c r="P47" s="437">
        <f t="shared" ref="P47:P55" si="8">IF(G47="Normal",SUM(K47:O47,-L47)*$B$16,SUM((K47/Q30), M47, N47, O47)*$B$16)</f>
        <v>93.464899531793975</v>
      </c>
      <c r="Q47" s="281">
        <f t="shared" ref="Q47:Q54" si="9">SUM(K47:P47)</f>
        <v>626.99370102578462</v>
      </c>
      <c r="R47" s="295"/>
      <c r="S47" s="55"/>
    </row>
    <row r="48" spans="1:38" ht="135" customHeight="1" thickBot="1" x14ac:dyDescent="0.4">
      <c r="A48" s="73">
        <f>'17.18 prices'!A48</f>
        <v>542</v>
      </c>
      <c r="B48" s="74" t="str">
        <f>'17.18 prices'!B48</f>
        <v>Overhead Service Relocation – Two Visits (Business Hours)</v>
      </c>
      <c r="C48" s="65"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119">
        <f>'17.18 prices'!D48</f>
        <v>1566.7713696930575</v>
      </c>
      <c r="E48" s="119">
        <f>'17.18 prices'!E48</f>
        <v>1723.4485066623633</v>
      </c>
      <c r="F48" s="67">
        <f>'17.18 prices'!F48</f>
        <v>4</v>
      </c>
      <c r="G48" s="67" t="str">
        <f>'17.18 prices'!G48</f>
        <v>Normal</v>
      </c>
      <c r="H48" s="67" t="str">
        <f>'17.18 prices'!H48</f>
        <v>OH Crew</v>
      </c>
      <c r="I48" s="119">
        <f t="shared" si="5"/>
        <v>194.71854069123745</v>
      </c>
      <c r="J48" s="119">
        <f t="shared" si="6"/>
        <v>272.60595696773242</v>
      </c>
      <c r="K48" s="119">
        <f t="shared" si="7"/>
        <v>778.8741627649498</v>
      </c>
      <c r="L48" s="119">
        <f>IF(G48="Normal",K48*$B$5,K48/Q8*$B$5)</f>
        <v>288.18344022303143</v>
      </c>
      <c r="M48" s="67"/>
      <c r="N48" s="119"/>
      <c r="O48" s="119"/>
      <c r="P48" s="437">
        <f>IF(G48="Normal",SUM(K48:O48,-L48)*$B$16,SUM((K48/S31), M48, N48, O48)*$B$16)</f>
        <v>186.92979906358795</v>
      </c>
      <c r="Q48" s="260">
        <f t="shared" si="9"/>
        <v>1253.9874020515692</v>
      </c>
      <c r="R48" s="295"/>
      <c r="S48" s="55"/>
    </row>
    <row r="49" spans="1:50" ht="83.25" customHeight="1" thickBot="1" x14ac:dyDescent="0.4">
      <c r="A49" s="73">
        <f>'17.18 prices'!A49</f>
        <v>543</v>
      </c>
      <c r="B49" s="74" t="str">
        <f>'17.18 prices'!B49</f>
        <v>Overhead Service Upgrade – Service Cable Replacement Not Required</v>
      </c>
      <c r="C49" s="65"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436">
        <f>'17.18 prices'!D49</f>
        <v>783.39081047504067</v>
      </c>
      <c r="E49" s="436">
        <f>'17.18 prices'!E49</f>
        <v>861.72989152254479</v>
      </c>
      <c r="F49" s="67">
        <f>'17.18 prices'!F49</f>
        <v>2</v>
      </c>
      <c r="G49" s="67" t="str">
        <f>'17.18 prices'!G49</f>
        <v>Normal</v>
      </c>
      <c r="H49" s="67" t="str">
        <f>'17.18 prices'!H49</f>
        <v>OH Crew</v>
      </c>
      <c r="I49" s="436">
        <f t="shared" si="5"/>
        <v>194.71854069123745</v>
      </c>
      <c r="J49" s="436">
        <f t="shared" si="6"/>
        <v>272.60595696773242</v>
      </c>
      <c r="K49" s="436">
        <f t="shared" si="7"/>
        <v>389.4370813824749</v>
      </c>
      <c r="L49" s="119">
        <f>IF(G49="Normal",K49*$B$5,K49/Q8*$B$5)</f>
        <v>144.09172011151571</v>
      </c>
      <c r="M49" s="281"/>
      <c r="N49" s="281"/>
      <c r="O49" s="281"/>
      <c r="P49" s="437">
        <f t="shared" si="8"/>
        <v>93.464899531793975</v>
      </c>
      <c r="Q49" s="281">
        <f t="shared" si="9"/>
        <v>626.99370102578462</v>
      </c>
      <c r="R49" s="295"/>
      <c r="S49" s="55"/>
    </row>
    <row r="50" spans="1:50" ht="96" customHeight="1" thickBot="1" x14ac:dyDescent="0.4">
      <c r="A50" s="73">
        <f>'17.18 prices'!A50</f>
        <v>544</v>
      </c>
      <c r="B50" s="74" t="str">
        <f>'17.18 prices'!B50</f>
        <v>Overhead Service Upgrade – Service Cable Replacement Required</v>
      </c>
      <c r="C50" s="65"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119">
        <f>'17.18 prices'!D50</f>
        <v>820.77714483956345</v>
      </c>
      <c r="E50" s="119">
        <f>'17.18 prices'!E50</f>
        <v>902.85485932351992</v>
      </c>
      <c r="F50" s="67">
        <f>'17.18 prices'!F50</f>
        <v>2</v>
      </c>
      <c r="G50" s="67" t="str">
        <f>'17.18 prices'!G50</f>
        <v>Normal</v>
      </c>
      <c r="H50" s="67" t="str">
        <f>'17.18 prices'!H50</f>
        <v>OH Crew</v>
      </c>
      <c r="I50" s="119">
        <f t="shared" si="5"/>
        <v>194.71854069123745</v>
      </c>
      <c r="J50" s="119">
        <f t="shared" si="6"/>
        <v>272.60595696773242</v>
      </c>
      <c r="K50" s="119">
        <f t="shared" si="7"/>
        <v>389.4370813824749</v>
      </c>
      <c r="L50" s="119">
        <f>IF(G50="Normal",K50*$B$5,K50/Q8*$B$5)</f>
        <v>144.09172011151571</v>
      </c>
      <c r="M50" s="67"/>
      <c r="N50" s="67"/>
      <c r="O50" s="282">
        <f>'18.19 prices'!O50*'AERFD 19.20 prices'!K$15</f>
        <v>31.645628237941985</v>
      </c>
      <c r="P50" s="437">
        <f t="shared" si="8"/>
        <v>101.05985030890005</v>
      </c>
      <c r="Q50" s="260">
        <f t="shared" si="9"/>
        <v>666.23428004083269</v>
      </c>
      <c r="R50" s="295"/>
      <c r="S50" s="55"/>
    </row>
    <row r="51" spans="1:50" ht="84" customHeight="1" thickBot="1" x14ac:dyDescent="0.4">
      <c r="A51" s="73">
        <f>'17.18 prices'!A51</f>
        <v>545</v>
      </c>
      <c r="B51" s="74" t="str">
        <f>'17.18 prices'!B51</f>
        <v>Underground Service Upgrade – Service Cable Replacement Not Required</v>
      </c>
      <c r="C51" s="65"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119">
        <f>'17.18 prices'!D51</f>
        <v>1326.8817040872993</v>
      </c>
      <c r="E51" s="119">
        <f>'17.18 prices'!E51</f>
        <v>1459.5698744960293</v>
      </c>
      <c r="F51" s="67">
        <f>'17.18 prices'!F51</f>
        <v>1.5</v>
      </c>
      <c r="G51" s="67" t="str">
        <f>'17.18 prices'!G51</f>
        <v>Normal</v>
      </c>
      <c r="H51" s="67" t="str">
        <f>'17.18 prices'!H51</f>
        <v>Two fitter crew</v>
      </c>
      <c r="I51" s="119">
        <f>VLOOKUP(H51,Two_fitter_crew, 5,FALSE)</f>
        <v>194.71854069123745</v>
      </c>
      <c r="J51" s="119">
        <f>VLOOKUP(H51,Two_fitter_crewot, 5,FALSE)</f>
        <v>272.60595696773242</v>
      </c>
      <c r="K51" s="119">
        <f t="shared" si="7"/>
        <v>292.07781103685619</v>
      </c>
      <c r="L51" s="119">
        <f>IF(G51="Normal",K51*$B$5,K51/Q12*$B$5)</f>
        <v>108.06879008363678</v>
      </c>
      <c r="M51" s="67"/>
      <c r="N51" s="67"/>
      <c r="O51" s="282"/>
      <c r="P51" s="437">
        <f t="shared" si="8"/>
        <v>70.098674648845488</v>
      </c>
      <c r="Q51" s="260">
        <f t="shared" si="9"/>
        <v>470.24527576933843</v>
      </c>
      <c r="R51" s="295"/>
      <c r="S51" s="55"/>
    </row>
    <row r="52" spans="1:50" s="78" customFormat="1" ht="144" customHeight="1" thickBot="1" x14ac:dyDescent="0.4">
      <c r="A52" s="73">
        <f>'17.18 prices'!A52</f>
        <v>546</v>
      </c>
      <c r="B52" s="75" t="str">
        <f>'17.18 prices'!B52</f>
        <v xml:space="preserve">Underground Service Upgrade – Service Cable Replacement Required </v>
      </c>
      <c r="C52" s="72"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119">
        <f>'17.18 prices'!D52</f>
        <v>1364.257787194799</v>
      </c>
      <c r="E52" s="119">
        <f>'17.18 prices'!E52</f>
        <v>1500.6835659142789</v>
      </c>
      <c r="F52" s="67">
        <f>'17.18 prices'!F52</f>
        <v>2.5</v>
      </c>
      <c r="G52" s="67" t="str">
        <f>'17.18 prices'!G52</f>
        <v>Normal</v>
      </c>
      <c r="H52" s="67" t="str">
        <f>'17.18 prices'!H52</f>
        <v>UG Crew</v>
      </c>
      <c r="I52" s="119">
        <f>VLOOKUP(H52,Crews, 5,FALSE)</f>
        <v>292.07781103685619</v>
      </c>
      <c r="J52" s="119">
        <f t="shared" si="6"/>
        <v>408.90893545159855</v>
      </c>
      <c r="K52" s="119">
        <f t="shared" si="7"/>
        <v>730.1945275921405</v>
      </c>
      <c r="L52" s="119">
        <f>IF(G52="Normal",K52*$B$5,K52/Q10*$B$5)</f>
        <v>270.17197520909201</v>
      </c>
      <c r="M52" s="67"/>
      <c r="N52" s="67"/>
      <c r="O52" s="282">
        <f>'18.19 prices'!O52*'AERFD 19.20 prices'!K$15</f>
        <v>31.645628237941985</v>
      </c>
      <c r="P52" s="437">
        <f t="shared" si="8"/>
        <v>182.84163739921976</v>
      </c>
      <c r="Q52" s="260">
        <f t="shared" si="9"/>
        <v>1214.8537684383941</v>
      </c>
      <c r="R52" s="295"/>
      <c r="S52" s="55"/>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4">
      <c r="A53" s="73">
        <f>'17.18 prices'!A53</f>
        <v>547</v>
      </c>
      <c r="B53" s="74" t="str">
        <f>'17.18 prices'!B53</f>
        <v>Underground Service Relocation – Single Visit (Business Hours)</v>
      </c>
      <c r="C53" s="65"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436">
        <f>'17.18 prices'!D53</f>
        <v>1364.257787194799</v>
      </c>
      <c r="E53" s="436">
        <f>'17.18 prices'!E53</f>
        <v>1500.6835659142789</v>
      </c>
      <c r="F53" s="67">
        <f>'17.18 prices'!F53</f>
        <v>2.5</v>
      </c>
      <c r="G53" s="67" t="str">
        <f>'17.18 prices'!G53</f>
        <v>Normal</v>
      </c>
      <c r="H53" s="67" t="str">
        <f>'17.18 prices'!H53</f>
        <v>UG Crew</v>
      </c>
      <c r="I53" s="436">
        <f t="shared" si="5"/>
        <v>292.07781103685619</v>
      </c>
      <c r="J53" s="436">
        <f t="shared" si="6"/>
        <v>408.90893545159855</v>
      </c>
      <c r="K53" s="436">
        <f t="shared" si="7"/>
        <v>730.1945275921405</v>
      </c>
      <c r="L53" s="119">
        <f>IF(G53="Normal",K53*$B$5,K53/Q10*$B$5)</f>
        <v>270.17197520909201</v>
      </c>
      <c r="M53" s="281"/>
      <c r="N53" s="281"/>
      <c r="O53" s="282">
        <f>'18.19 prices'!O53*'AERFD 19.20 prices'!K$15</f>
        <v>31.645628237941985</v>
      </c>
      <c r="P53" s="437">
        <f t="shared" si="8"/>
        <v>182.84163739921976</v>
      </c>
      <c r="Q53" s="281">
        <f t="shared" si="9"/>
        <v>1214.8537684383941</v>
      </c>
      <c r="R53" s="295"/>
      <c r="S53" s="55"/>
    </row>
    <row r="54" spans="1:50" ht="150" customHeight="1" thickBot="1" x14ac:dyDescent="0.4">
      <c r="A54" s="73">
        <f>'17.18 prices'!A54</f>
        <v>548</v>
      </c>
      <c r="B54" s="74" t="str">
        <f>'17.18 prices'!B54</f>
        <v>Install surface mounted point of entry (POE) box</v>
      </c>
      <c r="C54" s="65"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119">
        <f>'17.18 prices'!D54</f>
        <v>630.93411602228923</v>
      </c>
      <c r="E54" s="119">
        <f>'17.18 prices'!E54</f>
        <v>694.02752762451826</v>
      </c>
      <c r="F54" s="67">
        <f>'17.18 prices'!F54</f>
        <v>1</v>
      </c>
      <c r="G54" s="67" t="str">
        <f>'17.18 prices'!G54</f>
        <v>Normal</v>
      </c>
      <c r="H54" s="67" t="str">
        <f>'17.18 prices'!H54</f>
        <v>UG Crew</v>
      </c>
      <c r="I54" s="119">
        <f t="shared" si="5"/>
        <v>292.07781103685619</v>
      </c>
      <c r="J54" s="119">
        <f t="shared" si="6"/>
        <v>408.90893545159855</v>
      </c>
      <c r="K54" s="119">
        <f t="shared" si="7"/>
        <v>292.07781103685619</v>
      </c>
      <c r="L54" s="119">
        <f>IF(G54="Normal",K54*$B$5,K54/Q10*$B$5)</f>
        <v>108.06879008363678</v>
      </c>
      <c r="M54" s="67"/>
      <c r="N54" s="67"/>
      <c r="O54" s="282">
        <f>'18.19 prices'!O54*'AERFD 19.20 prices'!K$15</f>
        <v>84.796785542417155</v>
      </c>
      <c r="P54" s="437">
        <f t="shared" si="8"/>
        <v>90.449903179025611</v>
      </c>
      <c r="Q54" s="260">
        <f t="shared" si="9"/>
        <v>575.39328984193571</v>
      </c>
      <c r="R54" s="295"/>
      <c r="S54" s="55"/>
    </row>
    <row r="55" spans="1:50" ht="67.5" customHeight="1" thickBot="1" x14ac:dyDescent="0.4">
      <c r="A55" s="73">
        <f>'17.18 prices'!A55</f>
        <v>549</v>
      </c>
      <c r="B55" s="118" t="str">
        <f>'17.18 prices'!B55</f>
        <v>Overhead Service Temporary 
Disconnect Reconnect same day (Business Hours)</v>
      </c>
      <c r="C55" s="81" t="str">
        <f>'17.18 prices'!C55</f>
        <v>A temporary disconnect and reconnect of an existing overhead service connection to a residential dwelling.</v>
      </c>
      <c r="D55" s="119" t="str">
        <f>'17.18 prices'!D55</f>
        <v>n/a</v>
      </c>
      <c r="E55" s="119" t="str">
        <f>'17.18 prices'!E55</f>
        <v>n/a</v>
      </c>
      <c r="F55" s="67">
        <f>'17.18 prices'!F55</f>
        <v>3</v>
      </c>
      <c r="G55" s="67" t="str">
        <f>'17.18 prices'!G55</f>
        <v>Normal</v>
      </c>
      <c r="H55" s="67" t="str">
        <f>'17.18 prices'!H55</f>
        <v>OH Crew</v>
      </c>
      <c r="I55" s="119">
        <f>VLOOKUP(H55,Crews, 5,FALSE)</f>
        <v>194.71854069123745</v>
      </c>
      <c r="J55" s="119">
        <f>VLOOKUP(H55,crewsot, 5,FALSE)</f>
        <v>272.60595696773242</v>
      </c>
      <c r="K55" s="119">
        <f>IF(G55="Normal",F55*I55,F55*J55)</f>
        <v>584.15562207371238</v>
      </c>
      <c r="L55" s="119">
        <f>IF(G55="Normal",K55*$B$5,K55/Q8*$B$5)</f>
        <v>216.13758016727357</v>
      </c>
      <c r="M55" s="67"/>
      <c r="N55" s="119"/>
      <c r="O55" s="119"/>
      <c r="P55" s="437">
        <f t="shared" si="8"/>
        <v>140.19734929769098</v>
      </c>
      <c r="Q55" s="260">
        <f>SUM(K55:P55)</f>
        <v>940.49055153867687</v>
      </c>
      <c r="R55" s="295"/>
      <c r="S55" s="55"/>
    </row>
    <row r="56" spans="1:50" ht="39" customHeight="1" thickBot="1" x14ac:dyDescent="0.4">
      <c r="A56" s="60" t="str">
        <f>'17.18 prices'!A56</f>
        <v>Temporary De-energisation</v>
      </c>
      <c r="B56" s="58" t="str">
        <f>'17.18 prices'!B56</f>
        <v>Service</v>
      </c>
      <c r="C56" s="58" t="str">
        <f>'17.18 prices'!C56</f>
        <v>Service Description / Scope</v>
      </c>
      <c r="D56" s="279" t="str">
        <f>'17.18 prices'!D56</f>
        <v>Current Prices 2017/18</v>
      </c>
      <c r="E56" s="279" t="str">
        <f>'17.18 prices'!E56</f>
        <v>GST Inclusive</v>
      </c>
      <c r="F56" s="256" t="str">
        <f>'17.18 prices'!F56</f>
        <v>Appointment Time Hours</v>
      </c>
      <c r="G56" s="256" t="str">
        <f>'17.18 prices'!G56</f>
        <v>Normal/Over</v>
      </c>
      <c r="H56" s="256" t="str">
        <f>'17.18 prices'!H56</f>
        <v>Crew</v>
      </c>
      <c r="I56" s="256" t="s">
        <v>201</v>
      </c>
      <c r="J56" s="256" t="s">
        <v>202</v>
      </c>
      <c r="K56" s="256" t="s">
        <v>203</v>
      </c>
      <c r="L56" s="256" t="s">
        <v>204</v>
      </c>
      <c r="M56" s="256" t="s">
        <v>205</v>
      </c>
      <c r="N56" s="256" t="s">
        <v>206</v>
      </c>
      <c r="O56" s="256" t="s">
        <v>207</v>
      </c>
      <c r="P56" s="256" t="s">
        <v>208</v>
      </c>
      <c r="Q56" s="256" t="s">
        <v>209</v>
      </c>
      <c r="R56" s="55"/>
      <c r="S56" s="55"/>
    </row>
    <row r="57" spans="1:50" ht="75.75" customHeight="1" thickBot="1" x14ac:dyDescent="0.4">
      <c r="A57" s="73">
        <f>'17.18 prices'!A57</f>
        <v>560</v>
      </c>
      <c r="B57" s="74" t="str">
        <f>'17.18 prices'!B57</f>
        <v>Temporary de-energisation – LV (Business Hours)</v>
      </c>
      <c r="C57" s="65"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436">
        <f>'17.18 prices'!D57</f>
        <v>417.17490456930574</v>
      </c>
      <c r="E57" s="436">
        <f>'17.18 prices'!E57</f>
        <v>458.89239502623633</v>
      </c>
      <c r="F57" s="67">
        <f>'17.18 prices'!F57</f>
        <v>4</v>
      </c>
      <c r="G57" s="67" t="str">
        <f>'17.18 prices'!G57</f>
        <v>Normal</v>
      </c>
      <c r="H57" s="67" t="str">
        <f>'17.18 prices'!H57</f>
        <v>Switcher</v>
      </c>
      <c r="I57" s="436">
        <f>VLOOKUP(H57,Crews, 5,FALSE)</f>
        <v>97.359270345618725</v>
      </c>
      <c r="J57" s="436">
        <f>VLOOKUP(H57,crewsot, 5,FALSE)</f>
        <v>136.30297848386621</v>
      </c>
      <c r="K57" s="436">
        <f>IF(G57="Normal",F57*I57,F57*J57)</f>
        <v>389.4370813824749</v>
      </c>
      <c r="L57" s="119">
        <f>IF(G57="Normal",K57*$B$5,K57/Q9*$B$5)</f>
        <v>144.09172011151571</v>
      </c>
      <c r="M57" s="281"/>
      <c r="N57" s="281"/>
      <c r="O57" s="281"/>
      <c r="P57" s="437">
        <f>IF(G57="Normal",SUM(K57:O57,-L57)*$B$16,SUM((K57/Q40), M57, N57, O57)*$B$16)</f>
        <v>93.464899531793975</v>
      </c>
      <c r="Q57" s="281">
        <f>SUM(K57:P57)</f>
        <v>626.99370102578462</v>
      </c>
      <c r="R57" s="295"/>
      <c r="S57" s="55"/>
    </row>
    <row r="58" spans="1:50" ht="83.25" customHeight="1" thickBot="1" x14ac:dyDescent="0.4">
      <c r="A58" s="73">
        <f>'17.18 prices'!A58</f>
        <v>561</v>
      </c>
      <c r="B58" s="74" t="str">
        <f>'17.18 prices'!B58</f>
        <v>Temporary de-energisation – HV (Business Hours)</v>
      </c>
      <c r="C58" s="65"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119">
        <f>'17.18 prices'!D58</f>
        <v>417.17490456930574</v>
      </c>
      <c r="E58" s="119">
        <f>'17.18 prices'!E58</f>
        <v>458.89239502623633</v>
      </c>
      <c r="F58" s="67">
        <f>'17.18 prices'!F58</f>
        <v>4</v>
      </c>
      <c r="G58" s="67" t="str">
        <f>'17.18 prices'!G58</f>
        <v>Normal</v>
      </c>
      <c r="H58" s="67" t="str">
        <f>'17.18 prices'!H58</f>
        <v>Switcher</v>
      </c>
      <c r="I58" s="119">
        <f>VLOOKUP(H58,Crews, 5,FALSE)</f>
        <v>97.359270345618725</v>
      </c>
      <c r="J58" s="119">
        <f>VLOOKUP(H58,crewsot, 5,FALSE)</f>
        <v>136.30297848386621</v>
      </c>
      <c r="K58" s="119">
        <f>IF(G58="Normal",F58*I58,F58*J58)</f>
        <v>389.4370813824749</v>
      </c>
      <c r="L58" s="119">
        <f>IF(G58="Normal",K58*$B$5,K58/Q9*$B$5)</f>
        <v>144.09172011151571</v>
      </c>
      <c r="M58" s="67"/>
      <c r="N58" s="67"/>
      <c r="O58" s="67"/>
      <c r="P58" s="437">
        <f>IF(G58="Normal",SUM(K58:O58,-L58)*$B$16,SUM((K58/Q41), M58, N58, O58)*$B$16)</f>
        <v>93.464899531793975</v>
      </c>
      <c r="Q58" s="260">
        <f>SUM(K58:P58)</f>
        <v>626.99370102578462</v>
      </c>
      <c r="R58" s="295"/>
      <c r="S58" s="55"/>
    </row>
    <row r="59" spans="1:50" ht="38.25" customHeight="1" thickBot="1" x14ac:dyDescent="0.4">
      <c r="A59" s="60" t="str">
        <f>'17.18 prices'!A59</f>
        <v>Supply Abolishment / Removal</v>
      </c>
      <c r="B59" s="58" t="str">
        <f>'17.18 prices'!B59</f>
        <v>Service</v>
      </c>
      <c r="C59" s="58" t="str">
        <f>'17.18 prices'!C59</f>
        <v>Service Description / Scope</v>
      </c>
      <c r="D59" s="279" t="str">
        <f>'17.18 prices'!D59</f>
        <v>Current Prices 2017/18</v>
      </c>
      <c r="E59" s="279" t="str">
        <f>'17.18 prices'!E59</f>
        <v>GST Inclusive</v>
      </c>
      <c r="F59" s="256" t="str">
        <f>'17.18 prices'!F59</f>
        <v>Appointment Time Hours</v>
      </c>
      <c r="G59" s="256" t="str">
        <f>'17.18 prices'!G59</f>
        <v>Normal/Over</v>
      </c>
      <c r="H59" s="256" t="str">
        <f>'17.18 prices'!H59</f>
        <v>Crew</v>
      </c>
      <c r="I59" s="256" t="s">
        <v>201</v>
      </c>
      <c r="J59" s="256" t="s">
        <v>202</v>
      </c>
      <c r="K59" s="256" t="s">
        <v>203</v>
      </c>
      <c r="L59" s="256" t="s">
        <v>204</v>
      </c>
      <c r="M59" s="256" t="s">
        <v>205</v>
      </c>
      <c r="N59" s="256" t="s">
        <v>206</v>
      </c>
      <c r="O59" s="256" t="s">
        <v>207</v>
      </c>
      <c r="P59" s="256" t="s">
        <v>208</v>
      </c>
      <c r="Q59" s="256" t="s">
        <v>209</v>
      </c>
      <c r="R59" s="55"/>
      <c r="S59" s="55"/>
    </row>
    <row r="60" spans="1:50" ht="132" customHeight="1" thickBot="1" x14ac:dyDescent="0.4">
      <c r="A60" s="73">
        <f>'17.18 prices'!A60</f>
        <v>562</v>
      </c>
      <c r="B60" s="74" t="str">
        <f>'17.18 prices'!B60</f>
        <v>Supply Abolishment / Removal – Overhead (Business Hours)</v>
      </c>
      <c r="C60" s="65"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436">
        <f>'17.18 prices'!D60</f>
        <v>587.55079629904799</v>
      </c>
      <c r="E60" s="436">
        <f>'17.18 prices'!E60</f>
        <v>646.30587592895279</v>
      </c>
      <c r="F60" s="67">
        <f>'17.18 prices'!F60</f>
        <v>1.5</v>
      </c>
      <c r="G60" s="67" t="str">
        <f>'17.18 prices'!G60</f>
        <v>Normal</v>
      </c>
      <c r="H60" s="67" t="str">
        <f>'17.18 prices'!H60</f>
        <v>OH Crew</v>
      </c>
      <c r="I60" s="436">
        <f>VLOOKUP(H60,Crews, 5,FALSE)</f>
        <v>194.71854069123745</v>
      </c>
      <c r="J60" s="436">
        <f>VLOOKUP(H60,crewsot, 5,FALSE)</f>
        <v>272.60595696773242</v>
      </c>
      <c r="K60" s="436">
        <f>IF(G60="Normal",F60*I60,F60*J60)</f>
        <v>292.07781103685619</v>
      </c>
      <c r="L60" s="119">
        <f>IF(G60="Normal",K60*$B$5,K60/Q8*$B$5)</f>
        <v>108.06879008363678</v>
      </c>
      <c r="M60" s="281"/>
      <c r="N60" s="281"/>
      <c r="O60" s="281"/>
      <c r="P60" s="437">
        <f>IF(G60="Normal",SUM(K60:O60,-L60)*$B$16,SUM((K60/Q43), M60, N60, O60)*$B$16)</f>
        <v>70.098674648845488</v>
      </c>
      <c r="Q60" s="281">
        <f>SUM(K60:P60)</f>
        <v>470.24527576933843</v>
      </c>
      <c r="R60" s="295"/>
      <c r="S60" s="55"/>
    </row>
    <row r="61" spans="1:50" ht="139.5" customHeight="1" thickBot="1" x14ac:dyDescent="0.4">
      <c r="A61" s="73">
        <f>'17.18 prices'!A61</f>
        <v>563</v>
      </c>
      <c r="B61" s="74" t="str">
        <f>'17.18 prices'!B61</f>
        <v>Supply Abolishment / Removal - Underground (Business Hours)</v>
      </c>
      <c r="C61" s="65"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119">
        <f>'17.18 prices'!D61</f>
        <v>1061.5074135212444</v>
      </c>
      <c r="E61" s="119">
        <f>'17.18 prices'!E61</f>
        <v>1167.6581548733689</v>
      </c>
      <c r="F61" s="67">
        <f>'17.18 prices'!F61</f>
        <v>2.5</v>
      </c>
      <c r="G61" s="67" t="str">
        <f>'17.18 prices'!G61</f>
        <v>Normal</v>
      </c>
      <c r="H61" s="67" t="str">
        <f>'17.18 prices'!H61</f>
        <v>UG Crew</v>
      </c>
      <c r="I61" s="119">
        <f>VLOOKUP(H61,Crews, 5,FALSE)</f>
        <v>292.07781103685619</v>
      </c>
      <c r="J61" s="119">
        <f>VLOOKUP(H61,crewsot, 5,FALSE)</f>
        <v>408.90893545159855</v>
      </c>
      <c r="K61" s="119">
        <f>IF(G61="Normal",F61*I61,F61*J61)</f>
        <v>730.1945275921405</v>
      </c>
      <c r="L61" s="119">
        <f>IF(G61="Normal",K61*$B$5,K61/Q10*$B$5)</f>
        <v>270.17197520909201</v>
      </c>
      <c r="M61" s="67"/>
      <c r="N61" s="67"/>
      <c r="O61" s="67"/>
      <c r="P61" s="437">
        <f>IF(G61="Normal",SUM(K61:O61,-L61)*$B$16,SUM((K61/Q44), M61, N61, O61)*$B$16)</f>
        <v>175.24668662211371</v>
      </c>
      <c r="Q61" s="260">
        <f>SUM(K61:P61)</f>
        <v>1175.6131894233463</v>
      </c>
      <c r="R61" s="295"/>
      <c r="S61" s="55"/>
    </row>
    <row r="62" spans="1:50" ht="48" customHeight="1" thickBot="1" x14ac:dyDescent="0.4">
      <c r="A62" s="60" t="str">
        <f>'17.18 prices'!A62</f>
        <v>Miscellaneous Customer Initiated Services</v>
      </c>
      <c r="B62" s="58" t="str">
        <f>'17.18 prices'!B62</f>
        <v>Service</v>
      </c>
      <c r="C62" s="58" t="str">
        <f>'17.18 prices'!C62</f>
        <v>Service Description / Scope</v>
      </c>
      <c r="D62" s="279" t="str">
        <f>'17.18 prices'!D62</f>
        <v>Current Prices 2017/18</v>
      </c>
      <c r="E62" s="279" t="str">
        <f>'17.18 prices'!E62</f>
        <v>GST Inclusive</v>
      </c>
      <c r="F62" s="256" t="str">
        <f>'17.18 prices'!F62</f>
        <v>Appointment Time Hours</v>
      </c>
      <c r="G62" s="256" t="str">
        <f>'17.18 prices'!G62</f>
        <v>Normal/Over</v>
      </c>
      <c r="H62" s="256" t="str">
        <f>'17.18 prices'!H62</f>
        <v>Crew</v>
      </c>
      <c r="I62" s="256" t="s">
        <v>201</v>
      </c>
      <c r="J62" s="256" t="s">
        <v>202</v>
      </c>
      <c r="K62" s="256" t="s">
        <v>203</v>
      </c>
      <c r="L62" s="256" t="s">
        <v>204</v>
      </c>
      <c r="M62" s="256" t="s">
        <v>205</v>
      </c>
      <c r="N62" s="256" t="s">
        <v>206</v>
      </c>
      <c r="O62" s="256" t="s">
        <v>207</v>
      </c>
      <c r="P62" s="256" t="s">
        <v>208</v>
      </c>
      <c r="Q62" s="256" t="s">
        <v>209</v>
      </c>
      <c r="R62" s="55"/>
      <c r="S62" s="55"/>
    </row>
    <row r="63" spans="1:50" ht="86.25" customHeight="1" thickBot="1" x14ac:dyDescent="0.4">
      <c r="A63" s="73">
        <f>'17.18 prices'!A63</f>
        <v>564</v>
      </c>
      <c r="B63" s="74" t="str">
        <f>'17.18 prices'!B63</f>
        <v>Install &amp; Remove Tiger Tails – Establishment (Business Hours)</v>
      </c>
      <c r="C63" s="65" t="str">
        <f>'17.18 prices'!C63</f>
        <v>Installation and removal of “Tiger Tail” covers on overhead lines including service lines, LV &amp; HV during business hours – Establishment fee per site Use in conjunction with Item 565 to determine total service charge</v>
      </c>
      <c r="D63" s="436">
        <f>'17.18 prices'!D63</f>
        <v>1379.7371853002089</v>
      </c>
      <c r="E63" s="436">
        <f>'17.18 prices'!E63</f>
        <v>1517.7109038302299</v>
      </c>
      <c r="F63" s="67">
        <f>'17.18 prices'!F63</f>
        <v>3</v>
      </c>
      <c r="G63" s="67" t="str">
        <f>'17.18 prices'!G63</f>
        <v>Normal</v>
      </c>
      <c r="H63" s="67" t="str">
        <f>'17.18 prices'!H63</f>
        <v>OH Crew</v>
      </c>
      <c r="I63" s="436">
        <f>VLOOKUP(H63,Crews, 5,FALSE)</f>
        <v>194.71854069123745</v>
      </c>
      <c r="J63" s="436">
        <f>VLOOKUP(H63,crewsot, 5,FALSE)</f>
        <v>272.60595696773242</v>
      </c>
      <c r="K63" s="436">
        <f>IF(G63="Normal",F63*I63,F63*J63)</f>
        <v>584.15562207371238</v>
      </c>
      <c r="L63" s="119">
        <f>IF(G63="Normal",K63*$B$5,K63/Q8*$B$5)</f>
        <v>216.13758016727357</v>
      </c>
      <c r="M63" s="281"/>
      <c r="N63" s="282">
        <f>'18.19 prices'!N63*'AERFD 19.20 prices'!K15</f>
        <v>188.97389374316066</v>
      </c>
      <c r="O63" s="281"/>
      <c r="P63" s="437">
        <f>IF(G63="Normal",SUM(K63:O63,-L63)*$B$16,SUM((K63/Q46), M63, N63, O63)*$B$16)</f>
        <v>185.55108379604954</v>
      </c>
      <c r="Q63" s="281">
        <f>SUM(K63:P63)</f>
        <v>1174.8181797801963</v>
      </c>
      <c r="R63" s="295"/>
      <c r="S63" s="55"/>
    </row>
    <row r="64" spans="1:50" ht="87" customHeight="1" thickBot="1" x14ac:dyDescent="0.4">
      <c r="A64" s="73">
        <f>'17.18 prices'!A64</f>
        <v>565</v>
      </c>
      <c r="B64" s="74" t="str">
        <f>'17.18 prices'!B64</f>
        <v>Install &amp; Remove Tiger Tails - Per Span (Business Hours)</v>
      </c>
      <c r="C64" s="65" t="str">
        <f>'17.18 prices'!C64</f>
        <v>Installation and removal of “Tiger Tail” covers on overhead lines including service lines, LV &amp; HV during business hours – Length based fee Use in conjunction with Item 564 to determine total service charge</v>
      </c>
      <c r="D64" s="119">
        <f>'17.18 prices'!D64</f>
        <v>694.57391962386805</v>
      </c>
      <c r="E64" s="119">
        <f>'17.18 prices'!E64</f>
        <v>764.0313115862549</v>
      </c>
      <c r="F64" s="67">
        <f>'17.18 prices'!F64</f>
        <v>3</v>
      </c>
      <c r="G64" s="67" t="str">
        <f>'17.18 prices'!G64</f>
        <v>Normal</v>
      </c>
      <c r="H64" s="67" t="str">
        <f>'17.18 prices'!H64</f>
        <v>OH Crew</v>
      </c>
      <c r="I64" s="119">
        <f>VLOOKUP(H64,Crews, 5,FALSE)</f>
        <v>194.71854069123745</v>
      </c>
      <c r="J64" s="119">
        <f>VLOOKUP(H64,crewsot, 5,FALSE)</f>
        <v>272.60595696773242</v>
      </c>
      <c r="K64" s="119">
        <f>IF(G64="Normal",F64*I64,F64*J64)</f>
        <v>584.15562207371238</v>
      </c>
      <c r="L64" s="119">
        <f>IF(G64="Normal",K64*$B$5,K64/Q8*$B$5)</f>
        <v>216.13758016727357</v>
      </c>
      <c r="M64" s="67"/>
      <c r="N64" s="67"/>
      <c r="O64" s="282">
        <f>'18.19 prices'!O64*'AERFD 19.20 prices'!K$15</f>
        <v>699.90331015985441</v>
      </c>
      <c r="P64" s="437">
        <f>IF(G64="Normal",SUM(K64:O64,-L64)*$B$16,SUM((K64/Q47), M64, N64, O64)*$B$16)</f>
        <v>308.17414373605595</v>
      </c>
      <c r="Q64" s="260">
        <f>SUM(K64:P64)</f>
        <v>1808.3706561368963</v>
      </c>
      <c r="R64" s="295"/>
      <c r="S64" s="55"/>
    </row>
    <row r="65" spans="1:38" ht="87" customHeight="1" thickBot="1" x14ac:dyDescent="0.4">
      <c r="A65" s="73">
        <f>'17.18 prices'!A65</f>
        <v>566</v>
      </c>
      <c r="B65" s="74" t="str">
        <f>'17.18 prices'!B65</f>
        <v>Install &amp; Remove Warning Flags – Installation (Business Hours)</v>
      </c>
      <c r="C65" s="65" t="str">
        <f>'17.18 prices'!C65</f>
        <v>Installation and removal of Warning Flags on overhead lines including service lines, LV &amp; HV during business hours – Establishment fee per site Use in conjunction with Item 567 to determine total service charge</v>
      </c>
      <c r="D65" s="436">
        <f>'17.18 prices'!D65</f>
        <v>1175.081090084049</v>
      </c>
      <c r="E65" s="436">
        <f>'17.18 prices'!E65</f>
        <v>1292.589199092454</v>
      </c>
      <c r="F65" s="67">
        <f>'17.18 prices'!F65</f>
        <v>3</v>
      </c>
      <c r="G65" s="67" t="str">
        <f>'17.18 prices'!G65</f>
        <v>Normal</v>
      </c>
      <c r="H65" s="67" t="str">
        <f>'17.18 prices'!H65</f>
        <v>OH Crew</v>
      </c>
      <c r="I65" s="436">
        <f>VLOOKUP(H65,Crews, 5,FALSE)</f>
        <v>194.71854069123745</v>
      </c>
      <c r="J65" s="436">
        <f>VLOOKUP(H65,crewsot, 5,FALSE)</f>
        <v>272.60595696773242</v>
      </c>
      <c r="K65" s="436">
        <f>IF(G65="Normal",F65*I65,F65*J65)</f>
        <v>584.15562207371238</v>
      </c>
      <c r="L65" s="119">
        <f>IF(G65="Normal",K65*$B$5,K65/Q8*$B$5)</f>
        <v>216.13758016727357</v>
      </c>
      <c r="M65" s="281"/>
      <c r="N65" s="281">
        <f>'18.19 prices'!N65*'AERFD 19.20 prices'!K15</f>
        <v>188.97389374316066</v>
      </c>
      <c r="O65" s="282"/>
      <c r="P65" s="437">
        <f>IF(G65="Normal",SUM(K65:O65,-L65)*$B$16,SUM((K65/Q48), M65, N65, O65)*$B$16)</f>
        <v>185.55108379604954</v>
      </c>
      <c r="Q65" s="281">
        <f>SUM(K65:P65)</f>
        <v>1174.8181797801963</v>
      </c>
      <c r="R65" s="295"/>
      <c r="S65" s="55"/>
    </row>
    <row r="66" spans="1:38" ht="82.5" customHeight="1" thickBot="1" x14ac:dyDescent="0.4">
      <c r="A66" s="73">
        <f>'17.18 prices'!A66</f>
        <v>567</v>
      </c>
      <c r="B66" s="74" t="str">
        <f>'17.18 prices'!B66</f>
        <v>Install &amp; Remove Tiger Tails - Per Span (Business Hours)</v>
      </c>
      <c r="C66" s="65" t="str">
        <f>'17.18 prices'!C66</f>
        <v>Installation and removal of Warning Flags on overhead lines including service lines, LV &amp; HV – Lengths based fee Use in conjunction with Item 566 to determine total service charge</v>
      </c>
      <c r="D66" s="119">
        <f>'17.18 prices'!D66</f>
        <v>595.34175163687019</v>
      </c>
      <c r="E66" s="119">
        <f>'17.18 prices'!E66</f>
        <v>654.87592680055729</v>
      </c>
      <c r="F66" s="67">
        <f>'17.18 prices'!F66</f>
        <v>3</v>
      </c>
      <c r="G66" s="67" t="str">
        <f>'17.18 prices'!G66</f>
        <v>Normal</v>
      </c>
      <c r="H66" s="67" t="str">
        <f>'17.18 prices'!H66</f>
        <v>OH Crew</v>
      </c>
      <c r="I66" s="119">
        <f>VLOOKUP(H66,Crews, 5,FALSE)</f>
        <v>194.71854069123745</v>
      </c>
      <c r="J66" s="119">
        <f>VLOOKUP(H66,crewsot, 5,FALSE)</f>
        <v>272.60595696773242</v>
      </c>
      <c r="K66" s="119">
        <f>IF(G66="Normal",F66*I66,F66*J66)</f>
        <v>584.15562207371238</v>
      </c>
      <c r="L66" s="119">
        <f>IF(G66="Normal",K66*$B$5,K66/Q8*$B$5)</f>
        <v>216.13758016727357</v>
      </c>
      <c r="M66" s="67"/>
      <c r="N66" s="67"/>
      <c r="O66" s="282">
        <f>'18.19 prices'!O66*'AERFD 19.20 prices'!K$15</f>
        <v>503.93038331509513</v>
      </c>
      <c r="P66" s="437">
        <f>IF(G66="Normal",SUM(K66:O66,-L66)*$B$16,SUM((K66/Q49), M66, N66, O66)*$B$16)</f>
        <v>261.14064129331382</v>
      </c>
      <c r="Q66" s="260">
        <f>SUM(K66:P66)</f>
        <v>1565.364226849395</v>
      </c>
      <c r="R66" s="295"/>
      <c r="S66" s="55"/>
    </row>
    <row r="67" spans="1:38" ht="48" customHeight="1" thickBot="1" x14ac:dyDescent="0.4">
      <c r="A67" s="60" t="str">
        <f>'17.18 prices'!A67</f>
        <v>Operational &amp; Maintenance Fees - Export Only Embedded Generation Installations up to 5MW</v>
      </c>
      <c r="B67" s="58" t="str">
        <f>'17.18 prices'!B67</f>
        <v>Service</v>
      </c>
      <c r="C67" s="58" t="str">
        <f>'17.18 prices'!C67</f>
        <v>Service Description / Scope</v>
      </c>
      <c r="D67" s="279" t="str">
        <f>'17.18 prices'!D67</f>
        <v>Current Prices 2017/18</v>
      </c>
      <c r="E67" s="279" t="str">
        <f>'17.18 prices'!E67</f>
        <v>GST Inclusive</v>
      </c>
      <c r="F67" s="256" t="str">
        <f>'17.18 prices'!F67</f>
        <v>Appointment Time Hours</v>
      </c>
      <c r="G67" s="256" t="str">
        <f>'17.18 prices'!G67</f>
        <v>Normal/Over</v>
      </c>
      <c r="H67" s="256" t="str">
        <f>'17.18 prices'!H67</f>
        <v>Crew</v>
      </c>
      <c r="I67" s="256" t="s">
        <v>201</v>
      </c>
      <c r="J67" s="256" t="s">
        <v>202</v>
      </c>
      <c r="K67" s="256" t="s">
        <v>203</v>
      </c>
      <c r="L67" s="256" t="s">
        <v>204</v>
      </c>
      <c r="M67" s="256" t="s">
        <v>205</v>
      </c>
      <c r="N67" s="256" t="s">
        <v>206</v>
      </c>
      <c r="O67" s="256" t="s">
        <v>207</v>
      </c>
      <c r="P67" s="256" t="s">
        <v>208</v>
      </c>
      <c r="Q67" s="256" t="s">
        <v>209</v>
      </c>
      <c r="R67" s="55"/>
      <c r="S67" s="55"/>
    </row>
    <row r="68" spans="1:38" ht="61.5" customHeight="1" thickBot="1" x14ac:dyDescent="0.4">
      <c r="A68" s="63">
        <f>'17.18 prices'!A68</f>
        <v>568</v>
      </c>
      <c r="B68" s="237" t="str">
        <f>'17.18 prices'!B68</f>
        <v>Embedded Generation OPEX Fees - Connection Assets</v>
      </c>
      <c r="C68" s="238" t="str">
        <f>'17.18 prices'!C68</f>
        <v>Annual operational and maintenance charges for the dedicated connections assets of Export Only Embedded Generation</v>
      </c>
      <c r="D68" s="439" t="str">
        <f>'17.18 prices'!D68</f>
        <v>2% of value of connection assets per annum</v>
      </c>
      <c r="E68" s="135">
        <f>'17.18 prices'!E68</f>
        <v>0</v>
      </c>
      <c r="F68" s="134">
        <f>'17.18 prices'!F68</f>
        <v>0</v>
      </c>
      <c r="G68" s="134">
        <f>'17.18 prices'!G68</f>
        <v>0</v>
      </c>
      <c r="H68" s="134">
        <f>'17.18 prices'!H68</f>
        <v>0</v>
      </c>
      <c r="I68" s="134"/>
      <c r="J68" s="134"/>
      <c r="K68" s="134"/>
      <c r="L68" s="134"/>
      <c r="M68" s="261"/>
      <c r="N68" s="261"/>
      <c r="O68" s="261"/>
      <c r="P68" s="135"/>
      <c r="Q68" s="261"/>
      <c r="R68" s="55"/>
      <c r="S68" s="55"/>
    </row>
    <row r="69" spans="1:38" ht="93.75" customHeight="1" thickBot="1" x14ac:dyDescent="0.4">
      <c r="A69" s="69">
        <f>'17.18 prices'!A69</f>
        <v>569</v>
      </c>
      <c r="B69" s="238" t="str">
        <f>'17.18 prices'!B69</f>
        <v>Embedded Generation OPEX Fees - Shared Network Asset</v>
      </c>
      <c r="C69" s="238" t="str">
        <f>'17.18 prices'!C69</f>
        <v>Annual operational and maintenance charges for the shared network assets associated with Export Only Embedded Generation</v>
      </c>
      <c r="D69" s="439" t="str">
        <f>'17.18 prices'!D69</f>
        <v>2% of value of shared assets allocated to the generator per annum (if applicable)</v>
      </c>
      <c r="E69" s="135">
        <f>'17.18 prices'!E69</f>
        <v>0</v>
      </c>
      <c r="F69" s="135">
        <f>'17.18 prices'!F69</f>
        <v>0</v>
      </c>
      <c r="G69" s="135">
        <f>'17.18 prices'!G69</f>
        <v>0</v>
      </c>
      <c r="H69" s="135">
        <f>'17.18 prices'!H69</f>
        <v>0</v>
      </c>
      <c r="I69" s="135"/>
      <c r="J69" s="135"/>
      <c r="K69" s="135"/>
      <c r="L69" s="135"/>
      <c r="M69" s="136"/>
      <c r="N69" s="136"/>
      <c r="O69" s="136"/>
      <c r="P69" s="135"/>
      <c r="Q69" s="262"/>
      <c r="R69" s="55"/>
      <c r="S69" s="55"/>
    </row>
    <row r="70" spans="1:38" ht="53.25" customHeight="1" thickBot="1" x14ac:dyDescent="0.4">
      <c r="A70" s="60" t="str">
        <f>'17.18 prices'!A70</f>
        <v>Connection Enquiry Processing - Embedded Generation Installations*</v>
      </c>
      <c r="B70" s="58" t="str">
        <f>'17.18 prices'!B70</f>
        <v>Service</v>
      </c>
      <c r="C70" s="58" t="str">
        <f>'17.18 prices'!C70</f>
        <v>Service Description / Scope</v>
      </c>
      <c r="D70" s="279" t="str">
        <f>'17.18 prices'!D70</f>
        <v>Current Prices 2017/18</v>
      </c>
      <c r="E70" s="279" t="str">
        <f>'17.18 prices'!E70</f>
        <v>GST Inclusive</v>
      </c>
      <c r="F70" s="256" t="str">
        <f>'17.18 prices'!F70</f>
        <v>Appointment Time Hours</v>
      </c>
      <c r="G70" s="256" t="str">
        <f>'17.18 prices'!G70</f>
        <v>Normal/Over</v>
      </c>
      <c r="H70" s="256" t="str">
        <f>'17.18 prices'!H70</f>
        <v>Crew</v>
      </c>
      <c r="I70" s="256" t="s">
        <v>201</v>
      </c>
      <c r="J70" s="256" t="s">
        <v>202</v>
      </c>
      <c r="K70" s="256" t="s">
        <v>203</v>
      </c>
      <c r="L70" s="256" t="s">
        <v>204</v>
      </c>
      <c r="M70" s="256" t="s">
        <v>205</v>
      </c>
      <c r="N70" s="256" t="s">
        <v>206</v>
      </c>
      <c r="O70" s="256" t="s">
        <v>207</v>
      </c>
      <c r="P70" s="256" t="s">
        <v>208</v>
      </c>
      <c r="Q70" s="256" t="s">
        <v>209</v>
      </c>
      <c r="R70" s="55"/>
      <c r="S70" s="55"/>
    </row>
    <row r="71" spans="1:38" ht="75.75" customHeight="1" thickBot="1" x14ac:dyDescent="0.4">
      <c r="A71" s="73">
        <f>'17.18 prices'!A71</f>
        <v>570</v>
      </c>
      <c r="B71" s="239" t="str">
        <f>'17.18 prices'!B71</f>
        <v>Embedded Generation Connection Enquiry – Class 1 (Commercial)</v>
      </c>
      <c r="C71" s="238" t="str">
        <f>'17.18 prices'!C71</f>
        <v>Receipt, registration, processing and responding to a connection enquiry for Class 1 (Commercial) Embedded Generation</v>
      </c>
      <c r="D71" s="440">
        <f>'17.18 prices'!D71</f>
        <v>0</v>
      </c>
      <c r="E71" s="440">
        <f>'17.18 prices'!E71</f>
        <v>0</v>
      </c>
      <c r="F71" s="241">
        <f>'17.18 prices'!F71</f>
        <v>2</v>
      </c>
      <c r="G71" s="119" t="str">
        <f>'17.18 prices'!G71</f>
        <v>Normal</v>
      </c>
      <c r="H71" s="67" t="str">
        <f>'17.18 prices'!H71</f>
        <v>Management
 ( Senior Project Engineer - SPE)</v>
      </c>
      <c r="I71" s="119">
        <f t="shared" ref="I71:I83" si="10">$B$8</f>
        <v>133.86581504972423</v>
      </c>
      <c r="J71" s="119">
        <f t="shared" ref="J71:J76" si="11">$C$8</f>
        <v>187.41214106961391</v>
      </c>
      <c r="K71" s="119">
        <f>IF(G71="Normal",F71*I71,F71*J71)</f>
        <v>267.73163009944847</v>
      </c>
      <c r="L71" s="119">
        <f>IF(G71="Normal",K71*$B$5,K71/Q13*$B$5)</f>
        <v>99.060703136795937</v>
      </c>
      <c r="M71" s="281"/>
      <c r="N71" s="281"/>
      <c r="O71" s="281"/>
      <c r="P71" s="437">
        <f t="shared" ref="P71:P76" si="12">IF(G71="Normal",SUM(K71:O71,-L71)*$B$16,SUM((K71/Q54), M71, N71, O71)*$B$16)</f>
        <v>64.255591223867626</v>
      </c>
      <c r="Q71" s="281">
        <f t="shared" ref="Q71:Q76" si="13">SUM(K71:P71)</f>
        <v>431.04792446011203</v>
      </c>
      <c r="R71" s="295"/>
      <c r="S71" s="55"/>
    </row>
    <row r="72" spans="1:38" ht="78.75" customHeight="1" thickBot="1" x14ac:dyDescent="0.4">
      <c r="A72" s="73">
        <f>'17.18 prices'!A72</f>
        <v>596</v>
      </c>
      <c r="B72" s="239" t="str">
        <f>'17.18 prices'!B72</f>
        <v>Embedded Generation Connection Enquiry – Class 2</v>
      </c>
      <c r="C72" s="238" t="str">
        <f>'17.18 prices'!C72</f>
        <v xml:space="preserve">Receipt, registration, processing and responding to a connection enquiry with Preliminary Network Advice for Class 2 Embedded Generation </v>
      </c>
      <c r="D72" s="441">
        <f>'17.18 prices'!D72</f>
        <v>571.20000000000005</v>
      </c>
      <c r="E72" s="441">
        <f>'17.18 prices'!E72</f>
        <v>628.32000000000005</v>
      </c>
      <c r="F72" s="241">
        <f>'17.18 prices'!F72</f>
        <v>2.5</v>
      </c>
      <c r="G72" s="67" t="str">
        <f>'17.18 prices'!G72</f>
        <v>Normal</v>
      </c>
      <c r="H72" s="67" t="str">
        <f>'17.18 prices'!H72</f>
        <v>Management
 ( Senior Project Engineer - SPE)</v>
      </c>
      <c r="I72" s="119">
        <f t="shared" si="10"/>
        <v>133.86581504972423</v>
      </c>
      <c r="J72" s="119">
        <f t="shared" si="11"/>
        <v>187.41214106961391</v>
      </c>
      <c r="K72" s="119">
        <f t="shared" ref="K72:K76" si="14">IF(G72="Normal",F72*I72,F72*J72)</f>
        <v>334.66453762431058</v>
      </c>
      <c r="L72" s="119">
        <f>IF(G72="Normal",K72*$B$5,K72/Q14*$B$5)</f>
        <v>123.82587892099491</v>
      </c>
      <c r="M72" s="67"/>
      <c r="N72" s="67"/>
      <c r="O72" s="67"/>
      <c r="P72" s="437">
        <f t="shared" si="12"/>
        <v>80.319489029834543</v>
      </c>
      <c r="Q72" s="260">
        <f t="shared" si="13"/>
        <v>538.80990557514008</v>
      </c>
      <c r="R72" s="295"/>
      <c r="S72" s="55"/>
    </row>
    <row r="73" spans="1:38" ht="75" customHeight="1" thickBot="1" x14ac:dyDescent="0.4">
      <c r="A73" s="73">
        <f>'17.18 prices'!A73</f>
        <v>597</v>
      </c>
      <c r="B73" s="239" t="str">
        <f>'17.18 prices'!B73</f>
        <v xml:space="preserve">Embedded Generation Connection Enquiry – Class 3 </v>
      </c>
      <c r="C73" s="238" t="str">
        <f>'17.18 prices'!C73</f>
        <v xml:space="preserve">Receipt, registration, processing and responding to a connection enquiry with Preliminary Network Advice for Class 3 Embedded Generation </v>
      </c>
      <c r="D73" s="441">
        <f>'17.18 prices'!D73</f>
        <v>571.20000000000005</v>
      </c>
      <c r="E73" s="441">
        <f>'17.18 prices'!E73</f>
        <v>628.32000000000005</v>
      </c>
      <c r="F73" s="241">
        <f>'17.18 prices'!F73</f>
        <v>3</v>
      </c>
      <c r="G73" s="67" t="str">
        <f>'17.18 prices'!G73</f>
        <v>Normal</v>
      </c>
      <c r="H73" s="67" t="str">
        <f>'17.18 prices'!H73</f>
        <v>Management
 ( Senior Project Engineer - SPE)</v>
      </c>
      <c r="I73" s="119">
        <f t="shared" si="10"/>
        <v>133.86581504972423</v>
      </c>
      <c r="J73" s="119">
        <f t="shared" si="11"/>
        <v>187.41214106961391</v>
      </c>
      <c r="K73" s="119">
        <f t="shared" si="14"/>
        <v>401.5974451491727</v>
      </c>
      <c r="L73" s="119">
        <f>IF(G73="Normal",K73*$B$5,K73/Q15*$B$5)</f>
        <v>148.5910547051939</v>
      </c>
      <c r="M73" s="67"/>
      <c r="N73" s="67"/>
      <c r="O73" s="67"/>
      <c r="P73" s="437">
        <f t="shared" si="12"/>
        <v>96.383386835801446</v>
      </c>
      <c r="Q73" s="260">
        <f t="shared" si="13"/>
        <v>646.57188669016796</v>
      </c>
      <c r="R73" s="295"/>
      <c r="S73" s="55"/>
    </row>
    <row r="74" spans="1:38" ht="78" customHeight="1" thickBot="1" x14ac:dyDescent="0.4">
      <c r="A74" s="73">
        <f>'17.18 prices'!A74</f>
        <v>598</v>
      </c>
      <c r="B74" s="239" t="str">
        <f>'17.18 prices'!B74</f>
        <v xml:space="preserve">Embedded Generation Connection Enquiry – Class 4 </v>
      </c>
      <c r="C74" s="238" t="str">
        <f>'17.18 prices'!C74</f>
        <v xml:space="preserve">Receipt, registration, processing and responding to a connection enquiry with Preliminary Network Advice for Class 4 Embedded Generation </v>
      </c>
      <c r="D74" s="441">
        <f>'17.18 prices'!D74</f>
        <v>571.20000000000005</v>
      </c>
      <c r="E74" s="441">
        <f>'17.18 prices'!E74</f>
        <v>628.32000000000005</v>
      </c>
      <c r="F74" s="241">
        <f>'17.18 prices'!F74</f>
        <v>3.5</v>
      </c>
      <c r="G74" s="67" t="str">
        <f>'17.18 prices'!G74</f>
        <v>Normal</v>
      </c>
      <c r="H74" s="67" t="str">
        <f>'17.18 prices'!H74</f>
        <v>Management
 ( Senior Project Engineer - SPE)</v>
      </c>
      <c r="I74" s="119">
        <f t="shared" si="10"/>
        <v>133.86581504972423</v>
      </c>
      <c r="J74" s="119">
        <f t="shared" si="11"/>
        <v>187.41214106961391</v>
      </c>
      <c r="K74" s="119">
        <f t="shared" si="14"/>
        <v>468.53035267403482</v>
      </c>
      <c r="L74" s="119">
        <f>IF(G74="Normal",K74*$B$5,K74/Q16*$B$5)</f>
        <v>173.35623048939289</v>
      </c>
      <c r="M74" s="67"/>
      <c r="N74" s="67"/>
      <c r="O74" s="67"/>
      <c r="P74" s="437">
        <f t="shared" si="12"/>
        <v>112.44728464176836</v>
      </c>
      <c r="Q74" s="260">
        <f t="shared" si="13"/>
        <v>754.33386780519618</v>
      </c>
      <c r="R74" s="295"/>
      <c r="S74" s="55"/>
    </row>
    <row r="75" spans="1:38" ht="75" customHeight="1" thickBot="1" x14ac:dyDescent="0.4">
      <c r="A75" s="73">
        <f>'17.18 prices'!A75</f>
        <v>599</v>
      </c>
      <c r="B75" s="239" t="str">
        <f>'17.18 prices'!B75</f>
        <v xml:space="preserve">Embedded Generation Connection Enquiry – Class 5 </v>
      </c>
      <c r="C75" s="238" t="str">
        <f>'17.18 prices'!C75</f>
        <v xml:space="preserve">Receipt, registration, processing and responding to a connection enquiry with Preliminary Network Advice for Class 5 Embedded Generation </v>
      </c>
      <c r="D75" s="441">
        <f>'17.18 prices'!D75</f>
        <v>571.20000000000005</v>
      </c>
      <c r="E75" s="441">
        <f>'17.18 prices'!E75</f>
        <v>628.32000000000005</v>
      </c>
      <c r="F75" s="241">
        <f>'17.18 prices'!F75</f>
        <v>4</v>
      </c>
      <c r="G75" s="67" t="str">
        <f>'17.18 prices'!G75</f>
        <v>Normal</v>
      </c>
      <c r="H75" s="67" t="str">
        <f>'17.18 prices'!H75</f>
        <v>Management
 ( Senior Project Engineer - SPE)</v>
      </c>
      <c r="I75" s="119">
        <f t="shared" si="10"/>
        <v>133.86581504972423</v>
      </c>
      <c r="J75" s="119">
        <f t="shared" si="11"/>
        <v>187.41214106961391</v>
      </c>
      <c r="K75" s="119">
        <f t="shared" si="14"/>
        <v>535.46326019889693</v>
      </c>
      <c r="L75" s="119">
        <f>IF(G75="Normal",K75*$B$5,K75/Q17*$B$5)</f>
        <v>198.12140627359187</v>
      </c>
      <c r="M75" s="67"/>
      <c r="N75" s="67"/>
      <c r="O75" s="67"/>
      <c r="P75" s="437">
        <f t="shared" si="12"/>
        <v>128.51118244773525</v>
      </c>
      <c r="Q75" s="260">
        <f t="shared" si="13"/>
        <v>862.09584892022406</v>
      </c>
      <c r="R75" s="295"/>
      <c r="S75" s="55"/>
    </row>
    <row r="76" spans="1:38" ht="64.5" customHeight="1" thickBot="1" x14ac:dyDescent="0.4">
      <c r="A76" s="73">
        <f>'17.18 prices'!A76</f>
        <v>600</v>
      </c>
      <c r="B76" s="239" t="str">
        <f>'17.18 prices'!B76</f>
        <v>Embedded Generation Connection Enquiry – Class 6</v>
      </c>
      <c r="C76" s="238" t="str">
        <f>'17.18 prices'!C76</f>
        <v xml:space="preserve">Receipt, registration, processing and responding to a connection enquiry with Preliminary Network Advice for Class 6 Embedded Generation </v>
      </c>
      <c r="D76" s="441">
        <f>'17.18 prices'!D76</f>
        <v>1142.4100000000001</v>
      </c>
      <c r="E76" s="441">
        <f>'17.18 prices'!E76</f>
        <v>1256.6400000000001</v>
      </c>
      <c r="F76" s="241">
        <f>'17.18 prices'!F76</f>
        <v>4.5</v>
      </c>
      <c r="G76" s="67" t="str">
        <f>'17.18 prices'!G76</f>
        <v>Normal</v>
      </c>
      <c r="H76" s="67" t="str">
        <f>'17.18 prices'!H76</f>
        <v>Management
 ( Senior Project Engineer - SPE)</v>
      </c>
      <c r="I76" s="119">
        <f t="shared" si="10"/>
        <v>133.86581504972423</v>
      </c>
      <c r="J76" s="119">
        <f t="shared" si="11"/>
        <v>187.41214106961391</v>
      </c>
      <c r="K76" s="119">
        <f t="shared" si="14"/>
        <v>602.39616772375905</v>
      </c>
      <c r="L76" s="119">
        <f>IF(G76="Normal",K76*$B$5,K76/Q15*$B$5)</f>
        <v>222.88658205779083</v>
      </c>
      <c r="M76" s="67"/>
      <c r="N76" s="67"/>
      <c r="O76" s="67"/>
      <c r="P76" s="437">
        <f t="shared" si="12"/>
        <v>144.57508025370217</v>
      </c>
      <c r="Q76" s="260">
        <f t="shared" si="13"/>
        <v>969.85783003525205</v>
      </c>
      <c r="R76" s="295"/>
      <c r="S76" s="55"/>
    </row>
    <row r="77" spans="1:38" s="42" customFormat="1" ht="63" customHeight="1" thickBot="1" x14ac:dyDescent="0.4">
      <c r="A77" s="60" t="str">
        <f>'17.18 prices'!A77</f>
        <v xml:space="preserve">Network Design &amp; Investigation / Analysis Services - Embedded Generation Installations† </v>
      </c>
      <c r="B77" s="58" t="str">
        <f>'17.18 prices'!B77</f>
        <v>Service</v>
      </c>
      <c r="C77" s="58" t="str">
        <f>'17.18 prices'!C77</f>
        <v>Service Description / Scope</v>
      </c>
      <c r="D77" s="279" t="str">
        <f>'17.18 prices'!D77</f>
        <v>Current Prices 2017/18</v>
      </c>
      <c r="E77" s="279" t="str">
        <f>'17.18 prices'!E77</f>
        <v>GST Inclusive</v>
      </c>
      <c r="F77" s="256" t="str">
        <f>'17.18 prices'!F77</f>
        <v>Appointment Time Hours</v>
      </c>
      <c r="G77" s="256" t="str">
        <f>'17.18 prices'!G77</f>
        <v>Normal/Over</v>
      </c>
      <c r="H77" s="256" t="str">
        <f>'17.18 prices'!H77</f>
        <v>Crew</v>
      </c>
      <c r="I77" s="256" t="s">
        <v>201</v>
      </c>
      <c r="J77" s="256" t="s">
        <v>202</v>
      </c>
      <c r="K77" s="256" t="s">
        <v>203</v>
      </c>
      <c r="L77" s="256" t="s">
        <v>204</v>
      </c>
      <c r="M77" s="256" t="s">
        <v>205</v>
      </c>
      <c r="N77" s="256" t="s">
        <v>206</v>
      </c>
      <c r="O77" s="256" t="s">
        <v>207</v>
      </c>
      <c r="P77" s="256" t="s">
        <v>208</v>
      </c>
      <c r="Q77" s="256" t="s">
        <v>209</v>
      </c>
      <c r="R77" s="55"/>
      <c r="S77" s="55"/>
      <c r="T77"/>
      <c r="U77"/>
      <c r="V77"/>
      <c r="W77"/>
      <c r="X77"/>
      <c r="Y77"/>
      <c r="Z77"/>
      <c r="AA77"/>
      <c r="AB77"/>
      <c r="AC77"/>
      <c r="AD77"/>
      <c r="AE77"/>
      <c r="AF77"/>
      <c r="AG77"/>
      <c r="AH77"/>
      <c r="AI77"/>
      <c r="AJ77"/>
      <c r="AK77"/>
      <c r="AL77"/>
    </row>
    <row r="78" spans="1:38" ht="60.75" customHeight="1" thickBot="1" x14ac:dyDescent="0.4">
      <c r="A78" s="73">
        <f>'17.18 prices'!A78</f>
        <v>574</v>
      </c>
      <c r="B78" s="239" t="str">
        <f>'17.18 prices'!B78</f>
        <v>Embedded Generation Network Technical Study - Class 1  (Commercial)</v>
      </c>
      <c r="C78" s="238" t="str">
        <f>'17.18 prices'!C78</f>
        <v xml:space="preserve">Technical assessment of Network Capability for connecting Class 1 (Commercial) Export Embedded Generation </v>
      </c>
      <c r="D78" s="440">
        <f>'17.18 prices'!D78</f>
        <v>0</v>
      </c>
      <c r="E78" s="440">
        <f>'17.18 prices'!E78</f>
        <v>0</v>
      </c>
      <c r="F78" s="241">
        <f>'17.18 prices'!F78</f>
        <v>8</v>
      </c>
      <c r="G78" s="67" t="str">
        <f>'17.18 prices'!G78</f>
        <v>Normal</v>
      </c>
      <c r="H78" s="67" t="str">
        <f>'17.18 prices'!H78</f>
        <v>Management
 ( Senior Project Engineer - SPE)</v>
      </c>
      <c r="I78" s="119">
        <f t="shared" si="10"/>
        <v>133.86581504972423</v>
      </c>
      <c r="J78" s="119">
        <f t="shared" ref="J78:J83" si="15">$C$8</f>
        <v>187.41214106961391</v>
      </c>
      <c r="K78" s="67">
        <f t="shared" ref="K78:K83" si="16">IF(G78="Normal",F78*I78,F78*J78)</f>
        <v>1070.9265203977939</v>
      </c>
      <c r="L78" s="119">
        <f t="shared" ref="L78:L83" si="17">IF(G78="Normal",K78*$B$5,K78/Q22*$B$5)</f>
        <v>396.24281254718375</v>
      </c>
      <c r="M78" s="67"/>
      <c r="N78" s="67"/>
      <c r="O78" s="67"/>
      <c r="P78" s="437">
        <f t="shared" ref="P78:P83" si="18">IF(G78="Normal",SUM(K78:O78,-L78)*$B$16,SUM((K78/Q61), M78, N78, O78)*$B$16)</f>
        <v>257.0223648954705</v>
      </c>
      <c r="Q78" s="260">
        <f t="shared" ref="Q78:Q83" si="19">SUM(K78:P78)</f>
        <v>1724.1916978404481</v>
      </c>
      <c r="R78" s="295"/>
      <c r="S78" s="55"/>
    </row>
    <row r="79" spans="1:38" ht="59.25" customHeight="1" thickBot="1" x14ac:dyDescent="0.4">
      <c r="A79" s="73">
        <f>'17.18 prices'!A79</f>
        <v>575</v>
      </c>
      <c r="B79" s="239" t="str">
        <f>'17.18 prices'!B79</f>
        <v>Embedded Generation Network Technical Study - Class 2</v>
      </c>
      <c r="C79" s="238" t="str">
        <f>'17.18 prices'!C79</f>
        <v xml:space="preserve">Technical assessment of Network Capability for connecting Class 2 Export Embedded Generation </v>
      </c>
      <c r="D79" s="441">
        <f>'17.18 prices'!D79</f>
        <v>3808.0446977580677</v>
      </c>
      <c r="E79" s="441">
        <f>'17.18 prices'!E79</f>
        <v>4188.8491675338746</v>
      </c>
      <c r="F79" s="241">
        <f>'17.18 prices'!F79</f>
        <v>16</v>
      </c>
      <c r="G79" s="67" t="str">
        <f>'17.18 prices'!G79</f>
        <v>Normal</v>
      </c>
      <c r="H79" s="67" t="str">
        <f>'17.18 prices'!H79</f>
        <v>Management
 ( Senior Project Engineer - SPE)</v>
      </c>
      <c r="I79" s="119">
        <f t="shared" si="10"/>
        <v>133.86581504972423</v>
      </c>
      <c r="J79" s="119">
        <f t="shared" si="15"/>
        <v>187.41214106961391</v>
      </c>
      <c r="K79" s="67">
        <f t="shared" si="16"/>
        <v>2141.8530407955877</v>
      </c>
      <c r="L79" s="119">
        <f t="shared" si="17"/>
        <v>792.48562509436749</v>
      </c>
      <c r="M79" s="67"/>
      <c r="N79" s="67"/>
      <c r="O79" s="67"/>
      <c r="P79" s="437">
        <f t="shared" si="18"/>
        <v>514.04472979094101</v>
      </c>
      <c r="Q79" s="260">
        <f t="shared" si="19"/>
        <v>3448.3833956808962</v>
      </c>
      <c r="R79" s="295"/>
      <c r="S79" s="55"/>
    </row>
    <row r="80" spans="1:38" ht="53.25" customHeight="1" thickBot="1" x14ac:dyDescent="0.4">
      <c r="A80" s="73">
        <f>'17.18 prices'!A80</f>
        <v>576</v>
      </c>
      <c r="B80" s="239" t="str">
        <f>'17.18 prices'!B80</f>
        <v>Embedded Generation Network Technical Study - Class 3</v>
      </c>
      <c r="C80" s="238" t="str">
        <f>'17.18 prices'!C80</f>
        <v xml:space="preserve">Technical assessment of Network Capability for connecting Class 3 Export Embedded Generation </v>
      </c>
      <c r="D80" s="440">
        <f>'17.18 prices'!D80</f>
        <v>5712.0516697515668</v>
      </c>
      <c r="E80" s="440">
        <f>'17.18 prices'!E80</f>
        <v>6283.256836726724</v>
      </c>
      <c r="F80" s="241">
        <f>'17.18 prices'!F80</f>
        <v>32</v>
      </c>
      <c r="G80" s="67" t="str">
        <f>'17.18 prices'!G80</f>
        <v>Normal</v>
      </c>
      <c r="H80" s="67" t="str">
        <f>'17.18 prices'!H80</f>
        <v>Management
 ( Senior Project Engineer - SPE)</v>
      </c>
      <c r="I80" s="119">
        <f t="shared" si="10"/>
        <v>133.86581504972423</v>
      </c>
      <c r="J80" s="119">
        <f t="shared" si="15"/>
        <v>187.41214106961391</v>
      </c>
      <c r="K80" s="119">
        <f t="shared" si="16"/>
        <v>4283.7060815911755</v>
      </c>
      <c r="L80" s="119">
        <f t="shared" si="17"/>
        <v>1584.971250188735</v>
      </c>
      <c r="M80" s="67"/>
      <c r="N80" s="67"/>
      <c r="O80" s="67"/>
      <c r="P80" s="437">
        <f t="shared" si="18"/>
        <v>1028.089459581882</v>
      </c>
      <c r="Q80" s="260">
        <f t="shared" si="19"/>
        <v>6896.7667913617925</v>
      </c>
      <c r="R80" s="295"/>
      <c r="S80" s="55"/>
    </row>
    <row r="81" spans="1:38" ht="51" customHeight="1" thickBot="1" x14ac:dyDescent="0.4">
      <c r="A81" s="73">
        <f>'17.18 prices'!A81</f>
        <v>577</v>
      </c>
      <c r="B81" s="239" t="str">
        <f>'17.18 prices'!B81</f>
        <v>Embedded Generation Network Technical Study - Class 4</v>
      </c>
      <c r="C81" s="238" t="str">
        <f>'17.18 prices'!C81</f>
        <v xml:space="preserve">Technical assessment of Network Capability for connecting Class 4 Export Embedded Generation </v>
      </c>
      <c r="D81" s="441">
        <f>'17.18 prices'!D81</f>
        <v>7616.0791442591117</v>
      </c>
      <c r="E81" s="441">
        <f>'17.18 prices'!E81</f>
        <v>8377.6870586850237</v>
      </c>
      <c r="F81" s="241">
        <f>'17.18 prices'!F81</f>
        <v>48</v>
      </c>
      <c r="G81" s="67" t="str">
        <f>'17.18 prices'!G81</f>
        <v>Normal</v>
      </c>
      <c r="H81" s="67" t="str">
        <f>'17.18 prices'!H81</f>
        <v>Management
 ( Senior Project Engineer - SPE)</v>
      </c>
      <c r="I81" s="119">
        <f t="shared" si="10"/>
        <v>133.86581504972423</v>
      </c>
      <c r="J81" s="119">
        <f t="shared" si="15"/>
        <v>187.41214106961391</v>
      </c>
      <c r="K81" s="436">
        <f t="shared" si="16"/>
        <v>6425.5591223867632</v>
      </c>
      <c r="L81" s="119">
        <f t="shared" si="17"/>
        <v>2377.4568752831024</v>
      </c>
      <c r="M81" s="67"/>
      <c r="N81" s="67"/>
      <c r="O81" s="67"/>
      <c r="P81" s="437">
        <f t="shared" si="18"/>
        <v>1542.1341893728231</v>
      </c>
      <c r="Q81" s="260">
        <f t="shared" si="19"/>
        <v>10345.150187042687</v>
      </c>
      <c r="R81" s="295"/>
      <c r="S81" s="55"/>
    </row>
    <row r="82" spans="1:38" ht="73.5" customHeight="1" thickBot="1" x14ac:dyDescent="0.4">
      <c r="A82" s="73">
        <f>'17.18 prices'!A82</f>
        <v>578</v>
      </c>
      <c r="B82" s="239" t="str">
        <f>'17.18 prices'!B82</f>
        <v>Embedded Generation Network Technical Study - Class 5</v>
      </c>
      <c r="C82" s="238" t="str">
        <f>'17.18 prices'!C82</f>
        <v xml:space="preserve">Technical assessment of Network Capability for connecting Class 5 Export Embedded Generation </v>
      </c>
      <c r="D82" s="440">
        <f>'17.18 prices'!D82</f>
        <v>11424.123842017181</v>
      </c>
      <c r="E82" s="440">
        <f>'17.18 prices'!E82</f>
        <v>12566.536226218901</v>
      </c>
      <c r="F82" s="241">
        <f>'17.18 prices'!F82</f>
        <v>64</v>
      </c>
      <c r="G82" s="67" t="str">
        <f>'17.18 prices'!G82</f>
        <v>Normal</v>
      </c>
      <c r="H82" s="67" t="str">
        <f>'17.18 prices'!H82</f>
        <v>Management
 ( Senior Project Engineer - SPE)</v>
      </c>
      <c r="I82" s="119">
        <f t="shared" si="10"/>
        <v>133.86581504972423</v>
      </c>
      <c r="J82" s="119">
        <f t="shared" si="15"/>
        <v>187.41214106961391</v>
      </c>
      <c r="K82" s="119">
        <f t="shared" si="16"/>
        <v>8567.4121631823509</v>
      </c>
      <c r="L82" s="119">
        <f t="shared" si="17"/>
        <v>3169.94250037747</v>
      </c>
      <c r="M82" s="67"/>
      <c r="N82" s="67"/>
      <c r="O82" s="67"/>
      <c r="P82" s="437">
        <f t="shared" si="18"/>
        <v>2056.178919163764</v>
      </c>
      <c r="Q82" s="260">
        <f t="shared" si="19"/>
        <v>13793.533582723585</v>
      </c>
      <c r="R82" s="295"/>
      <c r="S82" s="55"/>
    </row>
    <row r="83" spans="1:38" ht="93" customHeight="1" thickBot="1" x14ac:dyDescent="0.4">
      <c r="A83" s="73">
        <f>'17.18 prices'!A83</f>
        <v>579</v>
      </c>
      <c r="B83" s="239" t="str">
        <f>'17.18 prices'!B83</f>
        <v>Embeddded Generation - Network Technical Study - Class 6</v>
      </c>
      <c r="C83" s="238" t="str">
        <f>'17.18 prices'!C83</f>
        <v>Technical assessment of Network Capability for connecting Class 6 Embedded Generation where Evoenergy provides the requisite network data and the Embedded Generator  undertakes the Network Technical Study.</v>
      </c>
      <c r="D83" s="441">
        <f>'17.18 prices'!D83</f>
        <v>14280.144551264451</v>
      </c>
      <c r="E83" s="441">
        <f>'17.18 prices'!E83</f>
        <v>15708.159006390897</v>
      </c>
      <c r="F83" s="241">
        <f>'17.18 prices'!F83</f>
        <v>80</v>
      </c>
      <c r="G83" s="67" t="str">
        <f>'17.18 prices'!G83</f>
        <v>Normal</v>
      </c>
      <c r="H83" s="67" t="str">
        <f>'17.18 prices'!H83</f>
        <v>Management
 ( Senior Project Engineer - SPE)</v>
      </c>
      <c r="I83" s="119">
        <f t="shared" si="10"/>
        <v>133.86581504972423</v>
      </c>
      <c r="J83" s="119">
        <f t="shared" si="15"/>
        <v>187.41214106961391</v>
      </c>
      <c r="K83" s="119">
        <f t="shared" si="16"/>
        <v>10709.265203977939</v>
      </c>
      <c r="L83" s="119">
        <f t="shared" si="17"/>
        <v>3962.4281254718371</v>
      </c>
      <c r="M83" s="67"/>
      <c r="N83" s="67"/>
      <c r="O83" s="67"/>
      <c r="P83" s="437">
        <f t="shared" si="18"/>
        <v>2570.2236489547054</v>
      </c>
      <c r="Q83" s="260">
        <f t="shared" si="19"/>
        <v>17241.916978404483</v>
      </c>
      <c r="R83" s="295"/>
      <c r="S83" s="55"/>
    </row>
    <row r="84" spans="1:38" ht="93" customHeight="1" thickBot="1" x14ac:dyDescent="0.4">
      <c r="A84" s="60" t="str">
        <f>'17.18 prices'!A84</f>
        <v xml:space="preserve">Contract Administration, Commissioning and Testing - Embedded Generation Installations up to 5MW </v>
      </c>
      <c r="B84" s="58" t="str">
        <f>'17.18 prices'!B84</f>
        <v>Service</v>
      </c>
      <c r="C84" s="58" t="str">
        <f>'17.18 prices'!C84</f>
        <v>Service Description / Scope</v>
      </c>
      <c r="D84" s="279" t="str">
        <f>'17.18 prices'!D84</f>
        <v>Current Prices 2017/18</v>
      </c>
      <c r="E84" s="279" t="str">
        <f>'17.18 prices'!E84</f>
        <v>GST Inclusive</v>
      </c>
      <c r="F84" s="256" t="str">
        <f>'17.18 prices'!F84</f>
        <v>Appointment Time Hours</v>
      </c>
      <c r="G84" s="256" t="str">
        <f>'17.18 prices'!G84</f>
        <v>Normal/Over</v>
      </c>
      <c r="H84" s="256" t="str">
        <f>'17.18 prices'!H84</f>
        <v>Crew</v>
      </c>
      <c r="I84" s="256" t="s">
        <v>201</v>
      </c>
      <c r="J84" s="256" t="s">
        <v>202</v>
      </c>
      <c r="K84" s="256" t="s">
        <v>203</v>
      </c>
      <c r="L84" s="256" t="s">
        <v>204</v>
      </c>
      <c r="M84" s="256" t="s">
        <v>205</v>
      </c>
      <c r="N84" s="256" t="s">
        <v>206</v>
      </c>
      <c r="O84" s="256" t="s">
        <v>207</v>
      </c>
      <c r="P84" s="256" t="s">
        <v>208</v>
      </c>
      <c r="Q84" s="256" t="s">
        <v>209</v>
      </c>
      <c r="R84" s="55"/>
      <c r="S84" s="55"/>
    </row>
    <row r="85" spans="1:38" ht="93" customHeight="1" thickBot="1" x14ac:dyDescent="0.4">
      <c r="A85" s="73">
        <f>'17.18 prices'!A85</f>
        <v>601</v>
      </c>
      <c r="B85" s="239" t="str">
        <f>'17.18 prices'!B85</f>
        <v xml:space="preserve">Embedded Generation - Connection Contract Establishment - Class 1 (Commercial) to Class 6 </v>
      </c>
      <c r="C85" s="238" t="str">
        <f>'17.18 prices'!C85</f>
        <v>Preparation of Non-Standard Connection Agreement and on site attendance of Evoenergy to witness commissioning of the embedded generation where Evoenergy is not required to make any network alterations or additions.</v>
      </c>
      <c r="D85" s="438" t="str">
        <f>'17.18 prices'!D85</f>
        <v>na</v>
      </c>
      <c r="E85" s="438" t="str">
        <f>'17.18 prices'!E85</f>
        <v>na</v>
      </c>
      <c r="F85" s="241">
        <f>'17.18 prices'!F85</f>
        <v>16</v>
      </c>
      <c r="G85" s="67" t="str">
        <f>'17.18 prices'!G85</f>
        <v>Normal</v>
      </c>
      <c r="H85" s="67" t="str">
        <f>'17.18 prices'!H85</f>
        <v>Management
 ( Senior Project Engineer - SPE)</v>
      </c>
      <c r="I85" s="119">
        <f>$B$8</f>
        <v>133.86581504972423</v>
      </c>
      <c r="J85" s="119">
        <f>$C$8</f>
        <v>187.41214106961391</v>
      </c>
      <c r="K85" s="119">
        <f>IF(G85="Normal",F85*I85,F85*J85)</f>
        <v>2141.8530407955877</v>
      </c>
      <c r="L85" s="119">
        <f>IF(G85="Normal",K85*$B$5,K85/Q29*$B$5)</f>
        <v>792.48562509436749</v>
      </c>
      <c r="M85" s="67"/>
      <c r="N85" s="67"/>
      <c r="O85" s="67"/>
      <c r="P85" s="437">
        <f>IF(G85="Normal",SUM(K85:O85,-L85)*$B$16,SUM((K85/Q68), M85, N85, O85)*$B$16)</f>
        <v>514.04472979094101</v>
      </c>
      <c r="Q85" s="260">
        <f>SUM(K85:P85)</f>
        <v>3448.3833956808962</v>
      </c>
      <c r="R85" s="295"/>
      <c r="S85" s="55"/>
    </row>
    <row r="86" spans="1:38" ht="93" customHeight="1" thickBot="1" x14ac:dyDescent="0.4">
      <c r="A86" s="60" t="str">
        <f>'17.18 prices'!A86</f>
        <v>Provision of Data for Network Technical Study - Embedded Generation Installations over 5MW</v>
      </c>
      <c r="B86" s="58" t="str">
        <f>'17.18 prices'!B86</f>
        <v>Service</v>
      </c>
      <c r="C86" s="58" t="str">
        <f>'17.18 prices'!C86</f>
        <v>Service Description / Scope</v>
      </c>
      <c r="D86" s="279" t="str">
        <f>'17.18 prices'!D86</f>
        <v>Current Prices 2017/18</v>
      </c>
      <c r="E86" s="279" t="str">
        <f>'17.18 prices'!E86</f>
        <v>GST Inclusive</v>
      </c>
      <c r="F86" s="256" t="str">
        <f>'17.18 prices'!F86</f>
        <v>Appointment Time Hours</v>
      </c>
      <c r="G86" s="256" t="str">
        <f>'17.18 prices'!G86</f>
        <v>Normal/Over</v>
      </c>
      <c r="H86" s="256" t="str">
        <f>'17.18 prices'!H86</f>
        <v>Crew</v>
      </c>
      <c r="I86" s="256" t="s">
        <v>201</v>
      </c>
      <c r="J86" s="256" t="s">
        <v>202</v>
      </c>
      <c r="K86" s="256" t="s">
        <v>203</v>
      </c>
      <c r="L86" s="256" t="s">
        <v>204</v>
      </c>
      <c r="M86" s="256" t="s">
        <v>205</v>
      </c>
      <c r="N86" s="256" t="s">
        <v>206</v>
      </c>
      <c r="O86" s="256" t="s">
        <v>207</v>
      </c>
      <c r="P86" s="256" t="s">
        <v>208</v>
      </c>
      <c r="Q86" s="256" t="s">
        <v>209</v>
      </c>
      <c r="R86" s="55"/>
      <c r="S86" s="55"/>
    </row>
    <row r="87" spans="1:38" ht="93" customHeight="1" thickBot="1" x14ac:dyDescent="0.4">
      <c r="A87" s="73">
        <f>'17.18 prices'!A87</f>
        <v>602</v>
      </c>
      <c r="B87" s="239" t="str">
        <f>'17.18 prices'!B87</f>
        <v>Embedded Generator Network Technical Study  - Embedded Generation over 5MW</v>
      </c>
      <c r="C87" s="238" t="str">
        <f>'17.18 prices'!C87</f>
        <v>The provision of network data for and an analysis of the results of the Embedded Generator Network Technical Study.</v>
      </c>
      <c r="D87" s="119">
        <f>'17.18 prices'!D87</f>
        <v>11424.12</v>
      </c>
      <c r="E87" s="119">
        <f>'17.18 prices'!E87</f>
        <v>12566.54</v>
      </c>
      <c r="F87" s="241">
        <f>'17.18 prices'!F87</f>
        <v>80</v>
      </c>
      <c r="G87" s="67" t="str">
        <f>'17.18 prices'!G87</f>
        <v>Normal</v>
      </c>
      <c r="H87" s="67" t="str">
        <f>'17.18 prices'!H87</f>
        <v>Management
 ( Senior Project Engineer - SPE)</v>
      </c>
      <c r="I87" s="119">
        <f>$B$8</f>
        <v>133.86581504972423</v>
      </c>
      <c r="J87" s="119">
        <f>$C$8</f>
        <v>187.41214106961391</v>
      </c>
      <c r="K87" s="119">
        <f>IF(G87="Normal",F87*I87,F87*J87)</f>
        <v>10709.265203977939</v>
      </c>
      <c r="L87" s="119">
        <f>IF(G87="Normal",K87*$B$5,K87/S31*$B$5)</f>
        <v>3962.4281254718371</v>
      </c>
      <c r="M87" s="67"/>
      <c r="N87" s="67"/>
      <c r="O87" s="67"/>
      <c r="P87" s="437">
        <f>IF(G87="Normal",SUM(K87:O87,-L87)*$B$16,SUM((K87/Q70), M87, N87, O87)*$B$16)</f>
        <v>2570.2236489547054</v>
      </c>
      <c r="Q87" s="260">
        <f>SUM(K87:P87)</f>
        <v>17241.916978404483</v>
      </c>
      <c r="R87" s="295"/>
      <c r="S87" s="55"/>
    </row>
    <row r="88" spans="1:38" s="42" customFormat="1" ht="63" customHeight="1" thickBot="1" x14ac:dyDescent="0.4">
      <c r="A88" s="60" t="str">
        <f>'17.18 prices'!A88</f>
        <v>Residential Estate Subdivision Services (per block)</v>
      </c>
      <c r="B88" s="58" t="str">
        <f>'17.18 prices'!B88</f>
        <v>Service</v>
      </c>
      <c r="C88" s="58" t="str">
        <f>'17.18 prices'!C88</f>
        <v>Service Description / Scope</v>
      </c>
      <c r="D88" s="279" t="str">
        <f>'17.18 prices'!D88</f>
        <v>Current Prices 2017/18</v>
      </c>
      <c r="E88" s="279" t="str">
        <f>'17.18 prices'!E88</f>
        <v>GST Inclusive</v>
      </c>
      <c r="F88" s="256" t="str">
        <f>'17.18 prices'!F88</f>
        <v>Appointment Time Hours</v>
      </c>
      <c r="G88" s="256" t="str">
        <f>'17.18 prices'!G88</f>
        <v>Normal/Over</v>
      </c>
      <c r="H88" s="256" t="str">
        <f>'17.18 prices'!H88</f>
        <v>Crew</v>
      </c>
      <c r="I88" s="256" t="s">
        <v>201</v>
      </c>
      <c r="J88" s="256" t="s">
        <v>202</v>
      </c>
      <c r="K88" s="256" t="s">
        <v>203</v>
      </c>
      <c r="L88" s="256" t="s">
        <v>204</v>
      </c>
      <c r="M88" s="256" t="s">
        <v>205</v>
      </c>
      <c r="N88" s="256" t="s">
        <v>206</v>
      </c>
      <c r="O88" s="256" t="s">
        <v>207</v>
      </c>
      <c r="P88" s="256" t="s">
        <v>208</v>
      </c>
      <c r="Q88" s="256" t="s">
        <v>209</v>
      </c>
      <c r="R88" s="55"/>
      <c r="S88" s="55"/>
      <c r="T88"/>
      <c r="U88"/>
      <c r="V88"/>
      <c r="W88"/>
      <c r="X88"/>
      <c r="Y88"/>
      <c r="Z88"/>
      <c r="AA88"/>
      <c r="AB88"/>
      <c r="AC88"/>
      <c r="AD88"/>
      <c r="AE88"/>
      <c r="AF88"/>
      <c r="AG88"/>
      <c r="AH88"/>
      <c r="AI88"/>
      <c r="AJ88"/>
      <c r="AK88"/>
      <c r="AL88"/>
    </row>
    <row r="89" spans="1:38" ht="68.25" customHeight="1" thickBot="1" x14ac:dyDescent="0.4">
      <c r="A89" s="73">
        <f>'17.18 prices'!A89</f>
        <v>580</v>
      </c>
      <c r="B89" s="64" t="str">
        <f>'17.18 prices'!B89</f>
        <v>Subdivision Electricity Distribution Network Reticulation - Multi Unit Blocks</v>
      </c>
      <c r="C89" s="65" t="str">
        <f>'17.18 prices'!C89</f>
        <v>Connection of multi-unit residential blocks to the LV reticulation network</v>
      </c>
      <c r="D89" s="243">
        <f>'17.18 prices'!D89</f>
        <v>0</v>
      </c>
      <c r="E89" s="70">
        <f>'17.18 prices'!E89</f>
        <v>0</v>
      </c>
      <c r="F89" s="134">
        <f>'17.18 prices'!F89</f>
        <v>0</v>
      </c>
      <c r="G89" s="134">
        <f>'17.18 prices'!G89</f>
        <v>0</v>
      </c>
      <c r="H89" s="134">
        <f>'17.18 prices'!H89</f>
        <v>0</v>
      </c>
      <c r="I89" s="134"/>
      <c r="J89" s="134"/>
      <c r="K89" s="134"/>
      <c r="L89" s="134"/>
      <c r="M89" s="261"/>
      <c r="N89" s="261"/>
      <c r="O89" s="261"/>
      <c r="P89" s="135"/>
      <c r="Q89" s="261"/>
      <c r="R89" s="55"/>
      <c r="S89" s="55"/>
    </row>
    <row r="90" spans="1:38" ht="66.75" customHeight="1" thickBot="1" x14ac:dyDescent="0.4">
      <c r="A90" s="73">
        <f>'17.18 prices'!A90</f>
        <v>581</v>
      </c>
      <c r="B90" s="65" t="str">
        <f>'17.18 prices'!B90</f>
        <v>Subdivision Electricity Distribution Network Reticulation - Category 1 Blocks &lt;= 650 M2</v>
      </c>
      <c r="C90" s="65" t="str">
        <f>'17.18 prices'!C90</f>
        <v>Connection of residential blocks less than or equal to 650 square meters, to the LV reticulation network</v>
      </c>
      <c r="D90" s="243">
        <f>'17.18 prices'!D90</f>
        <v>1700.39</v>
      </c>
      <c r="E90" s="70">
        <f>'17.18 prices'!E90</f>
        <v>1870.4290000000003</v>
      </c>
      <c r="F90" s="135">
        <f>'17.18 prices'!F90</f>
        <v>0</v>
      </c>
      <c r="G90" s="135">
        <f>'17.18 prices'!G90</f>
        <v>0</v>
      </c>
      <c r="H90" s="135">
        <f>'17.18 prices'!H90</f>
        <v>0</v>
      </c>
      <c r="I90" s="135"/>
      <c r="J90" s="135"/>
      <c r="K90" s="135"/>
      <c r="L90" s="135"/>
      <c r="M90" s="136"/>
      <c r="N90" s="136"/>
      <c r="O90" s="136"/>
      <c r="P90" s="135"/>
      <c r="Q90" s="262"/>
      <c r="R90" s="55"/>
      <c r="S90" s="55"/>
    </row>
    <row r="91" spans="1:38" ht="75.75" customHeight="1" thickBot="1" x14ac:dyDescent="0.4">
      <c r="A91" s="73">
        <f>'17.18 prices'!A91</f>
        <v>582</v>
      </c>
      <c r="B91" s="64" t="str">
        <f>'17.18 prices'!B91</f>
        <v>Subdivision Electricity Distribution Network Reticulation - Category 1 Blocks 650 - 1100m2 with average linear frontage of 22-25 metres</v>
      </c>
      <c r="C91" s="65" t="str">
        <f>'17.18 prices'!C91</f>
        <v>Connection of residential blocks less than or equal to 1100 square meters but greater than 650 square meters, with average linear frontage of 22-25 meters, to the LV reticulation network</v>
      </c>
      <c r="D91" s="243">
        <f>'17.18 prices'!D91</f>
        <v>2227.7800000000002</v>
      </c>
      <c r="E91" s="70">
        <f>'17.18 prices'!E91</f>
        <v>2450.5580000000004</v>
      </c>
      <c r="F91" s="134">
        <f>'17.18 prices'!F91</f>
        <v>0</v>
      </c>
      <c r="G91" s="134">
        <f>'17.18 prices'!G91</f>
        <v>0</v>
      </c>
      <c r="H91" s="134">
        <f>'17.18 prices'!H91</f>
        <v>0</v>
      </c>
      <c r="I91" s="134"/>
      <c r="J91" s="134"/>
      <c r="K91" s="134"/>
      <c r="L91" s="134"/>
      <c r="M91" s="261"/>
      <c r="N91" s="261"/>
      <c r="O91" s="261"/>
      <c r="P91" s="135"/>
      <c r="Q91" s="261"/>
      <c r="R91" s="55"/>
      <c r="S91" s="55"/>
    </row>
    <row r="92" spans="1:38" ht="100.5" customHeight="1" thickBot="1" x14ac:dyDescent="0.4">
      <c r="A92" s="60" t="str">
        <f>'17.18 prices'!A92</f>
        <v>Upstream augmentation (per kVA of capacity)</v>
      </c>
      <c r="B92" s="58" t="str">
        <f>'17.18 prices'!B92</f>
        <v>Service</v>
      </c>
      <c r="C92" s="58" t="str">
        <f>'17.18 prices'!C92</f>
        <v>Service Description / Scope</v>
      </c>
      <c r="D92" s="279" t="str">
        <f>'17.18 prices'!D92</f>
        <v>Current Prices 2017/18</v>
      </c>
      <c r="E92" s="279" t="str">
        <f>'17.18 prices'!E92</f>
        <v>GST Inclusive</v>
      </c>
      <c r="F92" s="256" t="str">
        <f>'17.18 prices'!F92</f>
        <v>Appointment Time Hours</v>
      </c>
      <c r="G92" s="256" t="str">
        <f>'17.18 prices'!G92</f>
        <v>Normal/Over</v>
      </c>
      <c r="H92" s="256" t="str">
        <f>'17.18 prices'!H92</f>
        <v>Crew</v>
      </c>
      <c r="I92" s="256" t="s">
        <v>201</v>
      </c>
      <c r="J92" s="256" t="s">
        <v>202</v>
      </c>
      <c r="K92" s="256" t="s">
        <v>203</v>
      </c>
      <c r="L92" s="256" t="s">
        <v>204</v>
      </c>
      <c r="M92" s="256" t="s">
        <v>205</v>
      </c>
      <c r="N92" s="256" t="s">
        <v>206</v>
      </c>
      <c r="O92" s="256" t="s">
        <v>207</v>
      </c>
      <c r="P92" s="256" t="s">
        <v>208</v>
      </c>
      <c r="Q92" s="256" t="s">
        <v>209</v>
      </c>
      <c r="R92" s="55"/>
      <c r="S92" s="55"/>
    </row>
    <row r="93" spans="1:38" ht="100.5" customHeight="1" thickBot="1" x14ac:dyDescent="0.4">
      <c r="A93" s="73">
        <f>'17.18 prices'!A93</f>
        <v>585</v>
      </c>
      <c r="B93" s="65" t="str">
        <f>'17.18 prices'!B93</f>
        <v>HV feeder</v>
      </c>
      <c r="C93" s="65" t="str">
        <f>'17.18 prices'!C93</f>
        <v xml:space="preserve">A $/kVA charge for the installation of new HV feeders </v>
      </c>
      <c r="D93" s="243">
        <f>'17.18 prices'!D93</f>
        <v>36.83</v>
      </c>
      <c r="E93" s="70">
        <f>'17.18 prices'!E93</f>
        <v>40.512999999999998</v>
      </c>
      <c r="F93" s="135">
        <f>'17.18 prices'!F93</f>
        <v>0</v>
      </c>
      <c r="G93" s="135">
        <f>'17.18 prices'!G93</f>
        <v>0</v>
      </c>
      <c r="H93" s="135">
        <f>'17.18 prices'!H93</f>
        <v>0</v>
      </c>
      <c r="I93" s="135"/>
      <c r="J93" s="135"/>
      <c r="K93" s="135"/>
      <c r="L93" s="135"/>
      <c r="M93" s="136"/>
      <c r="N93" s="136"/>
      <c r="O93" s="136"/>
      <c r="P93" s="135"/>
      <c r="Q93" s="262"/>
      <c r="R93" s="55"/>
      <c r="S93" s="55"/>
    </row>
    <row r="94" spans="1:38" ht="100.5" customHeight="1" thickBot="1" x14ac:dyDescent="0.4">
      <c r="A94" s="73">
        <f>'17.18 prices'!A94</f>
        <v>586</v>
      </c>
      <c r="B94" s="64" t="str">
        <f>'17.18 prices'!B94</f>
        <v>Distribution substation</v>
      </c>
      <c r="C94" s="65" t="str">
        <f>'17.18 prices'!C94</f>
        <v>A $/kVA charge for the installation of new distribution substations</v>
      </c>
      <c r="D94" s="243">
        <f>'17.18 prices'!D94</f>
        <v>21.33</v>
      </c>
      <c r="E94" s="70">
        <f>'17.18 prices'!E94</f>
        <v>23.463000000000001</v>
      </c>
      <c r="F94" s="134">
        <f>'17.18 prices'!F94</f>
        <v>0</v>
      </c>
      <c r="G94" s="134">
        <f>'17.18 prices'!G94</f>
        <v>0</v>
      </c>
      <c r="H94" s="134">
        <f>'17.18 prices'!H94</f>
        <v>0</v>
      </c>
      <c r="I94" s="134"/>
      <c r="J94" s="134"/>
      <c r="K94" s="134"/>
      <c r="L94" s="134"/>
      <c r="M94" s="261"/>
      <c r="N94" s="261"/>
      <c r="O94" s="261"/>
      <c r="P94" s="135"/>
      <c r="Q94" s="261"/>
      <c r="R94" s="55"/>
      <c r="S94" s="55"/>
    </row>
    <row r="95" spans="1:38" s="42" customFormat="1" ht="28" customHeight="1" thickBot="1" x14ac:dyDescent="0.4">
      <c r="A95" s="60" t="str">
        <f>'17.18 prices'!A95</f>
        <v>Rescheduled Site Visits</v>
      </c>
      <c r="B95" s="58" t="str">
        <f>'17.18 prices'!B95</f>
        <v>Service</v>
      </c>
      <c r="C95" s="58" t="str">
        <f>'17.18 prices'!C95</f>
        <v>Service Description / Scope</v>
      </c>
      <c r="D95" s="279" t="str">
        <f>'17.18 prices'!D95</f>
        <v>Current Prices 2017/18</v>
      </c>
      <c r="E95" s="279" t="str">
        <f>'17.18 prices'!E95</f>
        <v>GST Inclusive</v>
      </c>
      <c r="F95" s="256" t="str">
        <f>'17.18 prices'!F95</f>
        <v>Appointment Time Hours</v>
      </c>
      <c r="G95" s="256" t="str">
        <f>'17.18 prices'!G95</f>
        <v>Normal/Over</v>
      </c>
      <c r="H95" s="256" t="str">
        <f>'17.18 prices'!H95</f>
        <v>Crew</v>
      </c>
      <c r="I95" s="256" t="s">
        <v>201</v>
      </c>
      <c r="J95" s="256" t="s">
        <v>202</v>
      </c>
      <c r="K95" s="256" t="s">
        <v>203</v>
      </c>
      <c r="L95" s="256" t="s">
        <v>204</v>
      </c>
      <c r="M95" s="256" t="s">
        <v>205</v>
      </c>
      <c r="N95" s="256" t="s">
        <v>206</v>
      </c>
      <c r="O95" s="256" t="s">
        <v>207</v>
      </c>
      <c r="P95" s="256" t="s">
        <v>208</v>
      </c>
      <c r="Q95" s="256" t="s">
        <v>209</v>
      </c>
      <c r="R95" s="55"/>
      <c r="S95" s="55"/>
      <c r="T95"/>
      <c r="U95"/>
      <c r="V95"/>
      <c r="W95"/>
      <c r="X95"/>
      <c r="Y95"/>
      <c r="Z95"/>
      <c r="AA95"/>
      <c r="AB95"/>
      <c r="AC95"/>
      <c r="AD95"/>
      <c r="AE95"/>
      <c r="AF95"/>
      <c r="AG95"/>
      <c r="AH95"/>
      <c r="AI95"/>
      <c r="AJ95"/>
      <c r="AK95"/>
      <c r="AL95"/>
    </row>
    <row r="96" spans="1:38" ht="93" customHeight="1" thickBot="1" x14ac:dyDescent="0.4">
      <c r="A96" s="73">
        <f>'17.18 prices'!A96</f>
        <v>590</v>
      </c>
      <c r="B96" s="74" t="str">
        <f>'17.18 prices'!B96</f>
        <v>Rescheduled Site Visit – One Person</v>
      </c>
      <c r="C96" s="65"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436">
        <f>'17.18 prices'!D96</f>
        <v>139.05830152310193</v>
      </c>
      <c r="E96" s="436">
        <f>'17.18 prices'!E96</f>
        <v>152.96413167541215</v>
      </c>
      <c r="F96" s="67">
        <f>'17.18 prices'!F96</f>
        <v>1</v>
      </c>
      <c r="G96" s="67" t="str">
        <f>'17.18 prices'!G96</f>
        <v>Normal</v>
      </c>
      <c r="H96" s="67" t="str">
        <f>'17.18 prices'!H96</f>
        <v>F Crew Meter</v>
      </c>
      <c r="I96" s="119">
        <f>VLOOKUP(H96,Crews, 5,FALSE)</f>
        <v>97.359270345618725</v>
      </c>
      <c r="J96" s="67">
        <f>VLOOKUP(H96,crewsot, 5,FALSE)</f>
        <v>136.30297848386621</v>
      </c>
      <c r="K96" s="119">
        <f>IF(G96="Normal",F96*I96,F96*J96)</f>
        <v>97.359270345618725</v>
      </c>
      <c r="L96" s="119">
        <f>IF(G96="Normal",K96*$B$5,K96/Q5*$B$5)</f>
        <v>36.022930027878928</v>
      </c>
      <c r="M96" s="119"/>
      <c r="N96" s="119"/>
      <c r="O96" s="119"/>
      <c r="P96" s="437">
        <f>IF(G96="Normal",SUM(K96:O96,-L96)*$B$16,SUM((K96/Q75), M96, N96, O96)*$B$16)</f>
        <v>23.366224882948494</v>
      </c>
      <c r="Q96" s="260">
        <f>SUM(K96:P96)</f>
        <v>156.74842525644615</v>
      </c>
      <c r="R96" s="295"/>
      <c r="S96" s="55"/>
    </row>
    <row r="97" spans="1:19" ht="101.25" customHeight="1" thickBot="1" x14ac:dyDescent="0.4">
      <c r="A97" s="73">
        <f>'17.18 prices'!A97</f>
        <v>591</v>
      </c>
      <c r="B97" s="74" t="str">
        <f>'17.18 prices'!B97</f>
        <v>Rescheduled Site Visit – Service Team</v>
      </c>
      <c r="C97" s="65"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119">
        <f>'17.18 prices'!D97</f>
        <v>587.55079629904799</v>
      </c>
      <c r="E97" s="119">
        <f>'17.18 prices'!E97</f>
        <v>646.30587592895279</v>
      </c>
      <c r="F97" s="67">
        <f>'17.18 prices'!F97</f>
        <v>1.5</v>
      </c>
      <c r="G97" s="67" t="str">
        <f>'17.18 prices'!G97</f>
        <v>Normal</v>
      </c>
      <c r="H97" s="67" t="str">
        <f>'17.18 prices'!H97</f>
        <v>G Crew</v>
      </c>
      <c r="I97" s="119">
        <f>VLOOKUP(H97,Crews, 5,FALSE)</f>
        <v>279.22437275437426</v>
      </c>
      <c r="J97" s="67">
        <f>VLOOKUP(H97,crewsot, 5,FALSE)</f>
        <v>390.91412185612393</v>
      </c>
      <c r="K97" s="119">
        <f>IF(G97="Normal",F97*I97,F97*J97)</f>
        <v>418.83655913156139</v>
      </c>
      <c r="L97" s="119">
        <f>IF(G97="Normal",K97*$B$5,K97/Q6*$B$5)</f>
        <v>154.9695268786777</v>
      </c>
      <c r="M97" s="119"/>
      <c r="N97" s="119"/>
      <c r="O97" s="119"/>
      <c r="P97" s="437">
        <f>IF(G97="Normal",SUM(K97:O97,-L97)*$B$16,SUM((K97/Q76), M97, N97, O97)*$B$16)</f>
        <v>100.52077419157474</v>
      </c>
      <c r="Q97" s="260">
        <f>SUM(K97:P97)</f>
        <v>674.32686020181393</v>
      </c>
      <c r="R97" s="295"/>
      <c r="S97" s="55"/>
    </row>
    <row r="98" spans="1:19" ht="26.5" thickBot="1" x14ac:dyDescent="0.4">
      <c r="A98" s="60" t="str">
        <f>'17.18 prices'!A98</f>
        <v>Trenching charges</v>
      </c>
      <c r="B98" s="58" t="str">
        <f>'17.18 prices'!B98</f>
        <v>Service</v>
      </c>
      <c r="C98" s="58" t="str">
        <f>'17.18 prices'!C98</f>
        <v>Service Description / Scope</v>
      </c>
      <c r="D98" s="279" t="str">
        <f>'17.18 prices'!D98</f>
        <v>Current Prices 2017/18</v>
      </c>
      <c r="E98" s="279" t="str">
        <f>'17.18 prices'!E98</f>
        <v>GST Inclusive</v>
      </c>
      <c r="F98" s="256" t="str">
        <f>'17.18 prices'!F98</f>
        <v>Appointment Time Hours</v>
      </c>
      <c r="G98" s="256" t="str">
        <f>'17.18 prices'!G98</f>
        <v>Normal/Over</v>
      </c>
      <c r="H98" s="256" t="str">
        <f>'17.18 prices'!H98</f>
        <v>Crew</v>
      </c>
      <c r="I98" s="256" t="s">
        <v>201</v>
      </c>
      <c r="J98" s="256" t="s">
        <v>202</v>
      </c>
      <c r="K98" s="256" t="s">
        <v>203</v>
      </c>
      <c r="L98" s="256" t="s">
        <v>204</v>
      </c>
      <c r="M98" s="256" t="s">
        <v>205</v>
      </c>
      <c r="N98" s="256" t="s">
        <v>206</v>
      </c>
      <c r="O98" s="256" t="s">
        <v>207</v>
      </c>
      <c r="P98" s="256" t="s">
        <v>208</v>
      </c>
      <c r="Q98" s="256" t="s">
        <v>209</v>
      </c>
      <c r="R98" s="55"/>
      <c r="S98" s="55"/>
    </row>
    <row r="99" spans="1:19" ht="33.75" customHeight="1" thickBot="1" x14ac:dyDescent="0.4">
      <c r="A99" s="80">
        <f>'17.18 prices'!A99</f>
        <v>592</v>
      </c>
      <c r="B99" s="64" t="str">
        <f>'17.18 prices'!B99</f>
        <v xml:space="preserve">Trenching - first 2 meters </v>
      </c>
      <c r="C99" s="81" t="str">
        <f>'17.18 prices'!C99</f>
        <v>First two meters of trenching service</v>
      </c>
      <c r="D99" s="436">
        <f>'17.18 prices'!D99</f>
        <v>533.33189790201993</v>
      </c>
      <c r="E99" s="436">
        <f>'17.18 prices'!E99</f>
        <v>586.66508769222196</v>
      </c>
      <c r="F99" s="67" t="str">
        <f>'17.18 prices'!F99</f>
        <v>na</v>
      </c>
      <c r="G99" s="67" t="str">
        <f>'17.18 prices'!G99</f>
        <v>Normal</v>
      </c>
      <c r="H99" s="67"/>
      <c r="I99" s="442"/>
      <c r="J99" s="281"/>
      <c r="K99" s="67"/>
      <c r="L99" s="244"/>
      <c r="M99" s="244">
        <f>'18.19 prices'!M99*'AERFD 19.20 prices'!K15</f>
        <v>451.43763505310602</v>
      </c>
      <c r="N99" s="282"/>
      <c r="O99" s="282"/>
      <c r="P99" s="437">
        <f>IF(G99="Normal",SUM(K99:O99,-L99)*$B$16,SUM((K99/Q78), M99, N99, O99)*$B$16)</f>
        <v>108.34503241274544</v>
      </c>
      <c r="Q99" s="260">
        <f>SUM(K99:P99)</f>
        <v>559.78266746585143</v>
      </c>
      <c r="R99" s="295"/>
      <c r="S99" s="55"/>
    </row>
    <row r="100" spans="1:19" ht="32.25" customHeight="1" thickBot="1" x14ac:dyDescent="0.4">
      <c r="A100" s="82">
        <f>'17.18 prices'!A100</f>
        <v>593</v>
      </c>
      <c r="B100" s="65" t="str">
        <f>'17.18 prices'!B100</f>
        <v>Trenching - subsequent meters</v>
      </c>
      <c r="C100" s="81" t="str">
        <f>'17.18 prices'!C100</f>
        <v>Subsequent two meters of trenching service</v>
      </c>
      <c r="D100" s="119">
        <f>'17.18 prices'!D100</f>
        <v>124.02995872672392</v>
      </c>
      <c r="E100" s="119">
        <f>'17.18 prices'!E100</f>
        <v>136.43295459939631</v>
      </c>
      <c r="F100" s="67" t="str">
        <f>'17.18 prices'!F100</f>
        <v>na</v>
      </c>
      <c r="G100" s="67" t="str">
        <f>'17.18 prices'!G100</f>
        <v>Normal</v>
      </c>
      <c r="H100" s="67"/>
      <c r="I100" s="443"/>
      <c r="J100" s="260"/>
      <c r="K100" s="67"/>
      <c r="L100" s="246"/>
      <c r="M100" s="246">
        <f>'18.19 prices'!M100*'AERFD 19.20 prices'!K15</f>
        <v>104.98549652397814</v>
      </c>
      <c r="N100" s="443"/>
      <c r="O100" s="443"/>
      <c r="P100" s="437">
        <f>IF(G100="Normal",SUM(K100:O100,-L100)*$B$16,SUM((K100/Q79), M100, N100, O100)*$B$16)</f>
        <v>25.196519165754754</v>
      </c>
      <c r="Q100" s="260">
        <f>SUM(K100:P100)</f>
        <v>130.18201568973291</v>
      </c>
      <c r="R100" s="295"/>
      <c r="S100" s="55"/>
    </row>
    <row r="101" spans="1:19" ht="26.5" thickBot="1" x14ac:dyDescent="0.4">
      <c r="A101" s="60" t="str">
        <f>'17.18 prices'!A101</f>
        <v>Boring charges</v>
      </c>
      <c r="B101" s="58" t="str">
        <f>'17.18 prices'!B101</f>
        <v>Service</v>
      </c>
      <c r="C101" s="58" t="str">
        <f>'17.18 prices'!C101</f>
        <v>Service Description / Scope</v>
      </c>
      <c r="D101" s="279" t="str">
        <f>'17.18 prices'!D101</f>
        <v>Current Prices 2017/18</v>
      </c>
      <c r="E101" s="279" t="str">
        <f>'17.18 prices'!E101</f>
        <v>GST Inclusive</v>
      </c>
      <c r="F101" s="256" t="str">
        <f>'17.18 prices'!F101</f>
        <v>Appointment Time Hours</v>
      </c>
      <c r="G101" s="256" t="str">
        <f>'17.18 prices'!G101</f>
        <v>Normal/Over</v>
      </c>
      <c r="H101" s="256" t="str">
        <f>'17.18 prices'!H101</f>
        <v>Crew</v>
      </c>
      <c r="I101" s="256" t="s">
        <v>201</v>
      </c>
      <c r="J101" s="256" t="s">
        <v>202</v>
      </c>
      <c r="K101" s="256" t="s">
        <v>203</v>
      </c>
      <c r="L101" s="256" t="s">
        <v>204</v>
      </c>
      <c r="M101" s="256" t="s">
        <v>205</v>
      </c>
      <c r="N101" s="256" t="s">
        <v>206</v>
      </c>
      <c r="O101" s="256" t="s">
        <v>207</v>
      </c>
      <c r="P101" s="256" t="s">
        <v>208</v>
      </c>
      <c r="Q101" s="256" t="s">
        <v>209</v>
      </c>
      <c r="R101" s="55"/>
      <c r="S101" s="55"/>
    </row>
    <row r="102" spans="1:19" ht="30" customHeight="1" thickBot="1" x14ac:dyDescent="0.4">
      <c r="A102" s="80">
        <f>'17.18 prices'!A102</f>
        <v>594</v>
      </c>
      <c r="B102" s="64" t="str">
        <f>'17.18 prices'!B102</f>
        <v>Under footpath</v>
      </c>
      <c r="C102" s="81" t="str">
        <f>'17.18 prices'!C102</f>
        <v>Under footpath boring charge</v>
      </c>
      <c r="D102" s="436">
        <f>'17.18 prices'!D102</f>
        <v>967.44187907406535</v>
      </c>
      <c r="E102" s="436">
        <f>'17.18 prices'!E102</f>
        <v>1064.1860669814719</v>
      </c>
      <c r="F102" s="67" t="str">
        <f>'17.18 prices'!F102</f>
        <v>na</v>
      </c>
      <c r="G102" s="67" t="str">
        <f>'17.18 prices'!G102</f>
        <v>Normal</v>
      </c>
      <c r="H102" s="67"/>
      <c r="I102" s="442"/>
      <c r="J102" s="281"/>
      <c r="K102" s="67"/>
      <c r="L102" s="244"/>
      <c r="M102" s="244">
        <f>'18.19 prices'!M102*'AERFD 19.20 prices'!K15</f>
        <v>818.88687288702954</v>
      </c>
      <c r="N102" s="282"/>
      <c r="O102" s="282"/>
      <c r="P102" s="437">
        <f>IF(G102="Normal",SUM(K102:O102,-L102)*$B$16,SUM((K102/Q81), M102, N102, O102)*$B$16)</f>
        <v>196.5328494928871</v>
      </c>
      <c r="Q102" s="260">
        <f>SUM(K102:P102)</f>
        <v>1015.4197223799166</v>
      </c>
      <c r="R102" s="295"/>
      <c r="S102" s="55"/>
    </row>
    <row r="103" spans="1:19" ht="29.25" customHeight="1" thickBot="1" x14ac:dyDescent="0.4">
      <c r="A103" s="82">
        <f>'17.18 prices'!A103</f>
        <v>595</v>
      </c>
      <c r="B103" s="65" t="str">
        <f>'17.18 prices'!B103</f>
        <v>Under driveway</v>
      </c>
      <c r="C103" s="81" t="str">
        <f>'17.18 prices'!C103</f>
        <v>Under driveway boring charge</v>
      </c>
      <c r="D103" s="119">
        <f>'17.18 prices'!D103</f>
        <v>1153.4919427926629</v>
      </c>
      <c r="E103" s="119">
        <f>'17.18 prices'!E103</f>
        <v>1268.8411370719293</v>
      </c>
      <c r="F103" s="67" t="str">
        <f>'17.18 prices'!F103</f>
        <v>na</v>
      </c>
      <c r="G103" s="67" t="str">
        <f>'17.18 prices'!G103</f>
        <v>Normal</v>
      </c>
      <c r="H103" s="67"/>
      <c r="I103" s="443"/>
      <c r="J103" s="260"/>
      <c r="K103" s="67"/>
      <c r="L103" s="246"/>
      <c r="M103" s="246">
        <f>'18.19 prices'!M103*'AERFD 19.20 prices'!K15</f>
        <v>976.3651176729968</v>
      </c>
      <c r="N103" s="443"/>
      <c r="O103" s="443"/>
      <c r="P103" s="443">
        <f>IF(G103="Normal",SUM(K103:O103,-L103)*$B$16,SUM((K103/Q82), M103, N103, O103)*$B$16)</f>
        <v>234.32762824151922</v>
      </c>
      <c r="Q103" s="260">
        <f>SUM(K103:P103)</f>
        <v>1210.6927459145161</v>
      </c>
      <c r="R103" s="295"/>
      <c r="S103" s="55"/>
    </row>
    <row r="104" spans="1:19" x14ac:dyDescent="0.35">
      <c r="A104"/>
      <c r="B104"/>
      <c r="C104"/>
      <c r="D104"/>
      <c r="E104"/>
      <c r="F104"/>
      <c r="G104"/>
      <c r="H104"/>
      <c r="I104" s="251"/>
      <c r="J104" s="251"/>
      <c r="K104" s="251"/>
      <c r="L104" s="251"/>
      <c r="M104" s="251"/>
      <c r="N104" s="251"/>
      <c r="O104" s="251"/>
      <c r="P104" s="251"/>
      <c r="R104" s="55"/>
      <c r="S104" s="55"/>
    </row>
    <row r="105" spans="1:19" x14ac:dyDescent="0.35">
      <c r="A105"/>
      <c r="B105"/>
      <c r="C105"/>
      <c r="D105" s="83"/>
      <c r="E105"/>
      <c r="F105"/>
      <c r="G105"/>
      <c r="H105"/>
      <c r="I105" s="251"/>
      <c r="J105" s="251"/>
      <c r="K105" s="251"/>
      <c r="L105" s="251"/>
      <c r="M105" s="251"/>
      <c r="N105" s="251"/>
      <c r="O105" s="251"/>
      <c r="P105" s="251"/>
      <c r="Q105" s="251"/>
      <c r="R105"/>
      <c r="S105"/>
    </row>
    <row r="106" spans="1:19" x14ac:dyDescent="0.35">
      <c r="A106"/>
      <c r="B106"/>
      <c r="C106"/>
      <c r="D106" s="83"/>
      <c r="E106"/>
      <c r="F106"/>
      <c r="G106"/>
      <c r="H106"/>
      <c r="I106" s="251"/>
      <c r="J106" s="251"/>
      <c r="K106" s="251"/>
      <c r="L106" s="251"/>
      <c r="M106" s="251"/>
      <c r="N106" s="251"/>
      <c r="O106" s="251"/>
      <c r="P106" s="251"/>
    </row>
    <row r="107" spans="1:19" x14ac:dyDescent="0.35">
      <c r="A107"/>
      <c r="B107"/>
      <c r="C107"/>
      <c r="D107"/>
      <c r="E107"/>
      <c r="F107"/>
      <c r="G107"/>
      <c r="H107"/>
      <c r="I107" s="251"/>
      <c r="J107" s="251"/>
      <c r="K107" s="251"/>
      <c r="L107" s="251"/>
      <c r="M107" s="251"/>
      <c r="N107" s="251"/>
      <c r="O107" s="251"/>
      <c r="P107" s="251"/>
    </row>
    <row r="108" spans="1:19" x14ac:dyDescent="0.35">
      <c r="A108"/>
      <c r="B108"/>
      <c r="C108"/>
      <c r="D108" s="83"/>
      <c r="E108"/>
      <c r="F108"/>
      <c r="G108"/>
      <c r="H108"/>
      <c r="I108" s="251"/>
      <c r="J108" s="251"/>
      <c r="K108" s="251"/>
      <c r="L108" s="251"/>
      <c r="M108" s="251"/>
      <c r="N108" s="251"/>
      <c r="O108" s="251"/>
      <c r="P108" s="251"/>
    </row>
    <row r="109" spans="1:19" x14ac:dyDescent="0.35">
      <c r="A109"/>
      <c r="B109"/>
      <c r="C109"/>
      <c r="D109"/>
      <c r="E109"/>
      <c r="F109"/>
      <c r="G109"/>
      <c r="H109"/>
      <c r="I109" s="251"/>
      <c r="J109" s="251"/>
      <c r="K109" s="251"/>
      <c r="L109" s="251"/>
      <c r="M109" s="251"/>
      <c r="N109" s="251"/>
      <c r="O109" s="251"/>
      <c r="P109" s="251"/>
    </row>
    <row r="110" spans="1:19" x14ac:dyDescent="0.35">
      <c r="A110"/>
      <c r="B110"/>
      <c r="C110"/>
      <c r="D110"/>
      <c r="E110"/>
      <c r="F110"/>
      <c r="G110"/>
      <c r="H110"/>
      <c r="I110" s="251"/>
      <c r="J110" s="251"/>
      <c r="K110" s="251"/>
      <c r="L110" s="251"/>
      <c r="M110" s="251"/>
      <c r="N110" s="251"/>
      <c r="O110" s="251"/>
      <c r="P110" s="251"/>
    </row>
    <row r="111" spans="1:19" x14ac:dyDescent="0.35">
      <c r="A111"/>
      <c r="B111"/>
      <c r="C111"/>
      <c r="D111"/>
      <c r="E111"/>
      <c r="F111"/>
      <c r="G111"/>
      <c r="H111"/>
      <c r="I111" s="251"/>
      <c r="J111" s="251"/>
      <c r="K111" s="251"/>
      <c r="L111" s="251"/>
      <c r="M111" s="251"/>
      <c r="N111" s="251"/>
      <c r="O111" s="251"/>
      <c r="P111" s="251"/>
    </row>
    <row r="112" spans="1:19" x14ac:dyDescent="0.35">
      <c r="A112"/>
      <c r="B112"/>
      <c r="C112"/>
      <c r="D112"/>
      <c r="E112"/>
      <c r="F112"/>
      <c r="G112"/>
      <c r="H112"/>
      <c r="I112" s="251"/>
      <c r="J112" s="251"/>
      <c r="K112" s="251"/>
      <c r="L112" s="251"/>
      <c r="M112" s="251"/>
      <c r="N112" s="251"/>
      <c r="O112" s="251"/>
      <c r="P112" s="251"/>
    </row>
    <row r="113" spans="1:16" x14ac:dyDescent="0.35">
      <c r="A113"/>
      <c r="B113"/>
      <c r="C113"/>
      <c r="D113"/>
      <c r="E113"/>
      <c r="F113"/>
      <c r="G113"/>
      <c r="H113"/>
      <c r="I113" s="251"/>
      <c r="J113" s="251"/>
      <c r="K113" s="251"/>
      <c r="L113" s="251"/>
      <c r="M113" s="251"/>
      <c r="N113" s="251"/>
      <c r="O113" s="251"/>
      <c r="P113" s="251"/>
    </row>
    <row r="114" spans="1:16" x14ac:dyDescent="0.35">
      <c r="A114"/>
      <c r="B114"/>
      <c r="C114"/>
      <c r="D114"/>
      <c r="E114"/>
      <c r="F114"/>
      <c r="G114"/>
      <c r="H114"/>
      <c r="I114" s="251"/>
      <c r="J114" s="251"/>
      <c r="K114" s="251"/>
      <c r="L114" s="251"/>
      <c r="M114" s="251"/>
      <c r="N114" s="251"/>
      <c r="O114" s="251"/>
      <c r="P114" s="251"/>
    </row>
    <row r="115" spans="1:16" x14ac:dyDescent="0.35">
      <c r="A115"/>
      <c r="B115"/>
      <c r="C115"/>
      <c r="D115"/>
      <c r="E115"/>
      <c r="F115"/>
      <c r="G115"/>
      <c r="H115"/>
      <c r="I115" s="251"/>
      <c r="J115" s="251"/>
      <c r="K115" s="251"/>
      <c r="L115" s="251"/>
      <c r="M115" s="251"/>
      <c r="N115" s="251"/>
      <c r="O115" s="251"/>
      <c r="P115" s="251"/>
    </row>
    <row r="116" spans="1:16" x14ac:dyDescent="0.35">
      <c r="A116" s="71"/>
      <c r="B116" s="71"/>
      <c r="C116" s="71"/>
      <c r="D116" s="71"/>
      <c r="E116" s="71"/>
      <c r="F116" s="71"/>
      <c r="G116" s="71"/>
      <c r="H116" s="71"/>
      <c r="I116" s="250"/>
      <c r="J116" s="250"/>
      <c r="K116" s="250"/>
      <c r="L116" s="250"/>
      <c r="M116" s="250"/>
      <c r="N116" s="250"/>
      <c r="O116" s="250"/>
      <c r="P116" s="250"/>
    </row>
    <row r="117" spans="1:16" x14ac:dyDescent="0.35">
      <c r="A117" s="71"/>
      <c r="B117" s="71"/>
      <c r="C117" s="71"/>
      <c r="D117" s="71"/>
      <c r="E117" s="71"/>
      <c r="F117" s="71"/>
      <c r="G117" s="71"/>
      <c r="H117" s="71"/>
      <c r="I117" s="250"/>
      <c r="J117" s="250"/>
      <c r="K117" s="250"/>
      <c r="L117" s="250"/>
      <c r="M117" s="250"/>
      <c r="N117" s="250"/>
      <c r="O117" s="250"/>
      <c r="P117" s="250"/>
    </row>
    <row r="118" spans="1:16" x14ac:dyDescent="0.35">
      <c r="A118" s="71"/>
      <c r="B118" s="71"/>
      <c r="C118" s="71"/>
      <c r="D118" s="71"/>
      <c r="E118" s="71"/>
      <c r="F118" s="71"/>
      <c r="G118" s="71"/>
      <c r="H118" s="71"/>
      <c r="I118" s="250"/>
      <c r="J118" s="250"/>
      <c r="K118" s="250"/>
      <c r="L118" s="250"/>
      <c r="M118" s="250"/>
      <c r="N118" s="250"/>
      <c r="O118" s="250"/>
      <c r="P118" s="250"/>
    </row>
    <row r="119" spans="1:16" x14ac:dyDescent="0.35">
      <c r="A119" s="71"/>
      <c r="B119" s="71"/>
      <c r="C119" s="71"/>
      <c r="D119" s="71"/>
      <c r="E119" s="71"/>
      <c r="F119" s="71"/>
      <c r="G119" s="71"/>
      <c r="H119" s="71"/>
      <c r="I119" s="250"/>
      <c r="J119" s="250"/>
      <c r="K119" s="250"/>
      <c r="L119" s="250"/>
      <c r="M119" s="250"/>
      <c r="N119" s="250"/>
      <c r="O119" s="250"/>
      <c r="P119" s="250"/>
    </row>
    <row r="120" spans="1:16" ht="26.25" customHeight="1" x14ac:dyDescent="0.35">
      <c r="A120" s="71"/>
      <c r="B120" s="71"/>
      <c r="C120" s="71"/>
      <c r="D120" s="71"/>
      <c r="E120" s="71"/>
      <c r="F120" s="71"/>
      <c r="G120" s="71"/>
      <c r="H120" s="71"/>
      <c r="I120" s="250"/>
      <c r="J120" s="250"/>
      <c r="K120" s="250"/>
      <c r="L120" s="250"/>
      <c r="M120" s="250"/>
      <c r="N120" s="250"/>
      <c r="O120" s="250"/>
      <c r="P120" s="250"/>
    </row>
    <row r="121" spans="1:16" x14ac:dyDescent="0.35">
      <c r="A121" s="71"/>
      <c r="B121" s="71"/>
      <c r="C121" s="71"/>
      <c r="D121" s="71"/>
      <c r="E121" s="71"/>
      <c r="F121" s="71"/>
      <c r="G121" s="71"/>
      <c r="H121" s="71"/>
      <c r="I121" s="250"/>
      <c r="J121" s="250"/>
      <c r="K121" s="250"/>
      <c r="L121" s="250"/>
      <c r="M121" s="250"/>
      <c r="N121" s="250"/>
      <c r="O121" s="250"/>
      <c r="P121" s="250"/>
    </row>
    <row r="122" spans="1:16" x14ac:dyDescent="0.35">
      <c r="A122"/>
      <c r="B122"/>
      <c r="C122"/>
      <c r="D122"/>
      <c r="E122"/>
      <c r="F122"/>
      <c r="G122"/>
      <c r="H122"/>
      <c r="I122" s="251"/>
      <c r="J122" s="251"/>
      <c r="K122" s="251"/>
      <c r="L122" s="251"/>
      <c r="M122" s="251"/>
      <c r="N122" s="251"/>
      <c r="O122" s="251"/>
      <c r="P122" s="251"/>
    </row>
    <row r="123" spans="1:16" x14ac:dyDescent="0.35">
      <c r="A123"/>
      <c r="B123"/>
      <c r="C123"/>
      <c r="D123"/>
      <c r="E123"/>
      <c r="F123"/>
      <c r="G123"/>
      <c r="H123"/>
      <c r="I123" s="251"/>
      <c r="J123" s="251"/>
      <c r="K123" s="251"/>
      <c r="L123" s="251"/>
      <c r="M123" s="251"/>
      <c r="N123" s="251"/>
      <c r="O123" s="251"/>
      <c r="P123" s="251"/>
    </row>
    <row r="124" spans="1:16" x14ac:dyDescent="0.35">
      <c r="A124"/>
      <c r="B124"/>
      <c r="C124"/>
      <c r="D124"/>
      <c r="E124"/>
      <c r="F124"/>
      <c r="G124"/>
      <c r="H124"/>
      <c r="I124" s="251"/>
      <c r="J124" s="251"/>
      <c r="K124" s="251"/>
      <c r="L124" s="251"/>
      <c r="M124" s="251"/>
      <c r="N124" s="251"/>
      <c r="O124" s="251"/>
      <c r="P124" s="251"/>
    </row>
  </sheetData>
  <mergeCells count="1">
    <mergeCell ref="I15:J15"/>
  </mergeCells>
  <conditionalFormatting sqref="F4:G4">
    <cfRule type="cellIs" dxfId="601" priority="7" operator="equal">
      <formula>"NO"</formula>
    </cfRule>
    <cfRule type="cellIs" dxfId="600" priority="8" operator="equal">
      <formula>"YES"</formula>
    </cfRule>
  </conditionalFormatting>
  <conditionalFormatting sqref="H4">
    <cfRule type="cellIs" dxfId="599" priority="5" operator="equal">
      <formula>"NO"</formula>
    </cfRule>
    <cfRule type="cellIs" dxfId="598" priority="6" operator="equal">
      <formula>"YES"</formula>
    </cfRule>
  </conditionalFormatting>
  <conditionalFormatting sqref="L4:M4">
    <cfRule type="cellIs" dxfId="597" priority="3" operator="equal">
      <formula>"NO"</formula>
    </cfRule>
    <cfRule type="cellIs" dxfId="596" priority="4" operator="equal">
      <formula>"YES"</formula>
    </cfRule>
  </conditionalFormatting>
  <conditionalFormatting sqref="N4">
    <cfRule type="cellIs" dxfId="595" priority="1" operator="equal">
      <formula>"NO"</formula>
    </cfRule>
    <cfRule type="cellIs" dxfId="594" priority="2" operator="equal">
      <formula>"YES"</formula>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F57"/>
  <sheetViews>
    <sheetView zoomScale="85" zoomScaleNormal="85" workbookViewId="0">
      <pane xSplit="2" ySplit="2" topLeftCell="C3" activePane="bottomRight" state="frozen"/>
      <selection activeCell="B47" sqref="B47"/>
      <selection pane="topRight" activeCell="B47" sqref="B47"/>
      <selection pane="bottomLeft" activeCell="B47" sqref="B47"/>
      <selection pane="bottomRight" activeCell="C3" sqref="C3:J3"/>
    </sheetView>
  </sheetViews>
  <sheetFormatPr defaultRowHeight="14.5" x14ac:dyDescent="0.35"/>
  <cols>
    <col min="1" max="1" width="34.81640625" customWidth="1"/>
    <col min="2" max="2" width="15.1796875" bestFit="1" customWidth="1"/>
    <col min="3" max="3" width="7.7265625" customWidth="1"/>
    <col min="4" max="4" width="17.453125" customWidth="1"/>
    <col min="5" max="5" width="18.26953125" customWidth="1"/>
    <col min="6" max="6" width="14.1796875" customWidth="1"/>
    <col min="7" max="7" width="12.26953125" style="449" customWidth="1"/>
    <col min="8" max="8" width="13.1796875" style="449" customWidth="1"/>
    <col min="9" max="9" width="12.54296875" style="449" customWidth="1"/>
    <col min="10" max="10" width="13.7265625" style="449" customWidth="1"/>
    <col min="11" max="11" width="7.7265625" customWidth="1"/>
    <col min="12" max="12" width="17.453125" customWidth="1"/>
    <col min="13" max="13" width="18.26953125" customWidth="1"/>
    <col min="14" max="14" width="14.1796875" customWidth="1"/>
    <col min="15" max="15" width="12.26953125" style="449" customWidth="1"/>
    <col min="16" max="16" width="13.1796875" style="449" customWidth="1"/>
    <col min="17" max="17" width="12.54296875" style="449" customWidth="1"/>
    <col min="18" max="18" width="13.7265625" style="449" customWidth="1"/>
    <col min="19" max="19" width="7.7265625" customWidth="1"/>
    <col min="20" max="20" width="17.453125" customWidth="1"/>
    <col min="21" max="21" width="18.26953125" customWidth="1"/>
    <col min="22" max="22" width="14.1796875" customWidth="1"/>
    <col min="23" max="23" width="12.26953125" style="449" customWidth="1"/>
    <col min="24" max="24" width="13.1796875" style="449" customWidth="1"/>
    <col min="25" max="25" width="12.54296875" style="449" customWidth="1"/>
    <col min="26" max="26" width="13.7265625" style="449" customWidth="1"/>
    <col min="27" max="27" width="7.7265625" customWidth="1"/>
    <col min="28" max="28" width="17.453125" customWidth="1"/>
    <col min="29" max="29" width="18.26953125" customWidth="1"/>
    <col min="30" max="30" width="14.1796875" customWidth="1"/>
    <col min="31" max="31" width="12.26953125" style="449" customWidth="1"/>
    <col min="32" max="32" width="13.1796875" style="449" customWidth="1"/>
    <col min="33" max="33" width="12.54296875" style="449" customWidth="1"/>
    <col min="34" max="34" width="13.7265625" style="449" customWidth="1"/>
    <col min="35" max="35" width="7.7265625" customWidth="1"/>
    <col min="36" max="36" width="17.453125" customWidth="1"/>
    <col min="37" max="37" width="18.26953125" customWidth="1"/>
    <col min="38" max="38" width="14.1796875" customWidth="1"/>
    <col min="39" max="39" width="12.26953125" style="449" customWidth="1"/>
    <col min="40" max="40" width="13.1796875" style="449" customWidth="1"/>
    <col min="41" max="41" width="12.54296875" style="449" customWidth="1"/>
    <col min="42" max="42" width="13.7265625" style="449" customWidth="1"/>
    <col min="43" max="43" width="7.7265625" customWidth="1"/>
    <col min="44" max="44" width="17.453125" customWidth="1"/>
    <col min="45" max="45" width="18.26953125" customWidth="1"/>
    <col min="46" max="46" width="14.1796875" customWidth="1"/>
    <col min="47" max="47" width="12.26953125" style="449" customWidth="1"/>
    <col min="48" max="48" width="13.1796875" style="449" customWidth="1"/>
    <col min="49" max="49" width="12.54296875" style="449" customWidth="1"/>
    <col min="50" max="50" width="13.7265625" style="449" customWidth="1"/>
    <col min="51" max="51" width="7.7265625" customWidth="1"/>
    <col min="52" max="52" width="17.453125" customWidth="1"/>
    <col min="53" max="53" width="18.26953125" customWidth="1"/>
    <col min="54" max="54" width="14.1796875" customWidth="1"/>
    <col min="55" max="55" width="12.26953125" style="449" customWidth="1"/>
    <col min="56" max="56" width="13.1796875" style="449" customWidth="1"/>
    <col min="57" max="57" width="12.54296875" style="449" customWidth="1"/>
    <col min="58" max="58" width="13.7265625" style="449" customWidth="1"/>
    <col min="59" max="59" width="7.7265625" customWidth="1"/>
    <col min="60" max="60" width="17.453125" customWidth="1"/>
    <col min="61" max="61" width="18.26953125" customWidth="1"/>
    <col min="62" max="62" width="14.1796875" customWidth="1"/>
    <col min="63" max="63" width="12.26953125" style="449" customWidth="1"/>
    <col min="64" max="64" width="13.1796875" style="449" customWidth="1"/>
    <col min="65" max="65" width="12.54296875" style="449" customWidth="1"/>
    <col min="66" max="66" width="13.7265625" style="449" customWidth="1"/>
    <col min="67" max="67" width="7.7265625" customWidth="1"/>
    <col min="68" max="68" width="17.453125" customWidth="1"/>
    <col min="69" max="69" width="18.26953125" customWidth="1"/>
    <col min="70" max="70" width="14.1796875" customWidth="1"/>
    <col min="71" max="71" width="12.26953125" style="449" customWidth="1"/>
    <col min="72" max="72" width="13.1796875" style="449" customWidth="1"/>
    <col min="73" max="73" width="12.54296875" style="449" customWidth="1"/>
    <col min="74" max="74" width="13.7265625" style="449" customWidth="1"/>
    <col min="75" max="75" width="7.7265625" customWidth="1"/>
    <col min="76" max="76" width="17.453125" customWidth="1"/>
    <col min="77" max="77" width="18.26953125" customWidth="1"/>
    <col min="78" max="78" width="14.1796875" customWidth="1"/>
    <col min="79" max="79" width="12.26953125" style="449" customWidth="1"/>
    <col min="80" max="80" width="13.1796875" style="449" customWidth="1"/>
    <col min="81" max="81" width="12.54296875" style="449" customWidth="1"/>
    <col min="82" max="82" width="13.7265625" style="449" customWidth="1"/>
    <col min="83" max="83" width="7.7265625" customWidth="1"/>
    <col min="84" max="84" width="17.453125" customWidth="1"/>
    <col min="85" max="85" width="18.26953125" customWidth="1"/>
    <col min="86" max="86" width="14.1796875" customWidth="1"/>
    <col min="87" max="87" width="12.26953125" style="449" customWidth="1"/>
    <col min="88" max="88" width="13.1796875" style="449" customWidth="1"/>
    <col min="89" max="89" width="12.54296875" style="449" customWidth="1"/>
    <col min="90" max="90" width="13.7265625" style="449" customWidth="1"/>
    <col min="91" max="91" width="7.7265625" customWidth="1"/>
    <col min="92" max="92" width="17.453125" customWidth="1"/>
    <col min="93" max="93" width="18.26953125" customWidth="1"/>
    <col min="94" max="94" width="14.1796875" customWidth="1"/>
    <col min="95" max="95" width="12.26953125" style="449" customWidth="1"/>
    <col min="96" max="96" width="13.1796875" style="449" customWidth="1"/>
    <col min="97" max="97" width="12.54296875" style="449" customWidth="1"/>
    <col min="98" max="98" width="13.7265625" style="449" customWidth="1"/>
    <col min="99" max="99" width="7.7265625" customWidth="1"/>
    <col min="100" max="100" width="17.453125" customWidth="1"/>
    <col min="101" max="101" width="18.26953125" customWidth="1"/>
    <col min="102" max="102" width="14.1796875" customWidth="1"/>
    <col min="103" max="103" width="12.26953125" style="449" customWidth="1"/>
    <col min="104" max="104" width="13.1796875" style="449" customWidth="1"/>
    <col min="105" max="105" width="12.54296875" style="449" customWidth="1"/>
    <col min="106" max="106" width="13.7265625" style="449" customWidth="1"/>
    <col min="107" max="107" width="7.7265625" customWidth="1"/>
    <col min="108" max="108" width="17.453125" customWidth="1"/>
    <col min="109" max="109" width="18.26953125" customWidth="1"/>
    <col min="110" max="110" width="14.1796875" customWidth="1"/>
    <col min="111" max="111" width="12.26953125" style="449" customWidth="1"/>
    <col min="112" max="112" width="13.1796875" style="449" customWidth="1"/>
    <col min="113" max="113" width="12.54296875" style="449" customWidth="1"/>
    <col min="114" max="114" width="13.7265625" style="449" customWidth="1"/>
    <col min="115" max="115" width="7.7265625" customWidth="1"/>
    <col min="116" max="116" width="17.453125" customWidth="1"/>
    <col min="117" max="117" width="18.26953125" customWidth="1"/>
    <col min="118" max="118" width="14.1796875" customWidth="1"/>
    <col min="119" max="119" width="12.26953125" style="449" customWidth="1"/>
    <col min="120" max="120" width="13.1796875" style="449" customWidth="1"/>
    <col min="121" max="121" width="12.54296875" style="449" customWidth="1"/>
    <col min="122" max="122" width="13.7265625" style="449" customWidth="1"/>
    <col min="123" max="123" width="7.7265625" customWidth="1"/>
    <col min="124" max="124" width="17.453125" customWidth="1"/>
    <col min="125" max="125" width="18.26953125" customWidth="1"/>
    <col min="126" max="126" width="14.1796875" customWidth="1"/>
    <col min="127" max="127" width="12.26953125" style="449" customWidth="1"/>
    <col min="128" max="128" width="13.1796875" style="449" customWidth="1"/>
    <col min="129" max="129" width="12.54296875" style="449" customWidth="1"/>
    <col min="130" max="130" width="13.7265625" style="449" customWidth="1"/>
    <col min="131" max="131" width="7.7265625" customWidth="1"/>
    <col min="132" max="132" width="17.453125" customWidth="1"/>
    <col min="133" max="133" width="18.26953125" customWidth="1"/>
    <col min="134" max="134" width="14.1796875" customWidth="1"/>
    <col min="135" max="135" width="12.26953125" style="449" customWidth="1"/>
    <col min="136" max="136" width="13.1796875" style="449" customWidth="1"/>
    <col min="137" max="137" width="12.54296875" style="449" customWidth="1"/>
    <col min="138" max="138" width="13.7265625" style="449" customWidth="1"/>
    <col min="139" max="139" width="7.7265625" customWidth="1"/>
    <col min="140" max="140" width="17.453125" customWidth="1"/>
    <col min="141" max="141" width="18.26953125" customWidth="1"/>
    <col min="142" max="142" width="14.1796875" customWidth="1"/>
    <col min="143" max="143" width="12.26953125" style="449" customWidth="1"/>
    <col min="144" max="144" width="13.1796875" style="449" customWidth="1"/>
    <col min="145" max="145" width="12.54296875" style="449" customWidth="1"/>
    <col min="146" max="146" width="13.7265625" style="449" customWidth="1"/>
    <col min="147" max="147" width="7.7265625" customWidth="1"/>
    <col min="148" max="148" width="17.453125" customWidth="1"/>
    <col min="149" max="149" width="18.26953125" customWidth="1"/>
    <col min="150" max="150" width="14.1796875" customWidth="1"/>
    <col min="151" max="151" width="12.26953125" style="449" customWidth="1"/>
    <col min="152" max="152" width="13.1796875" style="449" customWidth="1"/>
    <col min="153" max="153" width="12.54296875" style="449" customWidth="1"/>
    <col min="154" max="154" width="13.7265625" style="449" customWidth="1"/>
    <col min="155" max="155" width="7.7265625" customWidth="1"/>
    <col min="156" max="156" width="17.453125" customWidth="1"/>
    <col min="157" max="157" width="18.26953125" customWidth="1"/>
    <col min="158" max="158" width="14.1796875" customWidth="1"/>
    <col min="159" max="159" width="12.26953125" style="449" customWidth="1"/>
    <col min="160" max="160" width="13.1796875" style="449" customWidth="1"/>
    <col min="161" max="161" width="12.54296875" style="449" customWidth="1"/>
    <col min="162" max="162" width="13.7265625" style="449" customWidth="1"/>
    <col min="163" max="163" width="7.7265625" customWidth="1"/>
    <col min="164" max="164" width="17.453125" customWidth="1"/>
    <col min="165" max="165" width="18.26953125" customWidth="1"/>
    <col min="166" max="166" width="14.1796875" customWidth="1"/>
    <col min="167" max="167" width="12.26953125" style="449" customWidth="1"/>
    <col min="168" max="168" width="13.1796875" style="449" customWidth="1"/>
    <col min="169" max="169" width="12.54296875" style="449" customWidth="1"/>
    <col min="170" max="170" width="13.7265625" style="449" customWidth="1"/>
    <col min="171" max="171" width="7.7265625" customWidth="1"/>
    <col min="172" max="172" width="17.453125" customWidth="1"/>
    <col min="173" max="173" width="18.26953125" customWidth="1"/>
    <col min="174" max="174" width="14.1796875" customWidth="1"/>
    <col min="175" max="175" width="12.26953125" style="449" customWidth="1"/>
    <col min="176" max="176" width="13.1796875" style="449" customWidth="1"/>
    <col min="177" max="177" width="12.54296875" style="449" customWidth="1"/>
    <col min="178" max="178" width="13.7265625" style="449" customWidth="1"/>
    <col min="179" max="179" width="7.7265625" customWidth="1"/>
    <col min="180" max="180" width="17.453125" customWidth="1"/>
    <col min="181" max="181" width="18.26953125" customWidth="1"/>
    <col min="182" max="182" width="14.1796875" customWidth="1"/>
    <col min="183" max="183" width="12.26953125" style="449" customWidth="1"/>
    <col min="184" max="184" width="13.1796875" style="449" customWidth="1"/>
    <col min="185" max="185" width="12.54296875" style="449" customWidth="1"/>
    <col min="186" max="186" width="13.7265625" style="449" customWidth="1"/>
    <col min="187" max="187" width="7.7265625" customWidth="1"/>
    <col min="188" max="188" width="17.453125" customWidth="1"/>
    <col min="189" max="189" width="18.26953125" customWidth="1"/>
    <col min="190" max="190" width="14.1796875" customWidth="1"/>
    <col min="191" max="191" width="12.26953125" style="449" customWidth="1"/>
    <col min="192" max="192" width="13.1796875" style="449" customWidth="1"/>
    <col min="193" max="193" width="12.54296875" style="449" customWidth="1"/>
    <col min="194" max="194" width="13.7265625" style="449" customWidth="1"/>
    <col min="195" max="195" width="7.7265625" customWidth="1"/>
    <col min="196" max="196" width="17.453125" customWidth="1"/>
    <col min="197" max="197" width="18.26953125" customWidth="1"/>
    <col min="198" max="198" width="14.1796875" customWidth="1"/>
    <col min="199" max="199" width="12.26953125" style="449" customWidth="1"/>
    <col min="200" max="200" width="13.1796875" style="449" customWidth="1"/>
    <col min="201" max="201" width="12.54296875" style="449" customWidth="1"/>
    <col min="202" max="202" width="13.7265625" style="449" customWidth="1"/>
    <col min="203" max="203" width="7.7265625" customWidth="1"/>
    <col min="204" max="204" width="17.453125" customWidth="1"/>
    <col min="205" max="205" width="18.26953125" customWidth="1"/>
    <col min="206" max="206" width="14.1796875" customWidth="1"/>
    <col min="207" max="207" width="12.26953125" style="449" customWidth="1"/>
    <col min="208" max="208" width="13.1796875" style="449" customWidth="1"/>
    <col min="209" max="209" width="12.54296875" style="449" customWidth="1"/>
    <col min="210" max="210" width="13.7265625" style="449" customWidth="1"/>
    <col min="211" max="211" width="7.7265625" customWidth="1"/>
    <col min="212" max="212" width="17.453125" customWidth="1"/>
    <col min="213" max="213" width="18.26953125" customWidth="1"/>
    <col min="214" max="214" width="14.1796875" customWidth="1"/>
    <col min="215" max="215" width="12.26953125" style="449" customWidth="1"/>
    <col min="216" max="216" width="13.1796875" style="449" customWidth="1"/>
    <col min="217" max="217" width="12.54296875" style="449" customWidth="1"/>
    <col min="218" max="218" width="13.7265625" style="449" customWidth="1"/>
    <col min="219" max="219" width="7.7265625" customWidth="1"/>
    <col min="220" max="220" width="17.453125" customWidth="1"/>
    <col min="221" max="221" width="18.26953125" customWidth="1"/>
    <col min="222" max="222" width="14.1796875" customWidth="1"/>
    <col min="223" max="223" width="12.26953125" style="449" customWidth="1"/>
    <col min="224" max="224" width="13.1796875" style="449" customWidth="1"/>
    <col min="225" max="225" width="12.54296875" style="449" customWidth="1"/>
    <col min="226" max="226" width="13.7265625" style="449" customWidth="1"/>
    <col min="227" max="227" width="7.7265625" customWidth="1"/>
    <col min="228" max="228" width="17.453125" customWidth="1"/>
    <col min="229" max="229" width="18.26953125" customWidth="1"/>
    <col min="230" max="230" width="14.1796875" customWidth="1"/>
    <col min="231" max="231" width="12.26953125" style="449" customWidth="1"/>
    <col min="232" max="232" width="13.1796875" style="449" customWidth="1"/>
    <col min="233" max="233" width="12.54296875" style="449" customWidth="1"/>
    <col min="234" max="234" width="13.7265625" style="449" customWidth="1"/>
    <col min="235" max="235" width="7.7265625" customWidth="1"/>
    <col min="236" max="236" width="17.453125" customWidth="1"/>
    <col min="237" max="237" width="18.26953125" customWidth="1"/>
    <col min="238" max="238" width="14.1796875" customWidth="1"/>
    <col min="239" max="239" width="12.26953125" style="449" customWidth="1"/>
    <col min="240" max="240" width="13.1796875" style="449" customWidth="1"/>
    <col min="241" max="241" width="12.54296875" style="449" customWidth="1"/>
    <col min="242" max="242" width="13.7265625" style="449" customWidth="1"/>
    <col min="243" max="243" width="7.7265625" customWidth="1"/>
    <col min="244" max="244" width="17.453125" customWidth="1"/>
    <col min="245" max="245" width="18.26953125" customWidth="1"/>
    <col min="246" max="246" width="14.1796875" customWidth="1"/>
    <col min="247" max="247" width="12.26953125" style="449" customWidth="1"/>
    <col min="248" max="248" width="13.1796875" style="449" customWidth="1"/>
    <col min="249" max="249" width="12.54296875" style="449" customWidth="1"/>
    <col min="250" max="250" width="13.7265625" style="449" customWidth="1"/>
    <col min="251" max="251" width="7.7265625" customWidth="1"/>
    <col min="252" max="252" width="17.453125" customWidth="1"/>
    <col min="253" max="253" width="18.26953125" customWidth="1"/>
    <col min="254" max="254" width="14.1796875" customWidth="1"/>
    <col min="255" max="255" width="12.26953125" style="449" customWidth="1"/>
    <col min="256" max="256" width="13.1796875" style="449" customWidth="1"/>
    <col min="257" max="257" width="12.54296875" style="449" customWidth="1"/>
    <col min="258" max="258" width="13.7265625" style="449" customWidth="1"/>
    <col min="259" max="259" width="7.7265625" customWidth="1"/>
    <col min="260" max="260" width="17.453125" customWidth="1"/>
    <col min="261" max="261" width="18.26953125" customWidth="1"/>
    <col min="262" max="262" width="14.1796875" customWidth="1"/>
    <col min="263" max="263" width="12.26953125" style="449" customWidth="1"/>
    <col min="264" max="264" width="13.1796875" style="449" customWidth="1"/>
    <col min="265" max="265" width="12.54296875" style="449" customWidth="1"/>
    <col min="266" max="266" width="13.7265625" style="449" customWidth="1"/>
  </cols>
  <sheetData>
    <row r="1" spans="1:266" x14ac:dyDescent="0.35">
      <c r="A1" s="532" t="s">
        <v>67</v>
      </c>
      <c r="B1" s="16"/>
      <c r="C1" s="16"/>
      <c r="D1" s="16"/>
      <c r="E1" s="16"/>
      <c r="F1" s="16"/>
      <c r="G1" s="501"/>
      <c r="H1" s="501"/>
      <c r="I1" s="501"/>
      <c r="J1" s="501"/>
      <c r="K1" s="16"/>
      <c r="L1" s="16"/>
      <c r="M1" s="16"/>
      <c r="N1" s="16"/>
      <c r="O1" s="501"/>
      <c r="P1" s="501"/>
      <c r="Q1" s="501"/>
      <c r="R1" s="501"/>
      <c r="S1" s="16"/>
      <c r="T1" s="16"/>
      <c r="U1" s="16"/>
      <c r="V1" s="16"/>
      <c r="W1" s="501"/>
      <c r="X1" s="501"/>
      <c r="Y1" s="501"/>
      <c r="Z1" s="501"/>
      <c r="AA1" s="16"/>
      <c r="AB1" s="16"/>
      <c r="AC1" s="16"/>
      <c r="AD1" s="16"/>
      <c r="AE1" s="501"/>
      <c r="AF1" s="501"/>
      <c r="AG1" s="501"/>
      <c r="AH1" s="501"/>
      <c r="AI1" s="16"/>
      <c r="AJ1" s="16"/>
      <c r="AK1" s="16"/>
      <c r="AL1" s="16"/>
      <c r="AM1" s="501"/>
      <c r="AN1" s="501"/>
      <c r="AO1" s="501"/>
      <c r="AP1" s="501"/>
      <c r="AQ1" s="16"/>
      <c r="AR1" s="16"/>
      <c r="AS1" s="16"/>
      <c r="AT1" s="16"/>
      <c r="AU1" s="501"/>
      <c r="AV1" s="501"/>
      <c r="AW1" s="501"/>
      <c r="AX1" s="501"/>
      <c r="AY1" s="16"/>
      <c r="AZ1" s="16"/>
      <c r="BA1" s="16"/>
      <c r="BB1" s="16"/>
      <c r="BC1" s="501"/>
      <c r="BD1" s="501"/>
      <c r="BE1" s="501"/>
      <c r="BF1" s="501"/>
      <c r="BG1" s="16"/>
      <c r="BH1" s="16"/>
      <c r="BI1" s="16"/>
      <c r="BJ1" s="16"/>
      <c r="BK1" s="501"/>
      <c r="BL1" s="501"/>
      <c r="BM1" s="501"/>
      <c r="BN1" s="501"/>
      <c r="BO1" s="16"/>
      <c r="BP1" s="16"/>
      <c r="BQ1" s="16"/>
      <c r="BR1" s="16"/>
      <c r="BS1" s="501"/>
      <c r="BT1" s="501"/>
      <c r="BU1" s="501"/>
      <c r="BV1" s="501"/>
      <c r="BW1" s="16"/>
      <c r="BX1" s="16"/>
      <c r="BY1" s="16"/>
      <c r="BZ1" s="16"/>
      <c r="CA1" s="501"/>
      <c r="CB1" s="501"/>
      <c r="CC1" s="501"/>
      <c r="CD1" s="501"/>
      <c r="CE1" s="16"/>
      <c r="CF1" s="16"/>
      <c r="CG1" s="16"/>
      <c r="CH1" s="16"/>
      <c r="CI1" s="501"/>
      <c r="CJ1" s="501"/>
      <c r="CK1" s="501"/>
      <c r="CL1" s="501"/>
      <c r="CM1" s="16"/>
      <c r="CN1" s="16"/>
      <c r="CO1" s="16"/>
      <c r="CP1" s="16"/>
      <c r="CQ1" s="501"/>
      <c r="CR1" s="501"/>
      <c r="CS1" s="501"/>
      <c r="CT1" s="501"/>
      <c r="CU1" s="16"/>
      <c r="CV1" s="16"/>
      <c r="CW1" s="16"/>
      <c r="CX1" s="16"/>
      <c r="CY1" s="501"/>
      <c r="CZ1" s="501"/>
      <c r="DA1" s="501"/>
      <c r="DB1" s="501"/>
      <c r="DC1" s="16"/>
      <c r="DD1" s="16"/>
      <c r="DE1" s="16"/>
      <c r="DF1" s="16"/>
      <c r="DG1" s="501"/>
      <c r="DH1" s="501"/>
      <c r="DI1" s="501"/>
      <c r="DJ1" s="501"/>
      <c r="DK1" s="16"/>
      <c r="DL1" s="16"/>
      <c r="DM1" s="16"/>
      <c r="DN1" s="16"/>
      <c r="DO1" s="501"/>
      <c r="DP1" s="501"/>
      <c r="DQ1" s="501"/>
      <c r="DR1" s="501"/>
      <c r="DS1" s="16"/>
      <c r="DT1" s="16"/>
      <c r="DU1" s="16"/>
      <c r="DV1" s="16"/>
      <c r="DW1" s="501"/>
      <c r="DX1" s="501"/>
      <c r="DY1" s="501"/>
      <c r="DZ1" s="501"/>
      <c r="EA1" s="16"/>
      <c r="EB1" s="16"/>
      <c r="EC1" s="16"/>
      <c r="ED1" s="16"/>
      <c r="EE1" s="501"/>
      <c r="EF1" s="501"/>
      <c r="EG1" s="501"/>
      <c r="EH1" s="501"/>
      <c r="EI1" s="16"/>
      <c r="EJ1" s="16"/>
      <c r="EK1" s="16"/>
      <c r="EL1" s="16"/>
      <c r="EM1" s="501"/>
      <c r="EN1" s="501"/>
      <c r="EO1" s="501"/>
      <c r="EP1" s="501"/>
      <c r="EQ1" s="16"/>
      <c r="ER1" s="382">
        <v>1.0245</v>
      </c>
      <c r="ES1" s="382">
        <v>1</v>
      </c>
      <c r="ET1" s="382">
        <v>2</v>
      </c>
      <c r="EU1" s="518">
        <v>3</v>
      </c>
      <c r="EV1" s="518">
        <v>4</v>
      </c>
      <c r="EW1" s="518">
        <v>5</v>
      </c>
      <c r="EX1" s="518">
        <v>6</v>
      </c>
      <c r="EY1" s="16"/>
      <c r="EZ1" s="16"/>
      <c r="FA1" s="16"/>
      <c r="FB1" s="16"/>
      <c r="FC1" s="501"/>
      <c r="FD1" s="501"/>
      <c r="FE1" s="501"/>
      <c r="FF1" s="501"/>
      <c r="FG1" s="16"/>
      <c r="FH1" s="16"/>
      <c r="FI1" s="16"/>
      <c r="FJ1" s="16"/>
      <c r="FK1" s="501"/>
      <c r="FL1" s="501"/>
      <c r="FM1" s="501"/>
      <c r="FN1" s="501"/>
      <c r="FO1" s="16"/>
      <c r="FP1" s="16"/>
      <c r="FQ1" s="16"/>
      <c r="FR1" s="16"/>
      <c r="FS1" s="501"/>
      <c r="FT1" s="501"/>
      <c r="FU1" s="501"/>
      <c r="FV1" s="501"/>
      <c r="FW1" s="16"/>
      <c r="FX1" s="16"/>
      <c r="FY1" s="16"/>
      <c r="FZ1" s="16"/>
      <c r="GA1" s="501"/>
      <c r="GB1" s="501"/>
      <c r="GC1" s="501"/>
      <c r="GD1" s="501"/>
      <c r="GE1" s="16"/>
      <c r="GF1" s="16"/>
      <c r="GG1" s="16"/>
      <c r="GH1" s="16"/>
      <c r="GI1" s="501"/>
      <c r="GJ1" s="501"/>
      <c r="GK1" s="501"/>
      <c r="GL1" s="501"/>
      <c r="GM1" s="16"/>
      <c r="GN1" s="16"/>
      <c r="GO1" s="16"/>
      <c r="GP1" s="16"/>
      <c r="GQ1" s="501"/>
      <c r="GR1" s="501"/>
      <c r="GS1" s="501"/>
      <c r="GT1" s="501"/>
      <c r="GU1" s="16"/>
      <c r="GV1" s="16"/>
      <c r="GW1" s="16"/>
      <c r="GX1" s="16"/>
      <c r="GY1" s="501"/>
      <c r="GZ1" s="501"/>
      <c r="HA1" s="501"/>
      <c r="HB1" s="501"/>
      <c r="HC1" s="16"/>
      <c r="HD1" s="16"/>
      <c r="HE1" s="16"/>
      <c r="HF1" s="16"/>
      <c r="HG1" s="501"/>
      <c r="HH1" s="501"/>
      <c r="HI1" s="501"/>
      <c r="HJ1" s="501"/>
      <c r="HK1" s="16"/>
      <c r="HL1" s="16"/>
      <c r="HM1" s="16"/>
      <c r="HN1" s="16"/>
      <c r="HO1" s="501"/>
      <c r="HP1" s="501"/>
      <c r="HQ1" s="501"/>
      <c r="HR1" s="501"/>
      <c r="HS1" s="16"/>
      <c r="HT1" s="16"/>
      <c r="HU1" s="16"/>
      <c r="HV1" s="16"/>
      <c r="HW1" s="501"/>
      <c r="HX1" s="501"/>
      <c r="HY1" s="501"/>
      <c r="HZ1" s="501"/>
      <c r="IA1" s="16"/>
      <c r="IB1" s="16"/>
      <c r="IC1" s="16"/>
      <c r="ID1" s="16"/>
      <c r="IE1" s="501"/>
      <c r="IF1" s="501"/>
      <c r="IG1" s="501"/>
      <c r="IH1" s="501"/>
      <c r="II1" s="16"/>
      <c r="IJ1" s="16"/>
      <c r="IK1" s="16"/>
      <c r="IL1" s="16"/>
      <c r="IM1" s="501"/>
      <c r="IN1" s="501"/>
      <c r="IO1" s="501"/>
      <c r="IP1" s="501"/>
      <c r="IQ1" s="16"/>
      <c r="IR1" s="16"/>
      <c r="IS1" s="16"/>
      <c r="IT1" s="16"/>
      <c r="IU1" s="501"/>
      <c r="IV1" s="501"/>
      <c r="IW1" s="501"/>
      <c r="IX1" s="501"/>
      <c r="IY1" s="16"/>
      <c r="IZ1" s="16"/>
      <c r="JA1" s="16"/>
      <c r="JB1" s="16"/>
      <c r="JC1" s="501"/>
      <c r="JD1" s="501"/>
      <c r="JE1" s="501"/>
      <c r="JF1" s="501"/>
    </row>
    <row r="2" spans="1:266" ht="15" thickBot="1" x14ac:dyDescent="0.4">
      <c r="A2" s="533"/>
      <c r="B2" s="17"/>
      <c r="C2" s="17"/>
      <c r="D2" s="17"/>
      <c r="E2" s="17"/>
      <c r="F2" s="17"/>
      <c r="G2" s="502"/>
      <c r="H2" s="502"/>
      <c r="I2" s="502"/>
      <c r="J2" s="502"/>
      <c r="K2" s="17"/>
      <c r="L2" s="17"/>
      <c r="M2" s="17"/>
      <c r="N2" s="17"/>
      <c r="O2" s="502"/>
      <c r="P2" s="502"/>
      <c r="Q2" s="502"/>
      <c r="R2" s="502"/>
      <c r="S2" s="17"/>
      <c r="T2" s="17"/>
      <c r="U2" s="17"/>
      <c r="V2" s="17"/>
      <c r="W2" s="502"/>
      <c r="X2" s="502"/>
      <c r="Y2" s="502"/>
      <c r="Z2" s="502"/>
      <c r="AA2" s="17"/>
      <c r="AB2" s="17"/>
      <c r="AC2" s="17"/>
      <c r="AD2" s="17"/>
      <c r="AE2" s="502"/>
      <c r="AF2" s="502"/>
      <c r="AG2" s="502"/>
      <c r="AH2" s="502"/>
      <c r="AI2" s="17"/>
      <c r="AJ2" s="17"/>
      <c r="AK2" s="17"/>
      <c r="AL2" s="17"/>
      <c r="AM2" s="502"/>
      <c r="AN2" s="502"/>
      <c r="AO2" s="502"/>
      <c r="AP2" s="502"/>
      <c r="AQ2" s="17"/>
      <c r="AR2" s="17"/>
      <c r="AS2" s="17"/>
      <c r="AT2" s="17"/>
      <c r="AU2" s="502"/>
      <c r="AV2" s="502"/>
      <c r="AW2" s="502"/>
      <c r="AX2" s="502"/>
      <c r="AY2" s="17"/>
      <c r="AZ2" s="17"/>
      <c r="BA2" s="17"/>
      <c r="BB2" s="17"/>
      <c r="BC2" s="502"/>
      <c r="BD2" s="502"/>
      <c r="BE2" s="502"/>
      <c r="BF2" s="502"/>
      <c r="BG2" s="17"/>
      <c r="BH2" s="17"/>
      <c r="BI2" s="17"/>
      <c r="BJ2" s="17"/>
      <c r="BK2" s="502"/>
      <c r="BL2" s="502"/>
      <c r="BM2" s="502"/>
      <c r="BN2" s="502"/>
      <c r="BO2" s="17"/>
      <c r="BP2" s="17"/>
      <c r="BQ2" s="17"/>
      <c r="BR2" s="17"/>
      <c r="BS2" s="502"/>
      <c r="BT2" s="502"/>
      <c r="BU2" s="502"/>
      <c r="BV2" s="502"/>
      <c r="BW2" s="17"/>
      <c r="BX2" s="17"/>
      <c r="BY2" s="17"/>
      <c r="BZ2" s="17"/>
      <c r="CA2" s="502"/>
      <c r="CB2" s="502"/>
      <c r="CC2" s="502"/>
      <c r="CD2" s="502"/>
      <c r="CE2" s="17"/>
      <c r="CF2" s="17"/>
      <c r="CG2" s="17"/>
      <c r="CH2" s="17"/>
      <c r="CI2" s="502"/>
      <c r="CJ2" s="502"/>
      <c r="CK2" s="502"/>
      <c r="CL2" s="502"/>
      <c r="CM2" s="17"/>
      <c r="CN2" s="17"/>
      <c r="CO2" s="17"/>
      <c r="CP2" s="17"/>
      <c r="CQ2" s="502"/>
      <c r="CR2" s="502"/>
      <c r="CS2" s="502"/>
      <c r="CT2" s="502"/>
      <c r="CU2" s="17"/>
      <c r="CV2" s="17"/>
      <c r="CW2" s="17"/>
      <c r="CX2" s="17"/>
      <c r="CY2" s="502"/>
      <c r="CZ2" s="502"/>
      <c r="DA2" s="502"/>
      <c r="DB2" s="502"/>
      <c r="DC2" s="17"/>
      <c r="DD2" s="17"/>
      <c r="DE2" s="17"/>
      <c r="DF2" s="17"/>
      <c r="DG2" s="502"/>
      <c r="DH2" s="502"/>
      <c r="DI2" s="502"/>
      <c r="DJ2" s="502"/>
      <c r="DK2" s="17"/>
      <c r="DL2" s="17"/>
      <c r="DM2" s="17"/>
      <c r="DN2" s="17"/>
      <c r="DO2" s="502"/>
      <c r="DP2" s="502"/>
      <c r="DQ2" s="502"/>
      <c r="DR2" s="502"/>
      <c r="DS2" s="17"/>
      <c r="DT2" s="17"/>
      <c r="DU2" s="17"/>
      <c r="DV2" s="17"/>
      <c r="DW2" s="502"/>
      <c r="DX2" s="502"/>
      <c r="DY2" s="502"/>
      <c r="DZ2" s="502"/>
      <c r="EA2" s="17"/>
      <c r="EB2" s="17"/>
      <c r="EC2" s="17"/>
      <c r="ED2" s="17"/>
      <c r="EE2" s="502"/>
      <c r="EF2" s="502"/>
      <c r="EG2" s="502"/>
      <c r="EH2" s="502"/>
      <c r="EI2" s="17"/>
      <c r="EJ2" s="17"/>
      <c r="EK2" s="17"/>
      <c r="EL2" s="17"/>
      <c r="EM2" s="502"/>
      <c r="EN2" s="502"/>
      <c r="EO2" s="502"/>
      <c r="EP2" s="502"/>
      <c r="EQ2" s="17"/>
      <c r="ER2" s="17"/>
      <c r="ES2" s="17"/>
      <c r="ET2" s="17"/>
      <c r="EU2" s="502"/>
      <c r="EV2" s="502"/>
      <c r="EW2" s="502"/>
      <c r="EX2" s="502"/>
      <c r="EY2" s="17"/>
      <c r="EZ2" s="17"/>
      <c r="FA2" s="17"/>
      <c r="FB2" s="17"/>
      <c r="FC2" s="502"/>
      <c r="FD2" s="502"/>
      <c r="FE2" s="502"/>
      <c r="FF2" s="502"/>
      <c r="FG2" s="17"/>
      <c r="FH2" s="17"/>
      <c r="FI2" s="17"/>
      <c r="FJ2" s="17"/>
      <c r="FK2" s="502"/>
      <c r="FL2" s="502"/>
      <c r="FM2" s="502"/>
      <c r="FN2" s="502"/>
      <c r="FO2" s="17"/>
      <c r="FP2" s="17"/>
      <c r="FQ2" s="17"/>
      <c r="FR2" s="17"/>
      <c r="FS2" s="502"/>
      <c r="FT2" s="502"/>
      <c r="FU2" s="502"/>
      <c r="FV2" s="502"/>
      <c r="FW2" s="17"/>
      <c r="FX2" s="17"/>
      <c r="FY2" s="17"/>
      <c r="FZ2" s="17"/>
      <c r="GA2" s="502"/>
      <c r="GB2" s="502"/>
      <c r="GC2" s="502"/>
      <c r="GD2" s="502"/>
      <c r="GE2" s="17"/>
      <c r="GF2" s="17"/>
      <c r="GG2" s="17"/>
      <c r="GH2" s="17"/>
      <c r="GI2" s="502"/>
      <c r="GJ2" s="502"/>
      <c r="GK2" s="502"/>
      <c r="GL2" s="502"/>
      <c r="GM2" s="17"/>
      <c r="GN2" s="17"/>
      <c r="GO2" s="17"/>
      <c r="GP2" s="17"/>
      <c r="GQ2" s="502"/>
      <c r="GR2" s="502"/>
      <c r="GS2" s="502"/>
      <c r="GT2" s="502"/>
      <c r="GU2" s="17"/>
      <c r="GV2" s="17"/>
      <c r="GW2" s="17"/>
      <c r="GX2" s="17"/>
      <c r="GY2" s="502"/>
      <c r="GZ2" s="502"/>
      <c r="HA2" s="502"/>
      <c r="HB2" s="502"/>
      <c r="HC2" s="17"/>
      <c r="HD2" s="17"/>
      <c r="HE2" s="17"/>
      <c r="HF2" s="17"/>
      <c r="HG2" s="502"/>
      <c r="HH2" s="502"/>
      <c r="HI2" s="502"/>
      <c r="HJ2" s="502"/>
      <c r="HK2" s="17"/>
      <c r="HL2" s="17"/>
      <c r="HM2" s="17"/>
      <c r="HN2" s="17"/>
      <c r="HO2" s="502"/>
      <c r="HP2" s="502"/>
      <c r="HQ2" s="502"/>
      <c r="HR2" s="502"/>
      <c r="HS2" s="17"/>
      <c r="HT2" s="17"/>
      <c r="HU2" s="17"/>
      <c r="HV2" s="17"/>
      <c r="HW2" s="502"/>
      <c r="HX2" s="502"/>
      <c r="HY2" s="502"/>
      <c r="HZ2" s="502"/>
      <c r="IA2" s="17"/>
      <c r="IB2" s="17"/>
      <c r="IC2" s="17"/>
      <c r="ID2" s="17"/>
      <c r="IE2" s="502"/>
      <c r="IF2" s="502"/>
      <c r="IG2" s="502"/>
      <c r="IH2" s="502"/>
      <c r="II2" s="17"/>
      <c r="IJ2" s="17"/>
      <c r="IK2" s="17"/>
      <c r="IL2" s="17"/>
      <c r="IM2" s="502"/>
      <c r="IN2" s="502"/>
      <c r="IO2" s="502"/>
      <c r="IP2" s="502"/>
      <c r="IQ2" s="17"/>
      <c r="IR2" s="17"/>
      <c r="IS2" s="17"/>
      <c r="IT2" s="17"/>
      <c r="IU2" s="502"/>
      <c r="IV2" s="502"/>
      <c r="IW2" s="502"/>
      <c r="IX2" s="502"/>
      <c r="IY2" s="17"/>
      <c r="IZ2" s="17"/>
      <c r="JA2" s="17"/>
      <c r="JB2" s="17"/>
      <c r="JC2" s="502"/>
      <c r="JD2" s="502"/>
      <c r="JE2" s="502"/>
      <c r="JF2" s="502"/>
    </row>
    <row r="3" spans="1:266" x14ac:dyDescent="0.35">
      <c r="A3" s="534"/>
      <c r="B3" s="18"/>
      <c r="C3" s="535">
        <f>'AERFD Price cost comparison'!B85</f>
        <v>603</v>
      </c>
      <c r="D3" s="536"/>
      <c r="E3" s="536"/>
      <c r="F3" s="536"/>
      <c r="G3" s="536"/>
      <c r="H3" s="536"/>
      <c r="I3" s="536"/>
      <c r="J3" s="537"/>
      <c r="K3" s="535">
        <f>C32+1</f>
        <v>605</v>
      </c>
      <c r="L3" s="536">
        <f>C32+1</f>
        <v>605</v>
      </c>
      <c r="M3" s="536"/>
      <c r="N3" s="536"/>
      <c r="O3" s="536"/>
      <c r="P3" s="536"/>
      <c r="Q3" s="536"/>
      <c r="R3" s="537"/>
      <c r="S3" s="535">
        <f>K32+1</f>
        <v>607</v>
      </c>
      <c r="T3" s="536">
        <f>L32+1</f>
        <v>607</v>
      </c>
      <c r="U3" s="536"/>
      <c r="V3" s="536"/>
      <c r="W3" s="536"/>
      <c r="X3" s="536"/>
      <c r="Y3" s="536"/>
      <c r="Z3" s="537"/>
      <c r="AA3" s="535">
        <f>S32+1</f>
        <v>609</v>
      </c>
      <c r="AB3" s="536">
        <f>T32+1</f>
        <v>609</v>
      </c>
      <c r="AC3" s="536"/>
      <c r="AD3" s="536"/>
      <c r="AE3" s="536"/>
      <c r="AF3" s="536"/>
      <c r="AG3" s="536"/>
      <c r="AH3" s="537"/>
      <c r="AI3" s="535">
        <f>AA32+1</f>
        <v>611</v>
      </c>
      <c r="AJ3" s="536">
        <f>AB32+1</f>
        <v>611</v>
      </c>
      <c r="AK3" s="536"/>
      <c r="AL3" s="536"/>
      <c r="AM3" s="536"/>
      <c r="AN3" s="536"/>
      <c r="AO3" s="536"/>
      <c r="AP3" s="537"/>
      <c r="AQ3" s="535">
        <f>AI32+1</f>
        <v>613</v>
      </c>
      <c r="AR3" s="536">
        <f>AJ32+1</f>
        <v>613</v>
      </c>
      <c r="AS3" s="536"/>
      <c r="AT3" s="536"/>
      <c r="AU3" s="536"/>
      <c r="AV3" s="536"/>
      <c r="AW3" s="536"/>
      <c r="AX3" s="537"/>
      <c r="AY3" s="535">
        <f>AQ32+1</f>
        <v>615</v>
      </c>
      <c r="AZ3" s="536">
        <f>AR32+1</f>
        <v>615</v>
      </c>
      <c r="BA3" s="536"/>
      <c r="BB3" s="536"/>
      <c r="BC3" s="536"/>
      <c r="BD3" s="536"/>
      <c r="BE3" s="536"/>
      <c r="BF3" s="537"/>
      <c r="BG3" s="535">
        <f>AY32+1</f>
        <v>617</v>
      </c>
      <c r="BH3" s="536">
        <f>AZ32+1</f>
        <v>617</v>
      </c>
      <c r="BI3" s="536"/>
      <c r="BJ3" s="536"/>
      <c r="BK3" s="536"/>
      <c r="BL3" s="536"/>
      <c r="BM3" s="536"/>
      <c r="BN3" s="537"/>
      <c r="BO3" s="535">
        <f>BG32+1</f>
        <v>619</v>
      </c>
      <c r="BP3" s="536">
        <f>BH32+1</f>
        <v>619</v>
      </c>
      <c r="BQ3" s="536"/>
      <c r="BR3" s="536"/>
      <c r="BS3" s="536"/>
      <c r="BT3" s="536"/>
      <c r="BU3" s="536"/>
      <c r="BV3" s="537"/>
      <c r="BW3" s="535">
        <f>BO32+1</f>
        <v>621</v>
      </c>
      <c r="BX3" s="536">
        <f>BP32+1</f>
        <v>621</v>
      </c>
      <c r="BY3" s="536"/>
      <c r="BZ3" s="536"/>
      <c r="CA3" s="536"/>
      <c r="CB3" s="536"/>
      <c r="CC3" s="536"/>
      <c r="CD3" s="537"/>
      <c r="CE3" s="538">
        <f>BW32+1</f>
        <v>623</v>
      </c>
      <c r="CF3" s="539">
        <f>BX32+1</f>
        <v>623</v>
      </c>
      <c r="CG3" s="539"/>
      <c r="CH3" s="539"/>
      <c r="CI3" s="539"/>
      <c r="CJ3" s="539"/>
      <c r="CK3" s="539"/>
      <c r="CL3" s="540"/>
      <c r="CM3" s="535">
        <f>CE32+1</f>
        <v>625</v>
      </c>
      <c r="CN3" s="536">
        <f>CF32+1</f>
        <v>625</v>
      </c>
      <c r="CO3" s="536"/>
      <c r="CP3" s="536"/>
      <c r="CQ3" s="536"/>
      <c r="CR3" s="536"/>
      <c r="CS3" s="536"/>
      <c r="CT3" s="537"/>
      <c r="CU3" s="535">
        <f>CM32+1</f>
        <v>627</v>
      </c>
      <c r="CV3" s="536">
        <f>CN32+1</f>
        <v>627</v>
      </c>
      <c r="CW3" s="536"/>
      <c r="CX3" s="536"/>
      <c r="CY3" s="536"/>
      <c r="CZ3" s="536"/>
      <c r="DA3" s="536"/>
      <c r="DB3" s="537"/>
      <c r="DC3" s="535">
        <f>CU32+1</f>
        <v>629</v>
      </c>
      <c r="DD3" s="536">
        <f>CV32+1</f>
        <v>629</v>
      </c>
      <c r="DE3" s="536"/>
      <c r="DF3" s="536"/>
      <c r="DG3" s="536"/>
      <c r="DH3" s="536"/>
      <c r="DI3" s="536"/>
      <c r="DJ3" s="537"/>
      <c r="DK3" s="535">
        <f>DC32+1</f>
        <v>631</v>
      </c>
      <c r="DL3" s="536">
        <f>DD32+1</f>
        <v>631</v>
      </c>
      <c r="DM3" s="536"/>
      <c r="DN3" s="536"/>
      <c r="DO3" s="536"/>
      <c r="DP3" s="536"/>
      <c r="DQ3" s="536"/>
      <c r="DR3" s="537"/>
      <c r="DS3" s="535">
        <f>DK32+1</f>
        <v>633</v>
      </c>
      <c r="DT3" s="536">
        <f>DL32+1</f>
        <v>633</v>
      </c>
      <c r="DU3" s="536"/>
      <c r="DV3" s="536"/>
      <c r="DW3" s="536"/>
      <c r="DX3" s="536"/>
      <c r="DY3" s="536"/>
      <c r="DZ3" s="537"/>
      <c r="EA3" s="535">
        <f>DS32+1</f>
        <v>635</v>
      </c>
      <c r="EB3" s="536">
        <f>DT32+1</f>
        <v>635</v>
      </c>
      <c r="EC3" s="536"/>
      <c r="ED3" s="536"/>
      <c r="EE3" s="536"/>
      <c r="EF3" s="536"/>
      <c r="EG3" s="536"/>
      <c r="EH3" s="537"/>
      <c r="EI3" s="535">
        <f>EA32+1</f>
        <v>637</v>
      </c>
      <c r="EJ3" s="536">
        <f>EB32+1</f>
        <v>637</v>
      </c>
      <c r="EK3" s="536"/>
      <c r="EL3" s="536"/>
      <c r="EM3" s="536"/>
      <c r="EN3" s="536"/>
      <c r="EO3" s="536"/>
      <c r="EP3" s="537"/>
      <c r="EQ3" s="535">
        <f>EI32+1</f>
        <v>639</v>
      </c>
      <c r="ER3" s="536">
        <f>EJ32+1</f>
        <v>639</v>
      </c>
      <c r="ES3" s="536"/>
      <c r="ET3" s="536"/>
      <c r="EU3" s="536"/>
      <c r="EV3" s="536"/>
      <c r="EW3" s="536"/>
      <c r="EX3" s="537"/>
      <c r="EY3" s="535">
        <f>EQ32+1</f>
        <v>641</v>
      </c>
      <c r="EZ3" s="536">
        <f>ER32+1</f>
        <v>641</v>
      </c>
      <c r="FA3" s="536"/>
      <c r="FB3" s="536"/>
      <c r="FC3" s="536"/>
      <c r="FD3" s="536"/>
      <c r="FE3" s="536"/>
      <c r="FF3" s="537"/>
      <c r="FG3" s="535">
        <f>EY32+1</f>
        <v>643</v>
      </c>
      <c r="FH3" s="536">
        <f>EZ32+1</f>
        <v>643</v>
      </c>
      <c r="FI3" s="536"/>
      <c r="FJ3" s="536"/>
      <c r="FK3" s="536"/>
      <c r="FL3" s="536"/>
      <c r="FM3" s="536"/>
      <c r="FN3" s="537"/>
      <c r="FO3" s="535">
        <f>FG32+1</f>
        <v>645</v>
      </c>
      <c r="FP3" s="536">
        <f>FH32+1</f>
        <v>645</v>
      </c>
      <c r="FQ3" s="536"/>
      <c r="FR3" s="536"/>
      <c r="FS3" s="536"/>
      <c r="FT3" s="536"/>
      <c r="FU3" s="536"/>
      <c r="FV3" s="537"/>
      <c r="FW3" s="535">
        <f>FO32+1</f>
        <v>647</v>
      </c>
      <c r="FX3" s="536">
        <f>FP32+1</f>
        <v>647</v>
      </c>
      <c r="FY3" s="536"/>
      <c r="FZ3" s="536"/>
      <c r="GA3" s="536"/>
      <c r="GB3" s="536"/>
      <c r="GC3" s="536"/>
      <c r="GD3" s="537"/>
      <c r="GE3" s="535">
        <f>FW32+1</f>
        <v>649</v>
      </c>
      <c r="GF3" s="536">
        <f>FX32+1</f>
        <v>649</v>
      </c>
      <c r="GG3" s="536"/>
      <c r="GH3" s="536"/>
      <c r="GI3" s="536"/>
      <c r="GJ3" s="536"/>
      <c r="GK3" s="536"/>
      <c r="GL3" s="537"/>
      <c r="GM3" s="535">
        <f>GE32+1</f>
        <v>651</v>
      </c>
      <c r="GN3" s="536">
        <f>GF32+1</f>
        <v>651</v>
      </c>
      <c r="GO3" s="536"/>
      <c r="GP3" s="536"/>
      <c r="GQ3" s="536"/>
      <c r="GR3" s="536"/>
      <c r="GS3" s="536"/>
      <c r="GT3" s="537"/>
      <c r="GU3" s="535">
        <f>GM32+1</f>
        <v>653</v>
      </c>
      <c r="GV3" s="536">
        <f>GN32+1</f>
        <v>653</v>
      </c>
      <c r="GW3" s="536"/>
      <c r="GX3" s="536"/>
      <c r="GY3" s="536"/>
      <c r="GZ3" s="536"/>
      <c r="HA3" s="536"/>
      <c r="HB3" s="537"/>
      <c r="HC3" s="535">
        <f>GU32+1</f>
        <v>655</v>
      </c>
      <c r="HD3" s="536">
        <f>GV32+1</f>
        <v>655</v>
      </c>
      <c r="HE3" s="536"/>
      <c r="HF3" s="536"/>
      <c r="HG3" s="536"/>
      <c r="HH3" s="536"/>
      <c r="HI3" s="536"/>
      <c r="HJ3" s="537"/>
      <c r="HK3" s="535">
        <f>HC32+1</f>
        <v>657</v>
      </c>
      <c r="HL3" s="536">
        <f>HD32+1</f>
        <v>657</v>
      </c>
      <c r="HM3" s="536"/>
      <c r="HN3" s="536"/>
      <c r="HO3" s="536"/>
      <c r="HP3" s="536"/>
      <c r="HQ3" s="536"/>
      <c r="HR3" s="537"/>
      <c r="HS3" s="535">
        <f>HK32+1</f>
        <v>659</v>
      </c>
      <c r="HT3" s="536">
        <f>HL32+1</f>
        <v>659</v>
      </c>
      <c r="HU3" s="536"/>
      <c r="HV3" s="536"/>
      <c r="HW3" s="536"/>
      <c r="HX3" s="536"/>
      <c r="HY3" s="536"/>
      <c r="HZ3" s="537"/>
      <c r="IA3" s="535">
        <f>HS32+1</f>
        <v>661</v>
      </c>
      <c r="IB3" s="536">
        <f>HT32+1</f>
        <v>661</v>
      </c>
      <c r="IC3" s="536"/>
      <c r="ID3" s="536"/>
      <c r="IE3" s="536"/>
      <c r="IF3" s="536"/>
      <c r="IG3" s="536"/>
      <c r="IH3" s="537"/>
      <c r="II3" s="535">
        <f>IA32+1</f>
        <v>663</v>
      </c>
      <c r="IJ3" s="536">
        <f>IB32+1</f>
        <v>663</v>
      </c>
      <c r="IK3" s="536"/>
      <c r="IL3" s="536"/>
      <c r="IM3" s="536"/>
      <c r="IN3" s="536"/>
      <c r="IO3" s="536"/>
      <c r="IP3" s="537"/>
      <c r="IQ3" s="535">
        <f>II32+1</f>
        <v>665</v>
      </c>
      <c r="IR3" s="536">
        <f>IJ32+1</f>
        <v>665</v>
      </c>
      <c r="IS3" s="536"/>
      <c r="IT3" s="536"/>
      <c r="IU3" s="536"/>
      <c r="IV3" s="536"/>
      <c r="IW3" s="536"/>
      <c r="IX3" s="537"/>
      <c r="IY3" s="535">
        <f>IQ32+1</f>
        <v>667</v>
      </c>
      <c r="IZ3" s="536">
        <f>IR32+1</f>
        <v>667</v>
      </c>
      <c r="JA3" s="536"/>
      <c r="JB3" s="536"/>
      <c r="JC3" s="536"/>
      <c r="JD3" s="536"/>
      <c r="JE3" s="536"/>
      <c r="JF3" s="537"/>
    </row>
    <row r="4" spans="1:266" ht="64.5" customHeight="1" x14ac:dyDescent="0.35">
      <c r="A4" s="534"/>
      <c r="C4" s="523" t="s">
        <v>69</v>
      </c>
      <c r="D4" s="524"/>
      <c r="E4" s="524"/>
      <c r="F4" s="524"/>
      <c r="G4" s="524"/>
      <c r="H4" s="524"/>
      <c r="I4" s="524"/>
      <c r="J4" s="525"/>
      <c r="K4" s="523" t="s">
        <v>70</v>
      </c>
      <c r="L4" s="524"/>
      <c r="M4" s="524"/>
      <c r="N4" s="524"/>
      <c r="O4" s="524"/>
      <c r="P4" s="524"/>
      <c r="Q4" s="524"/>
      <c r="R4" s="525"/>
      <c r="S4" s="523" t="s">
        <v>32</v>
      </c>
      <c r="T4" s="524"/>
      <c r="U4" s="524"/>
      <c r="V4" s="524"/>
      <c r="W4" s="524"/>
      <c r="X4" s="524"/>
      <c r="Y4" s="524"/>
      <c r="Z4" s="525"/>
      <c r="AA4" s="523" t="s">
        <v>33</v>
      </c>
      <c r="AB4" s="524"/>
      <c r="AC4" s="524"/>
      <c r="AD4" s="524"/>
      <c r="AE4" s="524"/>
      <c r="AF4" s="524"/>
      <c r="AG4" s="524"/>
      <c r="AH4" s="525"/>
      <c r="AI4" s="523" t="s">
        <v>34</v>
      </c>
      <c r="AJ4" s="524"/>
      <c r="AK4" s="524"/>
      <c r="AL4" s="524"/>
      <c r="AM4" s="524"/>
      <c r="AN4" s="524"/>
      <c r="AO4" s="524"/>
      <c r="AP4" s="525"/>
      <c r="AQ4" s="523" t="s">
        <v>71</v>
      </c>
      <c r="AR4" s="524"/>
      <c r="AS4" s="524"/>
      <c r="AT4" s="524"/>
      <c r="AU4" s="524"/>
      <c r="AV4" s="524"/>
      <c r="AW4" s="524"/>
      <c r="AX4" s="525"/>
      <c r="AY4" s="523" t="s">
        <v>72</v>
      </c>
      <c r="AZ4" s="524"/>
      <c r="BA4" s="524"/>
      <c r="BB4" s="524"/>
      <c r="BC4" s="524"/>
      <c r="BD4" s="524"/>
      <c r="BE4" s="524"/>
      <c r="BF4" s="525"/>
      <c r="BG4" s="523" t="s">
        <v>73</v>
      </c>
      <c r="BH4" s="524"/>
      <c r="BI4" s="524"/>
      <c r="BJ4" s="524"/>
      <c r="BK4" s="524"/>
      <c r="BL4" s="524"/>
      <c r="BM4" s="524"/>
      <c r="BN4" s="525"/>
      <c r="BO4" s="523" t="s">
        <v>74</v>
      </c>
      <c r="BP4" s="524"/>
      <c r="BQ4" s="524"/>
      <c r="BR4" s="524"/>
      <c r="BS4" s="524"/>
      <c r="BT4" s="524"/>
      <c r="BU4" s="524"/>
      <c r="BV4" s="525"/>
      <c r="BW4" s="523" t="s">
        <v>76</v>
      </c>
      <c r="BX4" s="524"/>
      <c r="BY4" s="524"/>
      <c r="BZ4" s="524"/>
      <c r="CA4" s="524"/>
      <c r="CB4" s="524"/>
      <c r="CC4" s="524"/>
      <c r="CD4" s="525"/>
      <c r="CE4" s="523" t="s">
        <v>77</v>
      </c>
      <c r="CF4" s="524"/>
      <c r="CG4" s="524"/>
      <c r="CH4" s="524"/>
      <c r="CI4" s="524"/>
      <c r="CJ4" s="524"/>
      <c r="CK4" s="524"/>
      <c r="CL4" s="525"/>
      <c r="CM4" s="523" t="s">
        <v>78</v>
      </c>
      <c r="CN4" s="524"/>
      <c r="CO4" s="524"/>
      <c r="CP4" s="524"/>
      <c r="CQ4" s="524"/>
      <c r="CR4" s="524"/>
      <c r="CS4" s="524"/>
      <c r="CT4" s="525"/>
      <c r="CU4" s="523" t="s">
        <v>79</v>
      </c>
      <c r="CV4" s="524"/>
      <c r="CW4" s="524"/>
      <c r="CX4" s="524"/>
      <c r="CY4" s="524"/>
      <c r="CZ4" s="524"/>
      <c r="DA4" s="524"/>
      <c r="DB4" s="525"/>
      <c r="DC4" s="523" t="s">
        <v>82</v>
      </c>
      <c r="DD4" s="524"/>
      <c r="DE4" s="524"/>
      <c r="DF4" s="524"/>
      <c r="DG4" s="524"/>
      <c r="DH4" s="524"/>
      <c r="DI4" s="524"/>
      <c r="DJ4" s="525"/>
      <c r="DK4" s="523" t="s">
        <v>80</v>
      </c>
      <c r="DL4" s="524"/>
      <c r="DM4" s="524"/>
      <c r="DN4" s="524"/>
      <c r="DO4" s="524"/>
      <c r="DP4" s="524"/>
      <c r="DQ4" s="524"/>
      <c r="DR4" s="525"/>
      <c r="DS4" s="523" t="s">
        <v>81</v>
      </c>
      <c r="DT4" s="524"/>
      <c r="DU4" s="524"/>
      <c r="DV4" s="524"/>
      <c r="DW4" s="524"/>
      <c r="DX4" s="524"/>
      <c r="DY4" s="524"/>
      <c r="DZ4" s="525"/>
      <c r="EA4" s="523" t="s">
        <v>84</v>
      </c>
      <c r="EB4" s="524"/>
      <c r="EC4" s="524"/>
      <c r="ED4" s="524"/>
      <c r="EE4" s="524"/>
      <c r="EF4" s="524"/>
      <c r="EG4" s="524"/>
      <c r="EH4" s="525"/>
      <c r="EI4" s="523" t="s">
        <v>85</v>
      </c>
      <c r="EJ4" s="524"/>
      <c r="EK4" s="524"/>
      <c r="EL4" s="524"/>
      <c r="EM4" s="524"/>
      <c r="EN4" s="524"/>
      <c r="EO4" s="524"/>
      <c r="EP4" s="525"/>
      <c r="EQ4" s="523" t="s">
        <v>86</v>
      </c>
      <c r="ER4" s="524"/>
      <c r="ES4" s="524"/>
      <c r="ET4" s="524"/>
      <c r="EU4" s="524"/>
      <c r="EV4" s="524"/>
      <c r="EW4" s="524"/>
      <c r="EX4" s="525"/>
      <c r="EY4" s="523" t="s">
        <v>88</v>
      </c>
      <c r="EZ4" s="524"/>
      <c r="FA4" s="524"/>
      <c r="FB4" s="524"/>
      <c r="FC4" s="524"/>
      <c r="FD4" s="524"/>
      <c r="FE4" s="524"/>
      <c r="FF4" s="525"/>
      <c r="FG4" s="523" t="s">
        <v>89</v>
      </c>
      <c r="FH4" s="524"/>
      <c r="FI4" s="524"/>
      <c r="FJ4" s="524"/>
      <c r="FK4" s="524"/>
      <c r="FL4" s="524"/>
      <c r="FM4" s="524"/>
      <c r="FN4" s="525"/>
      <c r="FO4" s="523" t="s">
        <v>90</v>
      </c>
      <c r="FP4" s="524"/>
      <c r="FQ4" s="524"/>
      <c r="FR4" s="524"/>
      <c r="FS4" s="524"/>
      <c r="FT4" s="524"/>
      <c r="FU4" s="524"/>
      <c r="FV4" s="525"/>
      <c r="FW4" s="523" t="s">
        <v>91</v>
      </c>
      <c r="FX4" s="524"/>
      <c r="FY4" s="524"/>
      <c r="FZ4" s="524"/>
      <c r="GA4" s="524"/>
      <c r="GB4" s="524"/>
      <c r="GC4" s="524"/>
      <c r="GD4" s="525"/>
      <c r="GE4" s="523" t="s">
        <v>97</v>
      </c>
      <c r="GF4" s="524"/>
      <c r="GG4" s="524"/>
      <c r="GH4" s="524"/>
      <c r="GI4" s="524"/>
      <c r="GJ4" s="524"/>
      <c r="GK4" s="524"/>
      <c r="GL4" s="525"/>
      <c r="GM4" s="523" t="s">
        <v>100</v>
      </c>
      <c r="GN4" s="524"/>
      <c r="GO4" s="524"/>
      <c r="GP4" s="524"/>
      <c r="GQ4" s="524"/>
      <c r="GR4" s="524"/>
      <c r="GS4" s="524"/>
      <c r="GT4" s="525"/>
      <c r="GU4" s="523" t="s">
        <v>105</v>
      </c>
      <c r="GV4" s="524"/>
      <c r="GW4" s="524"/>
      <c r="GX4" s="524"/>
      <c r="GY4" s="524"/>
      <c r="GZ4" s="524"/>
      <c r="HA4" s="524"/>
      <c r="HB4" s="525"/>
      <c r="HC4" s="523" t="s">
        <v>106</v>
      </c>
      <c r="HD4" s="524"/>
      <c r="HE4" s="524"/>
      <c r="HF4" s="524"/>
      <c r="HG4" s="524"/>
      <c r="HH4" s="524"/>
      <c r="HI4" s="524"/>
      <c r="HJ4" s="525"/>
      <c r="HK4" s="523" t="s">
        <v>110</v>
      </c>
      <c r="HL4" s="524"/>
      <c r="HM4" s="524"/>
      <c r="HN4" s="524"/>
      <c r="HO4" s="524"/>
      <c r="HP4" s="524"/>
      <c r="HQ4" s="524"/>
      <c r="HR4" s="525"/>
      <c r="HS4" s="523" t="s">
        <v>111</v>
      </c>
      <c r="HT4" s="524"/>
      <c r="HU4" s="524"/>
      <c r="HV4" s="524"/>
      <c r="HW4" s="524"/>
      <c r="HX4" s="524"/>
      <c r="HY4" s="524"/>
      <c r="HZ4" s="525"/>
      <c r="IA4" s="523" t="s">
        <v>123</v>
      </c>
      <c r="IB4" s="524"/>
      <c r="IC4" s="524"/>
      <c r="ID4" s="524"/>
      <c r="IE4" s="524"/>
      <c r="IF4" s="524"/>
      <c r="IG4" s="524"/>
      <c r="IH4" s="525"/>
      <c r="II4" s="523" t="s">
        <v>109</v>
      </c>
      <c r="IJ4" s="524"/>
      <c r="IK4" s="524"/>
      <c r="IL4" s="524"/>
      <c r="IM4" s="524"/>
      <c r="IN4" s="524"/>
      <c r="IO4" s="524"/>
      <c r="IP4" s="525"/>
      <c r="IQ4" s="523" t="s">
        <v>122</v>
      </c>
      <c r="IR4" s="524"/>
      <c r="IS4" s="524"/>
      <c r="IT4" s="524"/>
      <c r="IU4" s="524"/>
      <c r="IV4" s="524"/>
      <c r="IW4" s="524"/>
      <c r="IX4" s="525"/>
      <c r="IY4" s="523" t="s">
        <v>124</v>
      </c>
      <c r="IZ4" s="524"/>
      <c r="JA4" s="524"/>
      <c r="JB4" s="524"/>
      <c r="JC4" s="524"/>
      <c r="JD4" s="524"/>
      <c r="JE4" s="524"/>
      <c r="JF4" s="525"/>
    </row>
    <row r="5" spans="1:266" x14ac:dyDescent="0.35">
      <c r="A5" s="2"/>
      <c r="C5" s="529"/>
      <c r="D5" s="530"/>
      <c r="E5" s="530"/>
      <c r="F5" s="530"/>
      <c r="G5" s="530"/>
      <c r="H5" s="530"/>
      <c r="I5" s="530"/>
      <c r="J5" s="531"/>
      <c r="K5" s="529"/>
      <c r="L5" s="530"/>
      <c r="M5" s="530"/>
      <c r="N5" s="530"/>
      <c r="O5" s="530"/>
      <c r="P5" s="530"/>
      <c r="Q5" s="530"/>
      <c r="R5" s="531"/>
      <c r="S5" s="529"/>
      <c r="T5" s="530"/>
      <c r="U5" s="530"/>
      <c r="V5" s="530"/>
      <c r="W5" s="530"/>
      <c r="X5" s="530"/>
      <c r="Y5" s="530"/>
      <c r="Z5" s="531"/>
      <c r="AA5" s="529"/>
      <c r="AB5" s="530"/>
      <c r="AC5" s="530"/>
      <c r="AD5" s="530"/>
      <c r="AE5" s="530"/>
      <c r="AF5" s="530"/>
      <c r="AG5" s="530"/>
      <c r="AH5" s="531"/>
      <c r="AI5" s="529"/>
      <c r="AJ5" s="530"/>
      <c r="AK5" s="530"/>
      <c r="AL5" s="530"/>
      <c r="AM5" s="530"/>
      <c r="AN5" s="530"/>
      <c r="AO5" s="530"/>
      <c r="AP5" s="531"/>
      <c r="AQ5" s="529"/>
      <c r="AR5" s="530"/>
      <c r="AS5" s="530"/>
      <c r="AT5" s="530"/>
      <c r="AU5" s="530"/>
      <c r="AV5" s="530"/>
      <c r="AW5" s="530"/>
      <c r="AX5" s="531"/>
      <c r="AY5" s="529"/>
      <c r="AZ5" s="530"/>
      <c r="BA5" s="530"/>
      <c r="BB5" s="530"/>
      <c r="BC5" s="530"/>
      <c r="BD5" s="530"/>
      <c r="BE5" s="530"/>
      <c r="BF5" s="531"/>
      <c r="BG5" s="529"/>
      <c r="BH5" s="530"/>
      <c r="BI5" s="530"/>
      <c r="BJ5" s="530"/>
      <c r="BK5" s="530"/>
      <c r="BL5" s="530"/>
      <c r="BM5" s="530"/>
      <c r="BN5" s="531"/>
      <c r="BO5" s="529"/>
      <c r="BP5" s="530"/>
      <c r="BQ5" s="530"/>
      <c r="BR5" s="530"/>
      <c r="BS5" s="530"/>
      <c r="BT5" s="530"/>
      <c r="BU5" s="530"/>
      <c r="BV5" s="531"/>
      <c r="BW5" s="529"/>
      <c r="BX5" s="530"/>
      <c r="BY5" s="530"/>
      <c r="BZ5" s="530"/>
      <c r="CA5" s="530"/>
      <c r="CB5" s="530"/>
      <c r="CC5" s="530"/>
      <c r="CD5" s="531"/>
      <c r="CE5" s="529"/>
      <c r="CF5" s="530"/>
      <c r="CG5" s="530"/>
      <c r="CH5" s="530"/>
      <c r="CI5" s="530"/>
      <c r="CJ5" s="530"/>
      <c r="CK5" s="530"/>
      <c r="CL5" s="531"/>
      <c r="CM5" s="529"/>
      <c r="CN5" s="530"/>
      <c r="CO5" s="530"/>
      <c r="CP5" s="530"/>
      <c r="CQ5" s="530"/>
      <c r="CR5" s="530"/>
      <c r="CS5" s="530"/>
      <c r="CT5" s="531"/>
      <c r="CU5" s="529"/>
      <c r="CV5" s="530"/>
      <c r="CW5" s="530"/>
      <c r="CX5" s="530"/>
      <c r="CY5" s="530"/>
      <c r="CZ5" s="530"/>
      <c r="DA5" s="530"/>
      <c r="DB5" s="531"/>
      <c r="DC5" s="529"/>
      <c r="DD5" s="530"/>
      <c r="DE5" s="530"/>
      <c r="DF5" s="530"/>
      <c r="DG5" s="530"/>
      <c r="DH5" s="530"/>
      <c r="DI5" s="530"/>
      <c r="DJ5" s="531"/>
      <c r="DK5" s="529"/>
      <c r="DL5" s="530"/>
      <c r="DM5" s="530"/>
      <c r="DN5" s="530"/>
      <c r="DO5" s="530"/>
      <c r="DP5" s="530"/>
      <c r="DQ5" s="530"/>
      <c r="DR5" s="531"/>
      <c r="DS5" s="529"/>
      <c r="DT5" s="530"/>
      <c r="DU5" s="530"/>
      <c r="DV5" s="530"/>
      <c r="DW5" s="530"/>
      <c r="DX5" s="530"/>
      <c r="DY5" s="530"/>
      <c r="DZ5" s="531"/>
      <c r="EA5" s="529"/>
      <c r="EB5" s="530"/>
      <c r="EC5" s="530"/>
      <c r="ED5" s="530"/>
      <c r="EE5" s="530"/>
      <c r="EF5" s="530"/>
      <c r="EG5" s="530"/>
      <c r="EH5" s="531"/>
      <c r="EI5" s="529"/>
      <c r="EJ5" s="530"/>
      <c r="EK5" s="530"/>
      <c r="EL5" s="530"/>
      <c r="EM5" s="530"/>
      <c r="EN5" s="530"/>
      <c r="EO5" s="530"/>
      <c r="EP5" s="531"/>
      <c r="EQ5" s="529"/>
      <c r="ER5" s="530"/>
      <c r="ES5" s="530"/>
      <c r="ET5" s="530"/>
      <c r="EU5" s="530"/>
      <c r="EV5" s="530"/>
      <c r="EW5" s="530"/>
      <c r="EX5" s="531"/>
      <c r="EY5" s="529"/>
      <c r="EZ5" s="530"/>
      <c r="FA5" s="530"/>
      <c r="FB5" s="530"/>
      <c r="FC5" s="530"/>
      <c r="FD5" s="530"/>
      <c r="FE5" s="530"/>
      <c r="FF5" s="531"/>
      <c r="FG5" s="529"/>
      <c r="FH5" s="530"/>
      <c r="FI5" s="530"/>
      <c r="FJ5" s="530"/>
      <c r="FK5" s="530"/>
      <c r="FL5" s="530"/>
      <c r="FM5" s="530"/>
      <c r="FN5" s="531"/>
      <c r="FO5" s="529"/>
      <c r="FP5" s="530"/>
      <c r="FQ5" s="530"/>
      <c r="FR5" s="530"/>
      <c r="FS5" s="530"/>
      <c r="FT5" s="530"/>
      <c r="FU5" s="530"/>
      <c r="FV5" s="531"/>
      <c r="FW5" s="529"/>
      <c r="FX5" s="530"/>
      <c r="FY5" s="530"/>
      <c r="FZ5" s="530"/>
      <c r="GA5" s="530"/>
      <c r="GB5" s="530"/>
      <c r="GC5" s="530"/>
      <c r="GD5" s="531"/>
      <c r="GE5" s="529"/>
      <c r="GF5" s="530"/>
      <c r="GG5" s="530"/>
      <c r="GH5" s="530"/>
      <c r="GI5" s="530"/>
      <c r="GJ5" s="530"/>
      <c r="GK5" s="530"/>
      <c r="GL5" s="531"/>
      <c r="GM5" s="529"/>
      <c r="GN5" s="530"/>
      <c r="GO5" s="530"/>
      <c r="GP5" s="530"/>
      <c r="GQ5" s="530"/>
      <c r="GR5" s="530"/>
      <c r="GS5" s="530"/>
      <c r="GT5" s="531"/>
      <c r="GU5" s="529"/>
      <c r="GV5" s="530"/>
      <c r="GW5" s="530"/>
      <c r="GX5" s="530"/>
      <c r="GY5" s="530"/>
      <c r="GZ5" s="530"/>
      <c r="HA5" s="530"/>
      <c r="HB5" s="531"/>
      <c r="HC5" s="529"/>
      <c r="HD5" s="530"/>
      <c r="HE5" s="530"/>
      <c r="HF5" s="530"/>
      <c r="HG5" s="530"/>
      <c r="HH5" s="530"/>
      <c r="HI5" s="530"/>
      <c r="HJ5" s="531"/>
      <c r="HK5" s="529"/>
      <c r="HL5" s="530"/>
      <c r="HM5" s="530"/>
      <c r="HN5" s="530"/>
      <c r="HO5" s="530"/>
      <c r="HP5" s="530"/>
      <c r="HQ5" s="530"/>
      <c r="HR5" s="531"/>
      <c r="HS5" s="529"/>
      <c r="HT5" s="530"/>
      <c r="HU5" s="530"/>
      <c r="HV5" s="530"/>
      <c r="HW5" s="530"/>
      <c r="HX5" s="530"/>
      <c r="HY5" s="530"/>
      <c r="HZ5" s="531"/>
      <c r="IA5" s="529"/>
      <c r="IB5" s="530"/>
      <c r="IC5" s="530"/>
      <c r="ID5" s="530"/>
      <c r="IE5" s="530"/>
      <c r="IF5" s="530"/>
      <c r="IG5" s="530"/>
      <c r="IH5" s="531"/>
      <c r="II5" s="529"/>
      <c r="IJ5" s="530"/>
      <c r="IK5" s="530"/>
      <c r="IL5" s="530"/>
      <c r="IM5" s="530"/>
      <c r="IN5" s="530"/>
      <c r="IO5" s="530"/>
      <c r="IP5" s="531"/>
      <c r="IQ5" s="529"/>
      <c r="IR5" s="530"/>
      <c r="IS5" s="530"/>
      <c r="IT5" s="530"/>
      <c r="IU5" s="530"/>
      <c r="IV5" s="530"/>
      <c r="IW5" s="530"/>
      <c r="IX5" s="531"/>
      <c r="IY5" s="529"/>
      <c r="IZ5" s="530"/>
      <c r="JA5" s="530"/>
      <c r="JB5" s="530"/>
      <c r="JC5" s="530"/>
      <c r="JD5" s="530"/>
      <c r="JE5" s="530"/>
      <c r="JF5" s="531"/>
    </row>
    <row r="6" spans="1:266" x14ac:dyDescent="0.35">
      <c r="A6" s="2"/>
      <c r="C6" s="192"/>
      <c r="D6" s="193"/>
      <c r="E6" s="193"/>
      <c r="F6" s="193"/>
      <c r="G6" s="503"/>
      <c r="H6" s="503"/>
      <c r="I6" s="503"/>
      <c r="J6" s="504"/>
      <c r="K6" s="192"/>
      <c r="L6" s="193"/>
      <c r="M6" s="193"/>
      <c r="N6" s="193"/>
      <c r="O6" s="503"/>
      <c r="P6" s="503"/>
      <c r="Q6" s="503"/>
      <c r="R6" s="504"/>
      <c r="S6" s="192"/>
      <c r="T6" s="193"/>
      <c r="U6" s="193"/>
      <c r="V6" s="193"/>
      <c r="W6" s="503"/>
      <c r="X6" s="503"/>
      <c r="Y6" s="503"/>
      <c r="Z6" s="504"/>
      <c r="AA6" s="192"/>
      <c r="AB6" s="193"/>
      <c r="AC6" s="193"/>
      <c r="AD6" s="193"/>
      <c r="AE6" s="503"/>
      <c r="AF6" s="503"/>
      <c r="AG6" s="503"/>
      <c r="AH6" s="504"/>
      <c r="AI6" s="192"/>
      <c r="AJ6" s="193"/>
      <c r="AK6" s="193"/>
      <c r="AL6" s="193"/>
      <c r="AM6" s="503"/>
      <c r="AN6" s="503"/>
      <c r="AO6" s="503"/>
      <c r="AP6" s="504"/>
      <c r="AQ6" s="192"/>
      <c r="AR6" s="193"/>
      <c r="AS6" s="193"/>
      <c r="AT6" s="193"/>
      <c r="AU6" s="503"/>
      <c r="AV6" s="503"/>
      <c r="AW6" s="503"/>
      <c r="AX6" s="504"/>
      <c r="AY6" s="192"/>
      <c r="AZ6" s="193"/>
      <c r="BA6" s="193"/>
      <c r="BB6" s="193"/>
      <c r="BC6" s="503"/>
      <c r="BD6" s="503"/>
      <c r="BE6" s="503"/>
      <c r="BF6" s="504"/>
      <c r="BG6" s="192"/>
      <c r="BH6" s="193"/>
      <c r="BI6" s="193"/>
      <c r="BJ6" s="193"/>
      <c r="BK6" s="503"/>
      <c r="BL6" s="503"/>
      <c r="BM6" s="503"/>
      <c r="BN6" s="504"/>
      <c r="BO6" s="192"/>
      <c r="BP6" s="193"/>
      <c r="BQ6" s="193"/>
      <c r="BR6" s="193"/>
      <c r="BS6" s="503"/>
      <c r="BT6" s="503"/>
      <c r="BU6" s="503"/>
      <c r="BV6" s="504"/>
      <c r="BW6" s="192"/>
      <c r="BX6" s="193"/>
      <c r="BY6" s="193"/>
      <c r="BZ6" s="193"/>
      <c r="CA6" s="503"/>
      <c r="CB6" s="503"/>
      <c r="CC6" s="503"/>
      <c r="CD6" s="504"/>
      <c r="CE6" s="192"/>
      <c r="CF6" s="193"/>
      <c r="CG6" s="193"/>
      <c r="CH6" s="193"/>
      <c r="CI6" s="503"/>
      <c r="CJ6" s="503"/>
      <c r="CK6" s="503"/>
      <c r="CL6" s="504"/>
      <c r="CM6" s="192"/>
      <c r="CN6" s="193"/>
      <c r="CO6" s="193"/>
      <c r="CP6" s="193"/>
      <c r="CQ6" s="503"/>
      <c r="CR6" s="503"/>
      <c r="CS6" s="503"/>
      <c r="CT6" s="504"/>
      <c r="CU6" s="192"/>
      <c r="CV6" s="193"/>
      <c r="CW6" s="193"/>
      <c r="CX6" s="193"/>
      <c r="CY6" s="503"/>
      <c r="CZ6" s="503"/>
      <c r="DA6" s="503"/>
      <c r="DB6" s="504"/>
      <c r="DC6" s="192"/>
      <c r="DD6" s="193"/>
      <c r="DE6" s="193"/>
      <c r="DF6" s="193"/>
      <c r="DG6" s="503"/>
      <c r="DH6" s="503"/>
      <c r="DI6" s="503"/>
      <c r="DJ6" s="504"/>
      <c r="DK6" s="192"/>
      <c r="DL6" s="193"/>
      <c r="DM6" s="193"/>
      <c r="DN6" s="193"/>
      <c r="DO6" s="503"/>
      <c r="DP6" s="503"/>
      <c r="DQ6" s="503"/>
      <c r="DR6" s="504"/>
      <c r="DS6" s="192"/>
      <c r="DT6" s="193"/>
      <c r="DU6" s="193"/>
      <c r="DV6" s="193"/>
      <c r="DW6" s="503"/>
      <c r="DX6" s="503"/>
      <c r="DY6" s="503"/>
      <c r="DZ6" s="504"/>
      <c r="EA6" s="192"/>
      <c r="EB6" s="193"/>
      <c r="EC6" s="193"/>
      <c r="ED6" s="193"/>
      <c r="EE6" s="503"/>
      <c r="EF6" s="503"/>
      <c r="EG6" s="503"/>
      <c r="EH6" s="504"/>
      <c r="EI6" s="192"/>
      <c r="EJ6" s="193"/>
      <c r="EK6" s="193"/>
      <c r="EL6" s="193"/>
      <c r="EM6" s="503"/>
      <c r="EN6" s="503"/>
      <c r="EO6" s="503"/>
      <c r="EP6" s="504"/>
      <c r="EQ6" s="192"/>
      <c r="ER6" s="193"/>
      <c r="ES6" s="193"/>
      <c r="ET6" s="193"/>
      <c r="EU6" s="503"/>
      <c r="EV6" s="503"/>
      <c r="EW6" s="503"/>
      <c r="EX6" s="504"/>
      <c r="EY6" s="192"/>
      <c r="EZ6" s="193"/>
      <c r="FA6" s="193"/>
      <c r="FB6" s="193"/>
      <c r="FC6" s="503"/>
      <c r="FD6" s="503"/>
      <c r="FE6" s="503"/>
      <c r="FF6" s="504"/>
      <c r="FG6" s="192"/>
      <c r="FH6" s="193"/>
      <c r="FI6" s="193"/>
      <c r="FJ6" s="193"/>
      <c r="FK6" s="503"/>
      <c r="FL6" s="503"/>
      <c r="FM6" s="503"/>
      <c r="FN6" s="504"/>
      <c r="FO6" s="192"/>
      <c r="FP6" s="193"/>
      <c r="FQ6" s="193"/>
      <c r="FR6" s="193"/>
      <c r="FS6" s="503"/>
      <c r="FT6" s="503"/>
      <c r="FU6" s="503"/>
      <c r="FV6" s="504"/>
      <c r="FW6" s="192"/>
      <c r="FX6" s="193"/>
      <c r="FY6" s="193"/>
      <c r="FZ6" s="193"/>
      <c r="GA6" s="503"/>
      <c r="GB6" s="503"/>
      <c r="GC6" s="503"/>
      <c r="GD6" s="504"/>
      <c r="GE6" s="192"/>
      <c r="GF6" s="193"/>
      <c r="GG6" s="193"/>
      <c r="GH6" s="193"/>
      <c r="GI6" s="503"/>
      <c r="GJ6" s="503"/>
      <c r="GK6" s="503"/>
      <c r="GL6" s="504"/>
      <c r="GM6" s="192"/>
      <c r="GN6" s="193"/>
      <c r="GO6" s="193"/>
      <c r="GP6" s="193"/>
      <c r="GQ6" s="503"/>
      <c r="GR6" s="503"/>
      <c r="GS6" s="503"/>
      <c r="GT6" s="504"/>
      <c r="GU6" s="192"/>
      <c r="GV6" s="193"/>
      <c r="GW6" s="193"/>
      <c r="GX6" s="193"/>
      <c r="GY6" s="503"/>
      <c r="GZ6" s="503"/>
      <c r="HA6" s="503"/>
      <c r="HB6" s="504"/>
      <c r="HC6" s="192"/>
      <c r="HD6" s="193"/>
      <c r="HE6" s="193"/>
      <c r="HF6" s="193"/>
      <c r="HG6" s="503"/>
      <c r="HH6" s="503"/>
      <c r="HI6" s="503"/>
      <c r="HJ6" s="504"/>
      <c r="HK6" s="192"/>
      <c r="HL6" s="193"/>
      <c r="HM6" s="193"/>
      <c r="HN6" s="193"/>
      <c r="HO6" s="503"/>
      <c r="HP6" s="503"/>
      <c r="HQ6" s="503"/>
      <c r="HR6" s="504"/>
      <c r="HS6" s="192"/>
      <c r="HT6" s="193"/>
      <c r="HU6" s="193"/>
      <c r="HV6" s="193"/>
      <c r="HW6" s="503"/>
      <c r="HX6" s="503"/>
      <c r="HY6" s="503"/>
      <c r="HZ6" s="504"/>
      <c r="IA6" s="192"/>
      <c r="IB6" s="193"/>
      <c r="IC6" s="193"/>
      <c r="ID6" s="193"/>
      <c r="IE6" s="503"/>
      <c r="IF6" s="503"/>
      <c r="IG6" s="503"/>
      <c r="IH6" s="504"/>
      <c r="II6" s="192"/>
      <c r="IJ6" s="193"/>
      <c r="IK6" s="193"/>
      <c r="IL6" s="193"/>
      <c r="IM6" s="503"/>
      <c r="IN6" s="503"/>
      <c r="IO6" s="503"/>
      <c r="IP6" s="504"/>
      <c r="IQ6" s="192"/>
      <c r="IR6" s="193"/>
      <c r="IS6" s="193"/>
      <c r="IT6" s="193"/>
      <c r="IU6" s="503"/>
      <c r="IV6" s="503"/>
      <c r="IW6" s="503"/>
      <c r="IX6" s="504"/>
      <c r="IY6" s="192"/>
      <c r="IZ6" s="193"/>
      <c r="JA6" s="193"/>
      <c r="JB6" s="193"/>
      <c r="JC6" s="503"/>
      <c r="JD6" s="503"/>
      <c r="JE6" s="503"/>
      <c r="JF6" s="504"/>
    </row>
    <row r="7" spans="1:266" x14ac:dyDescent="0.35">
      <c r="A7" s="3" t="s">
        <v>0</v>
      </c>
      <c r="C7" s="201" t="s">
        <v>5</v>
      </c>
      <c r="D7" s="195" t="s">
        <v>483</v>
      </c>
      <c r="E7" s="195" t="s">
        <v>482</v>
      </c>
      <c r="F7" s="196" t="s">
        <v>305</v>
      </c>
      <c r="G7" s="505" t="s">
        <v>306</v>
      </c>
      <c r="H7" s="505" t="s">
        <v>307</v>
      </c>
      <c r="I7" s="505" t="s">
        <v>309</v>
      </c>
      <c r="J7" s="506" t="s">
        <v>308</v>
      </c>
      <c r="K7" s="201" t="s">
        <v>5</v>
      </c>
      <c r="L7" s="195" t="s">
        <v>483</v>
      </c>
      <c r="M7" s="195" t="s">
        <v>482</v>
      </c>
      <c r="N7" s="196" t="s">
        <v>305</v>
      </c>
      <c r="O7" s="505" t="s">
        <v>306</v>
      </c>
      <c r="P7" s="505" t="s">
        <v>307</v>
      </c>
      <c r="Q7" s="505" t="s">
        <v>309</v>
      </c>
      <c r="R7" s="506" t="s">
        <v>308</v>
      </c>
      <c r="S7" s="201" t="s">
        <v>5</v>
      </c>
      <c r="T7" s="195" t="s">
        <v>483</v>
      </c>
      <c r="U7" s="195" t="s">
        <v>482</v>
      </c>
      <c r="V7" s="196" t="s">
        <v>305</v>
      </c>
      <c r="W7" s="505" t="s">
        <v>306</v>
      </c>
      <c r="X7" s="505" t="s">
        <v>307</v>
      </c>
      <c r="Y7" s="505" t="s">
        <v>309</v>
      </c>
      <c r="Z7" s="506" t="s">
        <v>308</v>
      </c>
      <c r="AA7" s="201" t="s">
        <v>5</v>
      </c>
      <c r="AB7" s="195" t="s">
        <v>483</v>
      </c>
      <c r="AC7" s="195" t="s">
        <v>482</v>
      </c>
      <c r="AD7" s="196" t="s">
        <v>305</v>
      </c>
      <c r="AE7" s="505" t="s">
        <v>306</v>
      </c>
      <c r="AF7" s="505" t="s">
        <v>307</v>
      </c>
      <c r="AG7" s="505" t="s">
        <v>309</v>
      </c>
      <c r="AH7" s="506" t="s">
        <v>308</v>
      </c>
      <c r="AI7" s="201" t="s">
        <v>5</v>
      </c>
      <c r="AJ7" s="195" t="s">
        <v>483</v>
      </c>
      <c r="AK7" s="195" t="s">
        <v>482</v>
      </c>
      <c r="AL7" s="196" t="s">
        <v>305</v>
      </c>
      <c r="AM7" s="505" t="s">
        <v>306</v>
      </c>
      <c r="AN7" s="505" t="s">
        <v>307</v>
      </c>
      <c r="AO7" s="505" t="s">
        <v>309</v>
      </c>
      <c r="AP7" s="506" t="s">
        <v>308</v>
      </c>
      <c r="AQ7" s="201" t="s">
        <v>5</v>
      </c>
      <c r="AR7" s="195" t="s">
        <v>483</v>
      </c>
      <c r="AS7" s="195" t="s">
        <v>482</v>
      </c>
      <c r="AT7" s="196" t="s">
        <v>305</v>
      </c>
      <c r="AU7" s="505" t="s">
        <v>306</v>
      </c>
      <c r="AV7" s="505" t="s">
        <v>307</v>
      </c>
      <c r="AW7" s="505" t="s">
        <v>309</v>
      </c>
      <c r="AX7" s="506" t="s">
        <v>308</v>
      </c>
      <c r="AY7" s="201" t="s">
        <v>5</v>
      </c>
      <c r="AZ7" s="195" t="s">
        <v>483</v>
      </c>
      <c r="BA7" s="195" t="s">
        <v>482</v>
      </c>
      <c r="BB7" s="196" t="s">
        <v>305</v>
      </c>
      <c r="BC7" s="505" t="s">
        <v>306</v>
      </c>
      <c r="BD7" s="505" t="s">
        <v>307</v>
      </c>
      <c r="BE7" s="505" t="s">
        <v>309</v>
      </c>
      <c r="BF7" s="506" t="s">
        <v>308</v>
      </c>
      <c r="BG7" s="201" t="s">
        <v>5</v>
      </c>
      <c r="BH7" s="195" t="s">
        <v>483</v>
      </c>
      <c r="BI7" s="195" t="s">
        <v>482</v>
      </c>
      <c r="BJ7" s="196" t="s">
        <v>305</v>
      </c>
      <c r="BK7" s="505" t="s">
        <v>306</v>
      </c>
      <c r="BL7" s="505" t="s">
        <v>307</v>
      </c>
      <c r="BM7" s="505" t="s">
        <v>309</v>
      </c>
      <c r="BN7" s="506" t="s">
        <v>308</v>
      </c>
      <c r="BO7" s="201" t="s">
        <v>5</v>
      </c>
      <c r="BP7" s="195" t="s">
        <v>483</v>
      </c>
      <c r="BQ7" s="195" t="s">
        <v>482</v>
      </c>
      <c r="BR7" s="196" t="s">
        <v>305</v>
      </c>
      <c r="BS7" s="505" t="s">
        <v>306</v>
      </c>
      <c r="BT7" s="505" t="s">
        <v>307</v>
      </c>
      <c r="BU7" s="505" t="s">
        <v>309</v>
      </c>
      <c r="BV7" s="506" t="s">
        <v>308</v>
      </c>
      <c r="BW7" s="201" t="s">
        <v>5</v>
      </c>
      <c r="BX7" s="195" t="s">
        <v>483</v>
      </c>
      <c r="BY7" s="195" t="s">
        <v>482</v>
      </c>
      <c r="BZ7" s="196" t="s">
        <v>305</v>
      </c>
      <c r="CA7" s="505" t="s">
        <v>306</v>
      </c>
      <c r="CB7" s="505" t="s">
        <v>307</v>
      </c>
      <c r="CC7" s="505" t="s">
        <v>309</v>
      </c>
      <c r="CD7" s="506" t="s">
        <v>308</v>
      </c>
      <c r="CE7" s="201" t="s">
        <v>5</v>
      </c>
      <c r="CF7" s="195" t="s">
        <v>483</v>
      </c>
      <c r="CG7" s="195" t="s">
        <v>482</v>
      </c>
      <c r="CH7" s="196" t="s">
        <v>305</v>
      </c>
      <c r="CI7" s="505" t="s">
        <v>306</v>
      </c>
      <c r="CJ7" s="505" t="s">
        <v>307</v>
      </c>
      <c r="CK7" s="505" t="s">
        <v>309</v>
      </c>
      <c r="CL7" s="506" t="s">
        <v>308</v>
      </c>
      <c r="CM7" s="201" t="s">
        <v>5</v>
      </c>
      <c r="CN7" s="195" t="s">
        <v>483</v>
      </c>
      <c r="CO7" s="195" t="s">
        <v>482</v>
      </c>
      <c r="CP7" s="196" t="s">
        <v>305</v>
      </c>
      <c r="CQ7" s="505" t="s">
        <v>306</v>
      </c>
      <c r="CR7" s="505" t="s">
        <v>307</v>
      </c>
      <c r="CS7" s="505" t="s">
        <v>309</v>
      </c>
      <c r="CT7" s="506" t="s">
        <v>308</v>
      </c>
      <c r="CU7" s="201" t="s">
        <v>5</v>
      </c>
      <c r="CV7" s="195" t="s">
        <v>483</v>
      </c>
      <c r="CW7" s="195" t="s">
        <v>482</v>
      </c>
      <c r="CX7" s="196" t="s">
        <v>305</v>
      </c>
      <c r="CY7" s="505" t="s">
        <v>306</v>
      </c>
      <c r="CZ7" s="505" t="s">
        <v>307</v>
      </c>
      <c r="DA7" s="505" t="s">
        <v>309</v>
      </c>
      <c r="DB7" s="506" t="s">
        <v>308</v>
      </c>
      <c r="DC7" s="201" t="s">
        <v>5</v>
      </c>
      <c r="DD7" s="195" t="s">
        <v>483</v>
      </c>
      <c r="DE7" s="195" t="s">
        <v>482</v>
      </c>
      <c r="DF7" s="196" t="s">
        <v>305</v>
      </c>
      <c r="DG7" s="505" t="s">
        <v>306</v>
      </c>
      <c r="DH7" s="505" t="s">
        <v>307</v>
      </c>
      <c r="DI7" s="505" t="s">
        <v>309</v>
      </c>
      <c r="DJ7" s="506" t="s">
        <v>308</v>
      </c>
      <c r="DK7" s="201" t="s">
        <v>5</v>
      </c>
      <c r="DL7" s="195" t="s">
        <v>483</v>
      </c>
      <c r="DM7" s="195" t="s">
        <v>482</v>
      </c>
      <c r="DN7" s="196" t="s">
        <v>305</v>
      </c>
      <c r="DO7" s="505" t="s">
        <v>306</v>
      </c>
      <c r="DP7" s="505" t="s">
        <v>307</v>
      </c>
      <c r="DQ7" s="505" t="s">
        <v>309</v>
      </c>
      <c r="DR7" s="506" t="s">
        <v>308</v>
      </c>
      <c r="DS7" s="201" t="s">
        <v>5</v>
      </c>
      <c r="DT7" s="195" t="s">
        <v>483</v>
      </c>
      <c r="DU7" s="195" t="s">
        <v>482</v>
      </c>
      <c r="DV7" s="196" t="s">
        <v>305</v>
      </c>
      <c r="DW7" s="505" t="s">
        <v>306</v>
      </c>
      <c r="DX7" s="505" t="s">
        <v>307</v>
      </c>
      <c r="DY7" s="505" t="s">
        <v>309</v>
      </c>
      <c r="DZ7" s="506" t="s">
        <v>308</v>
      </c>
      <c r="EA7" s="201" t="s">
        <v>5</v>
      </c>
      <c r="EB7" s="195" t="s">
        <v>483</v>
      </c>
      <c r="EC7" s="195" t="s">
        <v>482</v>
      </c>
      <c r="ED7" s="196" t="s">
        <v>305</v>
      </c>
      <c r="EE7" s="505" t="s">
        <v>306</v>
      </c>
      <c r="EF7" s="505" t="s">
        <v>307</v>
      </c>
      <c r="EG7" s="505" t="s">
        <v>309</v>
      </c>
      <c r="EH7" s="506" t="s">
        <v>308</v>
      </c>
      <c r="EI7" s="201" t="s">
        <v>5</v>
      </c>
      <c r="EJ7" s="195" t="s">
        <v>483</v>
      </c>
      <c r="EK7" s="195" t="s">
        <v>482</v>
      </c>
      <c r="EL7" s="196" t="s">
        <v>305</v>
      </c>
      <c r="EM7" s="505" t="s">
        <v>306</v>
      </c>
      <c r="EN7" s="505" t="s">
        <v>307</v>
      </c>
      <c r="EO7" s="505" t="s">
        <v>309</v>
      </c>
      <c r="EP7" s="506" t="s">
        <v>308</v>
      </c>
      <c r="EQ7" s="201" t="s">
        <v>5</v>
      </c>
      <c r="ER7" s="195" t="s">
        <v>483</v>
      </c>
      <c r="ES7" s="195" t="s">
        <v>482</v>
      </c>
      <c r="ET7" s="196" t="s">
        <v>305</v>
      </c>
      <c r="EU7" s="505" t="s">
        <v>306</v>
      </c>
      <c r="EV7" s="505" t="s">
        <v>307</v>
      </c>
      <c r="EW7" s="505" t="s">
        <v>309</v>
      </c>
      <c r="EX7" s="506" t="s">
        <v>308</v>
      </c>
      <c r="EY7" s="201" t="s">
        <v>5</v>
      </c>
      <c r="EZ7" s="195" t="s">
        <v>483</v>
      </c>
      <c r="FA7" s="195" t="s">
        <v>482</v>
      </c>
      <c r="FB7" s="196" t="s">
        <v>305</v>
      </c>
      <c r="FC7" s="505" t="s">
        <v>306</v>
      </c>
      <c r="FD7" s="505" t="s">
        <v>307</v>
      </c>
      <c r="FE7" s="505" t="s">
        <v>309</v>
      </c>
      <c r="FF7" s="506" t="s">
        <v>308</v>
      </c>
      <c r="FG7" s="201" t="s">
        <v>5</v>
      </c>
      <c r="FH7" s="195" t="s">
        <v>483</v>
      </c>
      <c r="FI7" s="195" t="s">
        <v>482</v>
      </c>
      <c r="FJ7" s="196" t="s">
        <v>305</v>
      </c>
      <c r="FK7" s="505" t="s">
        <v>306</v>
      </c>
      <c r="FL7" s="505" t="s">
        <v>307</v>
      </c>
      <c r="FM7" s="505" t="s">
        <v>309</v>
      </c>
      <c r="FN7" s="506" t="s">
        <v>308</v>
      </c>
      <c r="FO7" s="201" t="s">
        <v>5</v>
      </c>
      <c r="FP7" s="195" t="s">
        <v>483</v>
      </c>
      <c r="FQ7" s="195" t="s">
        <v>482</v>
      </c>
      <c r="FR7" s="196" t="s">
        <v>305</v>
      </c>
      <c r="FS7" s="505" t="s">
        <v>306</v>
      </c>
      <c r="FT7" s="505" t="s">
        <v>307</v>
      </c>
      <c r="FU7" s="505" t="s">
        <v>309</v>
      </c>
      <c r="FV7" s="506" t="s">
        <v>308</v>
      </c>
      <c r="FW7" s="201" t="s">
        <v>5</v>
      </c>
      <c r="FX7" s="195" t="s">
        <v>483</v>
      </c>
      <c r="FY7" s="195" t="s">
        <v>482</v>
      </c>
      <c r="FZ7" s="196" t="s">
        <v>305</v>
      </c>
      <c r="GA7" s="505" t="s">
        <v>306</v>
      </c>
      <c r="GB7" s="505" t="s">
        <v>307</v>
      </c>
      <c r="GC7" s="505" t="s">
        <v>309</v>
      </c>
      <c r="GD7" s="506" t="s">
        <v>308</v>
      </c>
      <c r="GE7" s="201" t="s">
        <v>5</v>
      </c>
      <c r="GF7" s="195" t="s">
        <v>483</v>
      </c>
      <c r="GG7" s="195" t="s">
        <v>482</v>
      </c>
      <c r="GH7" s="196" t="s">
        <v>305</v>
      </c>
      <c r="GI7" s="505" t="s">
        <v>306</v>
      </c>
      <c r="GJ7" s="505" t="s">
        <v>307</v>
      </c>
      <c r="GK7" s="505" t="s">
        <v>309</v>
      </c>
      <c r="GL7" s="506" t="s">
        <v>308</v>
      </c>
      <c r="GM7" s="201" t="s">
        <v>5</v>
      </c>
      <c r="GN7" s="195" t="s">
        <v>483</v>
      </c>
      <c r="GO7" s="195" t="s">
        <v>482</v>
      </c>
      <c r="GP7" s="196" t="s">
        <v>305</v>
      </c>
      <c r="GQ7" s="505" t="s">
        <v>306</v>
      </c>
      <c r="GR7" s="505" t="s">
        <v>307</v>
      </c>
      <c r="GS7" s="505" t="s">
        <v>309</v>
      </c>
      <c r="GT7" s="506" t="s">
        <v>308</v>
      </c>
      <c r="GU7" s="201" t="s">
        <v>5</v>
      </c>
      <c r="GV7" s="195" t="s">
        <v>483</v>
      </c>
      <c r="GW7" s="195" t="s">
        <v>482</v>
      </c>
      <c r="GX7" s="196" t="s">
        <v>305</v>
      </c>
      <c r="GY7" s="505" t="s">
        <v>306</v>
      </c>
      <c r="GZ7" s="505" t="s">
        <v>307</v>
      </c>
      <c r="HA7" s="505" t="s">
        <v>309</v>
      </c>
      <c r="HB7" s="506" t="s">
        <v>308</v>
      </c>
      <c r="HC7" s="201" t="s">
        <v>5</v>
      </c>
      <c r="HD7" s="195" t="s">
        <v>483</v>
      </c>
      <c r="HE7" s="195" t="s">
        <v>482</v>
      </c>
      <c r="HF7" s="196" t="s">
        <v>305</v>
      </c>
      <c r="HG7" s="505" t="s">
        <v>306</v>
      </c>
      <c r="HH7" s="505" t="s">
        <v>307</v>
      </c>
      <c r="HI7" s="505" t="s">
        <v>309</v>
      </c>
      <c r="HJ7" s="506" t="s">
        <v>308</v>
      </c>
      <c r="HK7" s="201" t="s">
        <v>5</v>
      </c>
      <c r="HL7" s="195" t="s">
        <v>483</v>
      </c>
      <c r="HM7" s="195" t="s">
        <v>482</v>
      </c>
      <c r="HN7" s="196" t="s">
        <v>305</v>
      </c>
      <c r="HO7" s="505" t="s">
        <v>306</v>
      </c>
      <c r="HP7" s="505" t="s">
        <v>307</v>
      </c>
      <c r="HQ7" s="505" t="s">
        <v>309</v>
      </c>
      <c r="HR7" s="506" t="s">
        <v>308</v>
      </c>
      <c r="HS7" s="201" t="s">
        <v>5</v>
      </c>
      <c r="HT7" s="195" t="s">
        <v>483</v>
      </c>
      <c r="HU7" s="195" t="s">
        <v>482</v>
      </c>
      <c r="HV7" s="196" t="s">
        <v>305</v>
      </c>
      <c r="HW7" s="505" t="s">
        <v>306</v>
      </c>
      <c r="HX7" s="505" t="s">
        <v>307</v>
      </c>
      <c r="HY7" s="505" t="s">
        <v>309</v>
      </c>
      <c r="HZ7" s="506" t="s">
        <v>308</v>
      </c>
      <c r="IA7" s="201" t="s">
        <v>5</v>
      </c>
      <c r="IB7" s="195" t="s">
        <v>483</v>
      </c>
      <c r="IC7" s="195" t="s">
        <v>482</v>
      </c>
      <c r="ID7" s="196" t="s">
        <v>305</v>
      </c>
      <c r="IE7" s="505" t="s">
        <v>306</v>
      </c>
      <c r="IF7" s="505" t="s">
        <v>307</v>
      </c>
      <c r="IG7" s="505" t="s">
        <v>309</v>
      </c>
      <c r="IH7" s="506" t="s">
        <v>308</v>
      </c>
      <c r="II7" s="201" t="s">
        <v>5</v>
      </c>
      <c r="IJ7" s="195" t="s">
        <v>483</v>
      </c>
      <c r="IK7" s="195" t="s">
        <v>482</v>
      </c>
      <c r="IL7" s="196" t="s">
        <v>305</v>
      </c>
      <c r="IM7" s="505" t="s">
        <v>306</v>
      </c>
      <c r="IN7" s="505" t="s">
        <v>307</v>
      </c>
      <c r="IO7" s="505" t="s">
        <v>309</v>
      </c>
      <c r="IP7" s="506" t="s">
        <v>308</v>
      </c>
      <c r="IQ7" s="201" t="s">
        <v>5</v>
      </c>
      <c r="IR7" s="195" t="s">
        <v>483</v>
      </c>
      <c r="IS7" s="195" t="s">
        <v>482</v>
      </c>
      <c r="IT7" s="196" t="s">
        <v>305</v>
      </c>
      <c r="IU7" s="505" t="s">
        <v>306</v>
      </c>
      <c r="IV7" s="505" t="s">
        <v>307</v>
      </c>
      <c r="IW7" s="505" t="s">
        <v>309</v>
      </c>
      <c r="IX7" s="506" t="s">
        <v>308</v>
      </c>
      <c r="IY7" s="201" t="s">
        <v>5</v>
      </c>
      <c r="IZ7" s="195" t="s">
        <v>483</v>
      </c>
      <c r="JA7" s="195" t="s">
        <v>482</v>
      </c>
      <c r="JB7" s="196" t="s">
        <v>305</v>
      </c>
      <c r="JC7" s="505" t="s">
        <v>306</v>
      </c>
      <c r="JD7" s="505" t="s">
        <v>307</v>
      </c>
      <c r="JE7" s="505" t="s">
        <v>309</v>
      </c>
      <c r="JF7" s="506" t="s">
        <v>308</v>
      </c>
    </row>
    <row r="8" spans="1:266" x14ac:dyDescent="0.35">
      <c r="A8" s="2" t="s">
        <v>1</v>
      </c>
      <c r="C8" s="203">
        <v>1.5</v>
      </c>
      <c r="D8" s="198">
        <f>'AERFD Revised labour.plant '!C2*'AERFD Misc works estimation'!$C8*(1+'Labour rates'!$B$2)</f>
        <v>180.97200000000004</v>
      </c>
      <c r="E8" s="215" t="s">
        <v>174</v>
      </c>
      <c r="F8" s="198">
        <f>'AERFD Revised labour.plant '!E2*'AERFD Misc works estimation'!$C8*(1+'Labour rates'!$B$2)</f>
        <v>191.69248680954354</v>
      </c>
      <c r="G8" s="507">
        <f>'AERFD Revised labour.plant '!F2*'AERFD Misc works estimation'!$C8*(1+'Labour rates'!$B$2)</f>
        <v>197.39827401370823</v>
      </c>
      <c r="H8" s="507">
        <f>'AERFD Revised labour.plant '!G2*'AERFD Misc works estimation'!$C8*(1+'Labour rates'!$B$2)</f>
        <v>204.06857518290269</v>
      </c>
      <c r="I8" s="507">
        <f>'AERFD Revised labour.plant '!H2*'AERFD Misc works estimation'!$C8*(1+'Labour rates'!$B$2)</f>
        <v>211.09801485019904</v>
      </c>
      <c r="J8" s="507">
        <f>'AERFD Revised labour.plant '!I2*'AERFD Misc works estimation'!$C8*(1+'Labour rates'!$B$2)</f>
        <v>218.2746107453809</v>
      </c>
      <c r="K8" s="203">
        <v>1.5</v>
      </c>
      <c r="L8" s="198">
        <f>'AERFD Revised labour.plant '!C2*'AERFD Misc works estimation'!$K8*(1+'Labour rates'!$B$2)</f>
        <v>180.97200000000004</v>
      </c>
      <c r="M8" s="215" t="s">
        <v>174</v>
      </c>
      <c r="N8" s="198">
        <f>'AERFD Revised labour.plant '!E2*'AERFD Misc works estimation'!$K8*(1+'Labour rates'!$B$2)</f>
        <v>191.69248680954354</v>
      </c>
      <c r="O8" s="507">
        <f>'AERFD Revised labour.plant '!F2*'AERFD Misc works estimation'!$K8*(1+'Labour rates'!$B$2)</f>
        <v>197.39827401370823</v>
      </c>
      <c r="P8" s="507">
        <f>'AERFD Revised labour.plant '!G2*'AERFD Misc works estimation'!$K8*(1+'Labour rates'!$B$2)</f>
        <v>204.06857518290269</v>
      </c>
      <c r="Q8" s="507">
        <f>'AERFD Revised labour.plant '!H2*'AERFD Misc works estimation'!$K8*(1+'Labour rates'!$B$2)</f>
        <v>211.09801485019904</v>
      </c>
      <c r="R8" s="507">
        <f>'AERFD Revised labour.plant '!I2*'AERFD Misc works estimation'!$K8*(1+'Labour rates'!$B$2)</f>
        <v>218.2746107453809</v>
      </c>
      <c r="S8" s="203">
        <v>3</v>
      </c>
      <c r="T8" s="198">
        <f>'AERFD Revised labour.plant '!C2*'AERFD Misc works estimation'!$S8*(1+'Labour rates'!$B$2)</f>
        <v>361.94400000000007</v>
      </c>
      <c r="U8" s="215" t="s">
        <v>174</v>
      </c>
      <c r="V8" s="198">
        <f>'AERFD Revised labour.plant '!E2*'AERFD Misc works estimation'!$S8*(1+'Labour rates'!$B$2)</f>
        <v>383.38497361908708</v>
      </c>
      <c r="W8" s="507">
        <f>'AERFD Revised labour.plant '!F2*'AERFD Misc works estimation'!$S8*(1+'Labour rates'!$B$2)</f>
        <v>394.79654802741646</v>
      </c>
      <c r="X8" s="507">
        <f>'AERFD Revised labour.plant '!G2*'AERFD Misc works estimation'!$S8*(1+'Labour rates'!$B$2)</f>
        <v>408.13715036580538</v>
      </c>
      <c r="Y8" s="507">
        <f>'AERFD Revised labour.plant '!H2*'AERFD Misc works estimation'!$S8*(1+'Labour rates'!$B$2)</f>
        <v>422.19602970039807</v>
      </c>
      <c r="Z8" s="507">
        <f>'AERFD Revised labour.plant '!I2*'AERFD Misc works estimation'!$S8*(1+'Labour rates'!$B$2)</f>
        <v>436.54922149076179</v>
      </c>
      <c r="AA8" s="203">
        <v>3</v>
      </c>
      <c r="AB8" s="198">
        <f>'AERFD Revised labour.plant '!C2*'AERFD Misc works estimation'!$AA8*(1+'Labour rates'!$B$2)</f>
        <v>361.94400000000007</v>
      </c>
      <c r="AC8" s="215" t="s">
        <v>174</v>
      </c>
      <c r="AD8" s="198">
        <f>'AERFD Revised labour.plant '!E2*'AERFD Misc works estimation'!$AA8*(1+'Labour rates'!$B$2)</f>
        <v>383.38497361908708</v>
      </c>
      <c r="AE8" s="507">
        <f>'AERFD Revised labour.plant '!F2*'AERFD Misc works estimation'!$AA8*(1+'Labour rates'!$B$2)</f>
        <v>394.79654802741646</v>
      </c>
      <c r="AF8" s="507">
        <f>'AERFD Revised labour.plant '!G2*'AERFD Misc works estimation'!$AA8*(1+'Labour rates'!$B$2)</f>
        <v>408.13715036580538</v>
      </c>
      <c r="AG8" s="507">
        <f>'AERFD Revised labour.plant '!H2*'AERFD Misc works estimation'!$AA8*(1+'Labour rates'!$B$2)</f>
        <v>422.19602970039807</v>
      </c>
      <c r="AH8" s="507">
        <f>'AERFD Revised labour.plant '!I2*'AERFD Misc works estimation'!$AA8*(1+'Labour rates'!$B$2)</f>
        <v>436.54922149076179</v>
      </c>
      <c r="AI8" s="203">
        <v>3</v>
      </c>
      <c r="AJ8" s="198">
        <f>'AERFD Revised labour.plant '!C2*'AERFD Misc works estimation'!$AI8*(1+'Labour rates'!$B$2)</f>
        <v>361.94400000000007</v>
      </c>
      <c r="AK8" s="215" t="s">
        <v>174</v>
      </c>
      <c r="AL8" s="198">
        <f>'AERFD Revised labour.plant '!E2*'AERFD Misc works estimation'!$AI8*(1+'Labour rates'!$B$2)</f>
        <v>383.38497361908708</v>
      </c>
      <c r="AM8" s="507">
        <f>'AERFD Revised labour.plant '!F2*'AERFD Misc works estimation'!$AI8*(1+'Labour rates'!$B$2)</f>
        <v>394.79654802741646</v>
      </c>
      <c r="AN8" s="507">
        <f>'AERFD Revised labour.plant '!G2*'AERFD Misc works estimation'!$AI8*(1+'Labour rates'!$B$2)</f>
        <v>408.13715036580538</v>
      </c>
      <c r="AO8" s="507">
        <f>'AERFD Revised labour.plant '!H2*'AERFD Misc works estimation'!$AI8*(1+'Labour rates'!$B$2)</f>
        <v>422.19602970039807</v>
      </c>
      <c r="AP8" s="507">
        <f>'AERFD Revised labour.plant '!I2*'AERFD Misc works estimation'!$AI8*(1+'Labour rates'!$B$2)</f>
        <v>436.54922149076179</v>
      </c>
      <c r="AQ8" s="203">
        <v>3</v>
      </c>
      <c r="AR8" s="198">
        <f>'AERFD Revised labour.plant '!C2*'AERFD Misc works estimation'!$AQ8*(1+'Labour rates'!$B$2)</f>
        <v>361.94400000000007</v>
      </c>
      <c r="AS8" s="215" t="s">
        <v>174</v>
      </c>
      <c r="AT8" s="198">
        <f>'AERFD Revised labour.plant '!E2*'AERFD Misc works estimation'!$AQ8*(1+'Labour rates'!$B$2)</f>
        <v>383.38497361908708</v>
      </c>
      <c r="AU8" s="507">
        <f>'AERFD Revised labour.plant '!F2*'AERFD Misc works estimation'!$AQ8*(1+'Labour rates'!$B$2)</f>
        <v>394.79654802741646</v>
      </c>
      <c r="AV8" s="507">
        <f>'AERFD Revised labour.plant '!G2*'AERFD Misc works estimation'!$AQ8*(1+'Labour rates'!$B$2)</f>
        <v>408.13715036580538</v>
      </c>
      <c r="AW8" s="507">
        <f>'AERFD Revised labour.plant '!H2*'AERFD Misc works estimation'!$AQ8*(1+'Labour rates'!$B$2)</f>
        <v>422.19602970039807</v>
      </c>
      <c r="AX8" s="507">
        <f>'AERFD Revised labour.plant '!I2*'AERFD Misc works estimation'!$AQ8*(1+'Labour rates'!$B$2)</f>
        <v>436.54922149076179</v>
      </c>
      <c r="AY8" s="203">
        <v>3</v>
      </c>
      <c r="AZ8" s="198">
        <f>'AERFD Revised labour.plant '!C2*'AERFD Misc works estimation'!$AY8*(1+'Labour rates'!$B$2)</f>
        <v>361.94400000000007</v>
      </c>
      <c r="BA8" s="215" t="s">
        <v>174</v>
      </c>
      <c r="BB8" s="198">
        <f>'AERFD Revised labour.plant '!E2*'AERFD Misc works estimation'!$AY8*(1+'Labour rates'!$B$2)</f>
        <v>383.38497361908708</v>
      </c>
      <c r="BC8" s="507">
        <f>'AERFD Revised labour.plant '!F2*'AERFD Misc works estimation'!$AY8*(1+'Labour rates'!$B$2)</f>
        <v>394.79654802741646</v>
      </c>
      <c r="BD8" s="507">
        <f>'AERFD Revised labour.plant '!G2*'AERFD Misc works estimation'!$AY8*(1+'Labour rates'!$B$2)</f>
        <v>408.13715036580538</v>
      </c>
      <c r="BE8" s="507">
        <f>'AERFD Revised labour.plant '!H2*'AERFD Misc works estimation'!$AY8*(1+'Labour rates'!$B$2)</f>
        <v>422.19602970039807</v>
      </c>
      <c r="BF8" s="507">
        <f>'AERFD Revised labour.plant '!I2*'AERFD Misc works estimation'!$AY8*(1+'Labour rates'!$B$2)</f>
        <v>436.54922149076179</v>
      </c>
      <c r="BG8" s="203">
        <v>3</v>
      </c>
      <c r="BH8" s="198">
        <f>'AERFD Revised labour.plant '!C2*'AERFD Misc works estimation'!$BG8*(1+'Labour rates'!$B$2)</f>
        <v>361.94400000000007</v>
      </c>
      <c r="BI8" s="215" t="s">
        <v>174</v>
      </c>
      <c r="BJ8" s="198">
        <f>'AERFD Revised labour.plant '!E2*'AERFD Misc works estimation'!$BG8*(1+'Labour rates'!$B$2)</f>
        <v>383.38497361908708</v>
      </c>
      <c r="BK8" s="507">
        <f>'AERFD Revised labour.plant '!F2*'AERFD Misc works estimation'!$BG8*(1+'Labour rates'!$B$2)</f>
        <v>394.79654802741646</v>
      </c>
      <c r="BL8" s="507">
        <f>'AERFD Revised labour.plant '!G2*'AERFD Misc works estimation'!$BG8*(1+'Labour rates'!$B$2)</f>
        <v>408.13715036580538</v>
      </c>
      <c r="BM8" s="507">
        <f>'AERFD Revised labour.plant '!H2*'AERFD Misc works estimation'!$BG8*(1+'Labour rates'!$B$2)</f>
        <v>422.19602970039807</v>
      </c>
      <c r="BN8" s="507">
        <f>'AERFD Revised labour.plant '!I2*'AERFD Misc works estimation'!$BG8*(1+'Labour rates'!$B$2)</f>
        <v>436.54922149076179</v>
      </c>
      <c r="BO8" s="203">
        <v>3</v>
      </c>
      <c r="BP8" s="198">
        <f>'AERFD Revised labour.plant '!C2*'AERFD Misc works estimation'!$BG8*(1+'Labour rates'!$B$2)</f>
        <v>361.94400000000007</v>
      </c>
      <c r="BQ8" s="215" t="s">
        <v>174</v>
      </c>
      <c r="BR8" s="198">
        <f>'AERFD Revised labour.plant '!E2*'AERFD Misc works estimation'!$BG8*(1+'Labour rates'!$B$2)</f>
        <v>383.38497361908708</v>
      </c>
      <c r="BS8" s="507">
        <f>'AERFD Revised labour.plant '!F2*'AERFD Misc works estimation'!$BG8*(1+'Labour rates'!$B$2)</f>
        <v>394.79654802741646</v>
      </c>
      <c r="BT8" s="507">
        <f>'AERFD Revised labour.plant '!G2*'AERFD Misc works estimation'!$BG8*(1+'Labour rates'!$B$2)</f>
        <v>408.13715036580538</v>
      </c>
      <c r="BU8" s="507">
        <f>'AERFD Revised labour.plant '!H2*'AERFD Misc works estimation'!$BG8*(1+'Labour rates'!$B$2)</f>
        <v>422.19602970039807</v>
      </c>
      <c r="BV8" s="507">
        <f>'AERFD Revised labour.plant '!I2*'AERFD Misc works estimation'!$BG8*(1+'Labour rates'!$B$2)</f>
        <v>436.54922149076179</v>
      </c>
      <c r="BW8" s="203">
        <v>2</v>
      </c>
      <c r="BX8" s="198">
        <f>'AERFD Revised labour.plant '!C2*'AERFD Misc works estimation'!$BW8*(1+'Labour rates'!$B$2)</f>
        <v>241.29600000000002</v>
      </c>
      <c r="BY8" s="215" t="s">
        <v>174</v>
      </c>
      <c r="BZ8" s="198">
        <f>'AERFD Revised labour.plant '!E2*'AERFD Misc works estimation'!$BW8*(1+'Labour rates'!$B$2)</f>
        <v>255.58998241272474</v>
      </c>
      <c r="CA8" s="507">
        <f>'AERFD Revised labour.plant '!F2*'AERFD Misc works estimation'!$BW8*(1+'Labour rates'!$B$2)</f>
        <v>263.19769868494427</v>
      </c>
      <c r="CB8" s="507">
        <f>'AERFD Revised labour.plant '!G2*'AERFD Misc works estimation'!$BW8*(1+'Labour rates'!$B$2)</f>
        <v>272.09143357720353</v>
      </c>
      <c r="CC8" s="507">
        <f>'AERFD Revised labour.plant '!H2*'AERFD Misc works estimation'!$BW8*(1+'Labour rates'!$B$2)</f>
        <v>281.46401980026542</v>
      </c>
      <c r="CD8" s="507">
        <f>'AERFD Revised labour.plant '!I2*'AERFD Misc works estimation'!$BW8*(1+'Labour rates'!$B$2)</f>
        <v>291.03281432717455</v>
      </c>
      <c r="CE8" s="203">
        <v>2</v>
      </c>
      <c r="CF8" s="198">
        <f>'AERFD Revised labour.plant '!C2*'AERFD Misc works estimation'!$CE8*(1+'Labour rates'!$B$2)</f>
        <v>241.29600000000002</v>
      </c>
      <c r="CG8" s="215" t="s">
        <v>174</v>
      </c>
      <c r="CH8" s="198">
        <f>'AERFD Revised labour.plant '!E2*'AERFD Misc works estimation'!$CE8*(1+'Labour rates'!$B$2)</f>
        <v>255.58998241272474</v>
      </c>
      <c r="CI8" s="507">
        <f>'AERFD Revised labour.plant '!F2*'AERFD Misc works estimation'!$CE8*(1+'Labour rates'!$B$2)</f>
        <v>263.19769868494427</v>
      </c>
      <c r="CJ8" s="507">
        <f>'AERFD Revised labour.plant '!G2*'AERFD Misc works estimation'!$CE8*(1+'Labour rates'!$B$2)</f>
        <v>272.09143357720353</v>
      </c>
      <c r="CK8" s="507">
        <f>'AERFD Revised labour.plant '!H2*'AERFD Misc works estimation'!$CE8*(1+'Labour rates'!$B$2)</f>
        <v>281.46401980026542</v>
      </c>
      <c r="CL8" s="507">
        <f>'AERFD Revised labour.plant '!I2*'AERFD Misc works estimation'!$CE8*(1+'Labour rates'!$B$2)</f>
        <v>291.03281432717455</v>
      </c>
      <c r="CM8" s="203">
        <v>3</v>
      </c>
      <c r="CN8" s="198">
        <f>'AERFD Revised labour.plant '!C2*'AERFD Misc works estimation'!$CM8*(1+'Labour rates'!$B$2)</f>
        <v>361.94400000000007</v>
      </c>
      <c r="CO8" s="215" t="s">
        <v>174</v>
      </c>
      <c r="CP8" s="198">
        <f>'AERFD Revised labour.plant '!E2*'AERFD Misc works estimation'!$CM8*(1+'Labour rates'!$B$2)</f>
        <v>383.38497361908708</v>
      </c>
      <c r="CQ8" s="507">
        <f>'AERFD Revised labour.plant '!F2*'AERFD Misc works estimation'!$CM8*(1+'Labour rates'!$B$2)</f>
        <v>394.79654802741646</v>
      </c>
      <c r="CR8" s="507">
        <f>'AERFD Revised labour.plant '!G2*'AERFD Misc works estimation'!$CM8*(1+'Labour rates'!$B$2)</f>
        <v>408.13715036580538</v>
      </c>
      <c r="CS8" s="507">
        <f>'AERFD Revised labour.plant '!H2*'AERFD Misc works estimation'!$CM8*(1+'Labour rates'!$B$2)</f>
        <v>422.19602970039807</v>
      </c>
      <c r="CT8" s="507">
        <f>'AERFD Revised labour.plant '!I2*'AERFD Misc works estimation'!$CM8*(1+'Labour rates'!$B$2)</f>
        <v>436.54922149076179</v>
      </c>
      <c r="CU8" s="203">
        <v>3</v>
      </c>
      <c r="CV8" s="198">
        <f>'AERFD Revised labour.plant '!C2*'AERFD Misc works estimation'!$CU8*(1+'Labour rates'!$B$2)</f>
        <v>361.94400000000007</v>
      </c>
      <c r="CW8" s="215" t="s">
        <v>174</v>
      </c>
      <c r="CX8" s="198">
        <f>'AERFD Revised labour.plant '!E2*'AERFD Misc works estimation'!$CU8*(1+'Labour rates'!$B$2)</f>
        <v>383.38497361908708</v>
      </c>
      <c r="CY8" s="507">
        <f>'AERFD Revised labour.plant '!F2*'AERFD Misc works estimation'!$CU8*(1+'Labour rates'!$B$2)</f>
        <v>394.79654802741646</v>
      </c>
      <c r="CZ8" s="507">
        <f>'AERFD Revised labour.plant '!G2*'AERFD Misc works estimation'!$CU8*(1+'Labour rates'!$B$2)</f>
        <v>408.13715036580538</v>
      </c>
      <c r="DA8" s="507">
        <f>'AERFD Revised labour.plant '!H2*'AERFD Misc works estimation'!$CU8*(1+'Labour rates'!$B$2)</f>
        <v>422.19602970039807</v>
      </c>
      <c r="DB8" s="507">
        <f>'AERFD Revised labour.plant '!I2*'AERFD Misc works estimation'!$CU8*(1+'Labour rates'!$B$2)</f>
        <v>436.54922149076179</v>
      </c>
      <c r="DC8" s="203">
        <v>2</v>
      </c>
      <c r="DD8" s="198">
        <f>'AERFD Revised labour.plant '!C2*'AERFD Misc works estimation'!$DC8*(1+'Labour rates'!$B$2)</f>
        <v>241.29600000000002</v>
      </c>
      <c r="DE8" s="215" t="s">
        <v>174</v>
      </c>
      <c r="DF8" s="198">
        <f>'AERFD Revised labour.plant '!E2*'AERFD Misc works estimation'!$DC8*(1+'Labour rates'!$B$2)</f>
        <v>255.58998241272474</v>
      </c>
      <c r="DG8" s="507">
        <f>'AERFD Revised labour.plant '!F2*'AERFD Misc works estimation'!$DC8*(1+'Labour rates'!$B$2)</f>
        <v>263.19769868494427</v>
      </c>
      <c r="DH8" s="507">
        <f>'AERFD Revised labour.plant '!G2*'AERFD Misc works estimation'!$DC8*(1+'Labour rates'!$B$2)</f>
        <v>272.09143357720353</v>
      </c>
      <c r="DI8" s="507">
        <f>'AERFD Revised labour.plant '!H2*'AERFD Misc works estimation'!$DC8*(1+'Labour rates'!$B$2)</f>
        <v>281.46401980026542</v>
      </c>
      <c r="DJ8" s="507">
        <f>'AERFD Revised labour.plant '!I2*'AERFD Misc works estimation'!$DC8*(1+'Labour rates'!$B$2)</f>
        <v>291.03281432717455</v>
      </c>
      <c r="DK8" s="203">
        <v>3</v>
      </c>
      <c r="DL8" s="198">
        <f>'AERFD Revised labour.plant '!C2*'AERFD Misc works estimation'!$DK8*(1+'Labour rates'!$B$2)</f>
        <v>361.94400000000007</v>
      </c>
      <c r="DM8" s="215" t="s">
        <v>174</v>
      </c>
      <c r="DN8" s="198">
        <f>'AERFD Revised labour.plant '!E2*'AERFD Misc works estimation'!$DK8*(1+'Labour rates'!$B$2)</f>
        <v>383.38497361908708</v>
      </c>
      <c r="DO8" s="507">
        <f>'AERFD Revised labour.plant '!F2*'AERFD Misc works estimation'!$DK8*(1+'Labour rates'!$B$2)</f>
        <v>394.79654802741646</v>
      </c>
      <c r="DP8" s="507">
        <f>'AERFD Revised labour.plant '!G2*'AERFD Misc works estimation'!$DK8*(1+'Labour rates'!$B$2)</f>
        <v>408.13715036580538</v>
      </c>
      <c r="DQ8" s="507">
        <f>'AERFD Revised labour.plant '!H2*'AERFD Misc works estimation'!$DK8*(1+'Labour rates'!$B$2)</f>
        <v>422.19602970039807</v>
      </c>
      <c r="DR8" s="507">
        <f>'AERFD Revised labour.plant '!I2*'AERFD Misc works estimation'!$DK8*(1+'Labour rates'!$B$2)</f>
        <v>436.54922149076179</v>
      </c>
      <c r="DS8" s="203">
        <v>3</v>
      </c>
      <c r="DT8" s="198">
        <f>'AERFD Revised labour.plant '!C2*'AERFD Misc works estimation'!$DK8*(1+'Labour rates'!$B$2)</f>
        <v>361.94400000000007</v>
      </c>
      <c r="DU8" s="215" t="s">
        <v>174</v>
      </c>
      <c r="DV8" s="198">
        <f>'AERFD Revised labour.plant '!E2*'AERFD Misc works estimation'!$DS8*(1+'Labour rates'!$B$2)</f>
        <v>383.38497361908708</v>
      </c>
      <c r="DW8" s="507">
        <f>'AERFD Revised labour.plant '!F2*'AERFD Misc works estimation'!$DS8*(1+'Labour rates'!$B$2)</f>
        <v>394.79654802741646</v>
      </c>
      <c r="DX8" s="507">
        <f>'AERFD Revised labour.plant '!G2*'AERFD Misc works estimation'!$DS8*(1+'Labour rates'!$B$2)</f>
        <v>408.13715036580538</v>
      </c>
      <c r="DY8" s="507">
        <f>'AERFD Revised labour.plant '!H2*'AERFD Misc works estimation'!$DS8*(1+'Labour rates'!$B$2)</f>
        <v>422.19602970039807</v>
      </c>
      <c r="DZ8" s="507">
        <f>'AERFD Revised labour.plant '!I2*'AERFD Misc works estimation'!$DS8*(1+'Labour rates'!$B$2)</f>
        <v>436.54922149076179</v>
      </c>
      <c r="EA8" s="203">
        <v>3</v>
      </c>
      <c r="EB8" s="198">
        <f>'AERFD Revised labour.plant '!C2*'AERFD Misc works estimation'!$EA8*(1+'Labour rates'!$B$2)</f>
        <v>361.94400000000007</v>
      </c>
      <c r="EC8" s="215" t="s">
        <v>174</v>
      </c>
      <c r="ED8" s="198">
        <f>'AERFD Revised labour.plant '!E2*'AERFD Misc works estimation'!$EA8*(1+'Labour rates'!$B$2)</f>
        <v>383.38497361908708</v>
      </c>
      <c r="EE8" s="507">
        <f>'AERFD Revised labour.plant '!F2*'AERFD Misc works estimation'!$EA8*(1+'Labour rates'!$B$2)</f>
        <v>394.79654802741646</v>
      </c>
      <c r="EF8" s="507">
        <f>'AERFD Revised labour.plant '!G2*'AERFD Misc works estimation'!$EA8*(1+'Labour rates'!$B$2)</f>
        <v>408.13715036580538</v>
      </c>
      <c r="EG8" s="507">
        <f>'AERFD Revised labour.plant '!H2*'AERFD Misc works estimation'!$EA8*(1+'Labour rates'!$B$2)</f>
        <v>422.19602970039807</v>
      </c>
      <c r="EH8" s="507">
        <f>'AERFD Revised labour.plant '!I2*'AERFD Misc works estimation'!$EA8*(1+'Labour rates'!$B$2)</f>
        <v>436.54922149076179</v>
      </c>
      <c r="EI8" s="203">
        <v>3</v>
      </c>
      <c r="EJ8" s="198">
        <f>'AERFD Revised labour.plant '!C2*'AERFD Misc works estimation'!$EI8*(1+'Labour rates'!$B$2)</f>
        <v>361.94400000000007</v>
      </c>
      <c r="EK8" s="215" t="s">
        <v>174</v>
      </c>
      <c r="EL8" s="198">
        <f>'AERFD Revised labour.plant '!E2*'AERFD Misc works estimation'!$EI8*(1+'Labour rates'!$B$2)</f>
        <v>383.38497361908708</v>
      </c>
      <c r="EM8" s="507">
        <f>'AERFD Revised labour.plant '!F2*'AERFD Misc works estimation'!$EI8*(1+'Labour rates'!$B$2)</f>
        <v>394.79654802741646</v>
      </c>
      <c r="EN8" s="507">
        <f>'AERFD Revised labour.plant '!G2*'AERFD Misc works estimation'!$EI8*(1+'Labour rates'!$B$2)</f>
        <v>408.13715036580538</v>
      </c>
      <c r="EO8" s="507">
        <f>'AERFD Revised labour.plant '!H2*'AERFD Misc works estimation'!$EI8*(1+'Labour rates'!$B$2)</f>
        <v>422.19602970039807</v>
      </c>
      <c r="EP8" s="507">
        <f>'AERFD Revised labour.plant '!I2*'AERFD Misc works estimation'!$EI8*(1+'Labour rates'!$B$2)</f>
        <v>436.54922149076179</v>
      </c>
      <c r="EQ8" s="203">
        <v>3</v>
      </c>
      <c r="ER8" s="198">
        <f>'AERFD Revised labour.plant '!C2*'AERFD Misc works estimation'!$EQ8*(1+'Labour rates'!$B$2)</f>
        <v>361.94400000000007</v>
      </c>
      <c r="ES8" s="215" t="s">
        <v>174</v>
      </c>
      <c r="ET8" s="198">
        <f>'AERFD Revised labour.plant '!E2*'AERFD Misc works estimation'!$EQ8*(1+'Labour rates'!$B$2)</f>
        <v>383.38497361908708</v>
      </c>
      <c r="EU8" s="507">
        <f>'AERFD Revised labour.plant '!F2*'AERFD Misc works estimation'!$EQ8*(1+'Labour rates'!$B$2)</f>
        <v>394.79654802741646</v>
      </c>
      <c r="EV8" s="507">
        <f>'AERFD Revised labour.plant '!G2*'AERFD Misc works estimation'!$EQ8*(1+'Labour rates'!$B$2)</f>
        <v>408.13715036580538</v>
      </c>
      <c r="EW8" s="507">
        <f>'AERFD Revised labour.plant '!H2*'AERFD Misc works estimation'!$EQ8*(1+'Labour rates'!$B$2)</f>
        <v>422.19602970039807</v>
      </c>
      <c r="EX8" s="507">
        <f>'AERFD Revised labour.plant '!I2*'AERFD Misc works estimation'!$EQ8*(1+'Labour rates'!$B$2)</f>
        <v>436.54922149076179</v>
      </c>
      <c r="EY8" s="203">
        <v>3</v>
      </c>
      <c r="EZ8" s="198">
        <f>'AERFD Revised labour.plant '!C2*'AERFD Misc works estimation'!$EY8*(1+'Labour rates'!$B$2)</f>
        <v>361.94400000000007</v>
      </c>
      <c r="FA8" s="215" t="s">
        <v>174</v>
      </c>
      <c r="FB8" s="198">
        <f>'AERFD Revised labour.plant '!E2*'AERFD Misc works estimation'!$EY8*(1+'Labour rates'!$B$2)</f>
        <v>383.38497361908708</v>
      </c>
      <c r="FC8" s="507">
        <f>'AERFD Revised labour.plant '!F2*'AERFD Misc works estimation'!$EY8*(1+'Labour rates'!$B$2)</f>
        <v>394.79654802741646</v>
      </c>
      <c r="FD8" s="507">
        <f>'AERFD Revised labour.plant '!G2*'AERFD Misc works estimation'!$EY8*(1+'Labour rates'!$B$2)</f>
        <v>408.13715036580538</v>
      </c>
      <c r="FE8" s="507">
        <f>'AERFD Revised labour.plant '!H2*'AERFD Misc works estimation'!$EY8*(1+'Labour rates'!$B$2)</f>
        <v>422.19602970039807</v>
      </c>
      <c r="FF8" s="507">
        <f>'AERFD Revised labour.plant '!I2*'AERFD Misc works estimation'!$EY8*(1+'Labour rates'!$B$2)</f>
        <v>436.54922149076179</v>
      </c>
      <c r="FG8" s="203">
        <v>6</v>
      </c>
      <c r="FH8" s="198">
        <f>'AERFD Revised labour.plant '!C2*'AERFD Misc works estimation'!$FG8*(1+'Labour rates'!$B$2)</f>
        <v>723.88800000000015</v>
      </c>
      <c r="FI8" s="215" t="s">
        <v>174</v>
      </c>
      <c r="FJ8" s="198">
        <f>'AERFD Revised labour.plant '!E2*'AERFD Misc works estimation'!$FG8*(1+'Labour rates'!$B$2)</f>
        <v>766.76994723817415</v>
      </c>
      <c r="FK8" s="507">
        <f>'AERFD Revised labour.plant '!F2*'AERFD Misc works estimation'!$FG8*(1+'Labour rates'!$B$2)</f>
        <v>789.59309605483293</v>
      </c>
      <c r="FL8" s="507">
        <f>'AERFD Revised labour.plant '!G2*'AERFD Misc works estimation'!$FG8*(1+'Labour rates'!$B$2)</f>
        <v>816.27430073161077</v>
      </c>
      <c r="FM8" s="507">
        <f>'AERFD Revised labour.plant '!H2*'AERFD Misc works estimation'!$FG8*(1+'Labour rates'!$B$2)</f>
        <v>844.39205940079614</v>
      </c>
      <c r="FN8" s="507">
        <f>'AERFD Revised labour.plant '!I2*'AERFD Misc works estimation'!$FG8*(1+'Labour rates'!$B$2)</f>
        <v>873.09844298152359</v>
      </c>
      <c r="FO8" s="203">
        <v>6</v>
      </c>
      <c r="FP8" s="198">
        <f>'AERFD Revised labour.plant '!C2*'AERFD Misc works estimation'!$FO8*(1+'Labour rates'!$B$2)</f>
        <v>723.88800000000015</v>
      </c>
      <c r="FQ8" s="215" t="s">
        <v>174</v>
      </c>
      <c r="FR8" s="198">
        <f>'AERFD Revised labour.plant '!E2*'AERFD Misc works estimation'!$FO8*(1+'Labour rates'!$B$2)</f>
        <v>766.76994723817415</v>
      </c>
      <c r="FS8" s="507">
        <f>'AERFD Revised labour.plant '!F2*'AERFD Misc works estimation'!$FO8*(1+'Labour rates'!$B$2)</f>
        <v>789.59309605483293</v>
      </c>
      <c r="FT8" s="507">
        <f>'AERFD Revised labour.plant '!G2*'AERFD Misc works estimation'!$FO8*(1+'Labour rates'!$B$2)</f>
        <v>816.27430073161077</v>
      </c>
      <c r="FU8" s="507">
        <f>'AERFD Revised labour.plant '!H2*'AERFD Misc works estimation'!$FO8*(1+'Labour rates'!$B$2)</f>
        <v>844.39205940079614</v>
      </c>
      <c r="FV8" s="507">
        <f>'AERFD Revised labour.plant '!I2*'AERFD Misc works estimation'!$FO8*(1+'Labour rates'!$B$2)</f>
        <v>873.09844298152359</v>
      </c>
      <c r="FW8" s="203">
        <v>6</v>
      </c>
      <c r="FX8" s="198">
        <f>'AERFD Revised labour.plant '!C2*'AERFD Misc works estimation'!$FW8*(1+'Labour rates'!$B$2)</f>
        <v>723.88800000000015</v>
      </c>
      <c r="FY8" s="215" t="s">
        <v>174</v>
      </c>
      <c r="FZ8" s="198">
        <f>'AERFD Revised labour.plant '!E2*'AERFD Misc works estimation'!$FW8*(1+'Labour rates'!$B$2)</f>
        <v>766.76994723817415</v>
      </c>
      <c r="GA8" s="507">
        <f>'AERFD Revised labour.plant '!F2*'AERFD Misc works estimation'!$FW8*(1+'Labour rates'!$B$2)</f>
        <v>789.59309605483293</v>
      </c>
      <c r="GB8" s="507">
        <f>'AERFD Revised labour.plant '!G2*'AERFD Misc works estimation'!$FW8*(1+'Labour rates'!$B$2)</f>
        <v>816.27430073161077</v>
      </c>
      <c r="GC8" s="507">
        <f>'AERFD Revised labour.plant '!H2*'AERFD Misc works estimation'!$FW8*(1+'Labour rates'!$B$2)</f>
        <v>844.39205940079614</v>
      </c>
      <c r="GD8" s="507">
        <f>'AERFD Revised labour.plant '!I2*'AERFD Misc works estimation'!$FW8*(1+'Labour rates'!$B$2)</f>
        <v>873.09844298152359</v>
      </c>
      <c r="GE8" s="203">
        <v>1</v>
      </c>
      <c r="GF8" s="198">
        <f>'AERFD Revised labour.plant '!C2*'AERFD Misc works estimation'!$GE8*(1+'Labour rates'!$B$2)</f>
        <v>120.64800000000001</v>
      </c>
      <c r="GG8" s="215" t="s">
        <v>174</v>
      </c>
      <c r="GH8" s="198">
        <f>'AERFD Revised labour.plant '!E2*'AERFD Misc works estimation'!$GE8*(1+'Labour rates'!$B$2)</f>
        <v>127.79499120636237</v>
      </c>
      <c r="GI8" s="507">
        <f>'AERFD Revised labour.plant '!F2*'AERFD Misc works estimation'!$GE8*(1+'Labour rates'!$B$2)</f>
        <v>131.59884934247214</v>
      </c>
      <c r="GJ8" s="507">
        <f>'AERFD Revised labour.plant '!G2*'AERFD Misc works estimation'!$GE8*(1+'Labour rates'!$B$2)</f>
        <v>136.04571678860177</v>
      </c>
      <c r="GK8" s="507">
        <f>'AERFD Revised labour.plant '!H2*'AERFD Misc works estimation'!$GE8*(1+'Labour rates'!$B$2)</f>
        <v>140.73200990013271</v>
      </c>
      <c r="GL8" s="507">
        <f>'AERFD Revised labour.plant '!I2*'AERFD Misc works estimation'!$GE8*(1+'Labour rates'!$B$2)</f>
        <v>145.51640716358727</v>
      </c>
      <c r="GM8" s="203">
        <v>1</v>
      </c>
      <c r="GN8" s="198">
        <f>'AERFD Revised labour.plant '!C2*'AERFD Misc works estimation'!$GM8*(1+'Labour rates'!$B$2)</f>
        <v>120.64800000000001</v>
      </c>
      <c r="GO8" s="215" t="s">
        <v>174</v>
      </c>
      <c r="GP8" s="198">
        <f>'AERFD Revised labour.plant '!E2*'AERFD Misc works estimation'!$GM8*(1+'Labour rates'!$B$2)</f>
        <v>127.79499120636237</v>
      </c>
      <c r="GQ8" s="507">
        <f>'AERFD Revised labour.plant '!F2*'AERFD Misc works estimation'!$GM8*(1+'Labour rates'!$B$2)</f>
        <v>131.59884934247214</v>
      </c>
      <c r="GR8" s="507">
        <f>'AERFD Revised labour.plant '!G2*'AERFD Misc works estimation'!$GM8*(1+'Labour rates'!$B$2)</f>
        <v>136.04571678860177</v>
      </c>
      <c r="GS8" s="507">
        <f>'AERFD Revised labour.plant '!H2*'AERFD Misc works estimation'!$GM8*(1+'Labour rates'!$B$2)</f>
        <v>140.73200990013271</v>
      </c>
      <c r="GT8" s="507">
        <f>'AERFD Revised labour.plant '!I2*'AERFD Misc works estimation'!$GM8*(1+'Labour rates'!$B$2)</f>
        <v>145.51640716358727</v>
      </c>
      <c r="GU8" s="203">
        <v>1</v>
      </c>
      <c r="GV8" s="198">
        <f>'AERFD Revised labour.plant '!C2*'AERFD Misc works estimation'!$GU8*(1+'Labour rates'!$B$2)</f>
        <v>120.64800000000001</v>
      </c>
      <c r="GW8" s="215" t="s">
        <v>174</v>
      </c>
      <c r="GX8" s="198">
        <f>'AERFD Revised labour.plant '!E2*'AERFD Misc works estimation'!$GU8*(1+'Labour rates'!$B$2)</f>
        <v>127.79499120636237</v>
      </c>
      <c r="GY8" s="507">
        <f>'AERFD Revised labour.plant '!F2*'AERFD Misc works estimation'!$GU8*(1+'Labour rates'!$B$2)</f>
        <v>131.59884934247214</v>
      </c>
      <c r="GZ8" s="507">
        <f>'AERFD Revised labour.plant '!G2*'AERFD Misc works estimation'!$GU8*(1+'Labour rates'!$B$2)</f>
        <v>136.04571678860177</v>
      </c>
      <c r="HA8" s="507">
        <f>'AERFD Revised labour.plant '!H2*'AERFD Misc works estimation'!$GU8*(1+'Labour rates'!$B$2)</f>
        <v>140.73200990013271</v>
      </c>
      <c r="HB8" s="507">
        <f>'AERFD Revised labour.plant '!I2*'AERFD Misc works estimation'!$GU8*(1+'Labour rates'!$B$2)</f>
        <v>145.51640716358727</v>
      </c>
      <c r="HC8" s="203">
        <v>1</v>
      </c>
      <c r="HD8" s="198">
        <f>'AERFD Revised labour.plant '!C2*'AERFD Misc works estimation'!$HC8*(1+'Labour rates'!$B$2)</f>
        <v>120.64800000000001</v>
      </c>
      <c r="HE8" s="215" t="s">
        <v>174</v>
      </c>
      <c r="HF8" s="198">
        <f>'AERFD Revised labour.plant '!E2*'AERFD Misc works estimation'!$HC8*(1+'Labour rates'!$B$2)</f>
        <v>127.79499120636237</v>
      </c>
      <c r="HG8" s="507">
        <f>'AERFD Revised labour.plant '!F2*'AERFD Misc works estimation'!$HC8*(1+'Labour rates'!$B$2)</f>
        <v>131.59884934247214</v>
      </c>
      <c r="HH8" s="507">
        <f>'AERFD Revised labour.plant '!G2*'AERFD Misc works estimation'!$HC8*(1+'Labour rates'!$B$2)</f>
        <v>136.04571678860177</v>
      </c>
      <c r="HI8" s="507">
        <f>'AERFD Revised labour.plant '!H2*'AERFD Misc works estimation'!$HC8*(1+'Labour rates'!$B$2)</f>
        <v>140.73200990013271</v>
      </c>
      <c r="HJ8" s="507">
        <f>'AERFD Revised labour.plant '!I2*'AERFD Misc works estimation'!$HC8*(1+'Labour rates'!$B$2)</f>
        <v>145.51640716358727</v>
      </c>
      <c r="HK8" s="203">
        <v>0</v>
      </c>
      <c r="HL8" s="198">
        <f>'AERFD Revised labour.plant '!C2*'AERFD Misc works estimation'!$HK8*(1+'Labour rates'!$B$2)</f>
        <v>0</v>
      </c>
      <c r="HM8" s="215" t="s">
        <v>174</v>
      </c>
      <c r="HN8" s="198">
        <v>0</v>
      </c>
      <c r="HO8" s="507">
        <v>0</v>
      </c>
      <c r="HP8" s="507">
        <v>0</v>
      </c>
      <c r="HQ8" s="507">
        <v>0</v>
      </c>
      <c r="HR8" s="510">
        <v>0</v>
      </c>
      <c r="HS8" s="203">
        <v>0</v>
      </c>
      <c r="HT8" s="198">
        <f>'AERFD Revised labour.plant '!C2*'AERFD Misc works estimation'!$HS8*(1+'Labour rates'!$B$2)</f>
        <v>0</v>
      </c>
      <c r="HU8" s="215" t="s">
        <v>174</v>
      </c>
      <c r="HV8" s="198">
        <v>0</v>
      </c>
      <c r="HW8" s="507">
        <v>0</v>
      </c>
      <c r="HX8" s="507">
        <v>0</v>
      </c>
      <c r="HY8" s="507">
        <v>0</v>
      </c>
      <c r="HZ8" s="510">
        <v>0</v>
      </c>
      <c r="IA8" s="203">
        <v>0</v>
      </c>
      <c r="IB8" s="198">
        <f>'AERFD Revised labour.plant '!C2*'AERFD Misc works estimation'!$IA8*(1+'Labour rates'!$B$2)</f>
        <v>0</v>
      </c>
      <c r="IC8" s="215" t="s">
        <v>174</v>
      </c>
      <c r="ID8" s="198">
        <v>0</v>
      </c>
      <c r="IE8" s="507">
        <v>0</v>
      </c>
      <c r="IF8" s="507">
        <v>0</v>
      </c>
      <c r="IG8" s="507">
        <v>0</v>
      </c>
      <c r="IH8" s="510">
        <v>0</v>
      </c>
      <c r="II8" s="203">
        <v>0</v>
      </c>
      <c r="IJ8" s="198">
        <f>'AERFD Revised labour.plant '!C2*'AERFD Misc works estimation'!$II8*(1+'Labour rates'!$B$2)</f>
        <v>0</v>
      </c>
      <c r="IK8" s="215" t="s">
        <v>174</v>
      </c>
      <c r="IL8" s="198">
        <v>0</v>
      </c>
      <c r="IM8" s="507">
        <v>0</v>
      </c>
      <c r="IN8" s="507">
        <v>0</v>
      </c>
      <c r="IO8" s="507">
        <v>0</v>
      </c>
      <c r="IP8" s="510">
        <v>0</v>
      </c>
      <c r="IQ8" s="203">
        <v>0</v>
      </c>
      <c r="IR8" s="198">
        <f>'AERFD Revised labour.plant '!C2*'AERFD Misc works estimation'!$IQ8*(1+'Labour rates'!$B$2)</f>
        <v>0</v>
      </c>
      <c r="IS8" s="215" t="s">
        <v>174</v>
      </c>
      <c r="IT8" s="198">
        <v>0</v>
      </c>
      <c r="IU8" s="507">
        <v>0</v>
      </c>
      <c r="IV8" s="507">
        <v>0</v>
      </c>
      <c r="IW8" s="507">
        <v>0</v>
      </c>
      <c r="IX8" s="510">
        <v>0</v>
      </c>
      <c r="IY8" s="203">
        <v>0</v>
      </c>
      <c r="IZ8" s="198">
        <f>'AERFD Revised labour.plant '!C2*'AERFD Misc works estimation'!$IY8*(1+'Labour rates'!$B$2)</f>
        <v>0</v>
      </c>
      <c r="JA8" s="215" t="s">
        <v>174</v>
      </c>
      <c r="JB8" s="198">
        <v>0</v>
      </c>
      <c r="JC8" s="507">
        <v>0</v>
      </c>
      <c r="JD8" s="507">
        <v>0</v>
      </c>
      <c r="JE8" s="507">
        <v>0</v>
      </c>
      <c r="JF8" s="510">
        <v>0</v>
      </c>
    </row>
    <row r="9" spans="1:266" x14ac:dyDescent="0.35">
      <c r="A9" s="2" t="s">
        <v>2</v>
      </c>
      <c r="C9" s="203">
        <v>0.25</v>
      </c>
      <c r="D9" s="198">
        <f>'AERFD Revised labour.plant '!C3*'AERFD Misc works estimation'!$C9*(1+'Labour rates'!$B$2)</f>
        <v>37.974750000000007</v>
      </c>
      <c r="E9" s="215" t="s">
        <v>174</v>
      </c>
      <c r="F9" s="198">
        <f>'AERFD Revised labour.plant '!E3*'AERFD Misc works estimation'!$C9*(1+'Labour rates'!$B$2)</f>
        <v>40.224312398993838</v>
      </c>
      <c r="G9" s="507">
        <f>'AERFD Revised labour.plant '!F3*'AERFD Misc works estimation'!$C9*(1+'Labour rates'!$B$2)</f>
        <v>41.421601717956733</v>
      </c>
      <c r="H9" s="507">
        <f>'AERFD Revised labour.plant '!G3*'AERFD Misc works estimation'!$C9*(1+'Labour rates'!$B$2)</f>
        <v>42.821282438316054</v>
      </c>
      <c r="I9" s="507">
        <f>'AERFD Revised labour.plant '!H3*'AERFD Misc works estimation'!$C9*(1+'Labour rates'!$B$2)</f>
        <v>44.296323958582526</v>
      </c>
      <c r="J9" s="507">
        <f>'AERFD Revised labour.plant '!I3*'AERFD Misc works estimation'!$C9*(1+'Labour rates'!$B$2)</f>
        <v>45.802244404676706</v>
      </c>
      <c r="K9" s="203">
        <v>0.25</v>
      </c>
      <c r="L9" s="198">
        <f>'AERFD Revised labour.plant '!C3*'AERFD Misc works estimation'!$K9*(1+'Labour rates'!$B$2)</f>
        <v>37.974750000000007</v>
      </c>
      <c r="M9" s="215" t="s">
        <v>174</v>
      </c>
      <c r="N9" s="198">
        <f>'AERFD Revised labour.plant '!E3*'AERFD Misc works estimation'!$K9*(1+'Labour rates'!$B$2)</f>
        <v>40.224312398993838</v>
      </c>
      <c r="O9" s="507">
        <f>'AERFD Revised labour.plant '!F3*'AERFD Misc works estimation'!$K9*(1+'Labour rates'!$B$2)</f>
        <v>41.421601717956733</v>
      </c>
      <c r="P9" s="507">
        <f>'AERFD Revised labour.plant '!G3*'AERFD Misc works estimation'!$K9*(1+'Labour rates'!$B$2)</f>
        <v>42.821282438316054</v>
      </c>
      <c r="Q9" s="507">
        <f>'AERFD Revised labour.plant '!H3*'AERFD Misc works estimation'!$K9*(1+'Labour rates'!$B$2)</f>
        <v>44.296323958582526</v>
      </c>
      <c r="R9" s="507">
        <f>'AERFD Revised labour.plant '!I3*'AERFD Misc works estimation'!$K9*(1+'Labour rates'!$B$2)</f>
        <v>45.802244404676706</v>
      </c>
      <c r="S9" s="203">
        <v>0.25</v>
      </c>
      <c r="T9" s="198">
        <f>'AERFD Revised labour.plant '!C3*'AERFD Misc works estimation'!$S9*(1+'Labour rates'!$B$2)</f>
        <v>37.974750000000007</v>
      </c>
      <c r="U9" s="215" t="s">
        <v>174</v>
      </c>
      <c r="V9" s="198">
        <f>'AERFD Revised labour.plant '!E3*'AERFD Misc works estimation'!$S9*(1+'Labour rates'!$B$2)</f>
        <v>40.224312398993838</v>
      </c>
      <c r="W9" s="507">
        <f>'AERFD Revised labour.plant '!F3*'AERFD Misc works estimation'!$S9*(1+'Labour rates'!$B$2)</f>
        <v>41.421601717956733</v>
      </c>
      <c r="X9" s="507">
        <f>'AERFD Revised labour.plant '!G3*'AERFD Misc works estimation'!$S9*(1+'Labour rates'!$B$2)</f>
        <v>42.821282438316054</v>
      </c>
      <c r="Y9" s="507">
        <f>'AERFD Revised labour.plant '!H3*'AERFD Misc works estimation'!$S9*(1+'Labour rates'!$B$2)</f>
        <v>44.296323958582526</v>
      </c>
      <c r="Z9" s="507">
        <f>'AERFD Revised labour.plant '!I3*'AERFD Misc works estimation'!$S9*(1+'Labour rates'!$B$2)</f>
        <v>45.802244404676706</v>
      </c>
      <c r="AA9" s="203">
        <v>0.25</v>
      </c>
      <c r="AB9" s="198">
        <f>'AERFD Revised labour.plant '!C3*'AERFD Misc works estimation'!$AA9*(1+'Labour rates'!$B$2)</f>
        <v>37.974750000000007</v>
      </c>
      <c r="AC9" s="215" t="s">
        <v>174</v>
      </c>
      <c r="AD9" s="198">
        <f>'AERFD Revised labour.plant '!E3*'AERFD Misc works estimation'!$AA9*(1+'Labour rates'!$B$2)</f>
        <v>40.224312398993838</v>
      </c>
      <c r="AE9" s="507">
        <f>'AERFD Revised labour.plant '!F3*'AERFD Misc works estimation'!$AA9*(1+'Labour rates'!$B$2)</f>
        <v>41.421601717956733</v>
      </c>
      <c r="AF9" s="507">
        <f>'AERFD Revised labour.plant '!G3*'AERFD Misc works estimation'!$AA9*(1+'Labour rates'!$B$2)</f>
        <v>42.821282438316054</v>
      </c>
      <c r="AG9" s="507">
        <f>'AERFD Revised labour.plant '!H3*'AERFD Misc works estimation'!$AA9*(1+'Labour rates'!$B$2)</f>
        <v>44.296323958582526</v>
      </c>
      <c r="AH9" s="507">
        <f>'AERFD Revised labour.plant '!I3*'AERFD Misc works estimation'!$AA9*(1+'Labour rates'!$B$2)</f>
        <v>45.802244404676706</v>
      </c>
      <c r="AI9" s="203">
        <v>0.25</v>
      </c>
      <c r="AJ9" s="198">
        <f>'AERFD Revised labour.plant '!C3*'AERFD Misc works estimation'!$AI9*(1+'Labour rates'!$B$2)</f>
        <v>37.974750000000007</v>
      </c>
      <c r="AK9" s="215" t="s">
        <v>174</v>
      </c>
      <c r="AL9" s="198">
        <f>'AERFD Revised labour.plant '!E3*'AERFD Misc works estimation'!$AI9*(1+'Labour rates'!$B$2)</f>
        <v>40.224312398993838</v>
      </c>
      <c r="AM9" s="507">
        <f>'AERFD Revised labour.plant '!F3*'AERFD Misc works estimation'!$AI9*(1+'Labour rates'!$B$2)</f>
        <v>41.421601717956733</v>
      </c>
      <c r="AN9" s="507">
        <f>'AERFD Revised labour.plant '!G3*'AERFD Misc works estimation'!$AI9*(1+'Labour rates'!$B$2)</f>
        <v>42.821282438316054</v>
      </c>
      <c r="AO9" s="507">
        <f>'AERFD Revised labour.plant '!H3*'AERFD Misc works estimation'!$AI9*(1+'Labour rates'!$B$2)</f>
        <v>44.296323958582526</v>
      </c>
      <c r="AP9" s="507">
        <f>'AERFD Revised labour.plant '!I3*'AERFD Misc works estimation'!$AI9*(1+'Labour rates'!$B$2)</f>
        <v>45.802244404676706</v>
      </c>
      <c r="AQ9" s="203">
        <v>0.25</v>
      </c>
      <c r="AR9" s="198">
        <f>'AERFD Revised labour.plant '!C3*'AERFD Misc works estimation'!$AQ9*(1+'Labour rates'!$B$2)</f>
        <v>37.974750000000007</v>
      </c>
      <c r="AS9" s="215" t="s">
        <v>174</v>
      </c>
      <c r="AT9" s="198">
        <f>'AERFD Revised labour.plant '!E3*'AERFD Misc works estimation'!$AQ9*(1+'Labour rates'!$B$2)</f>
        <v>40.224312398993838</v>
      </c>
      <c r="AU9" s="507">
        <f>'AERFD Revised labour.plant '!F3*'AERFD Misc works estimation'!$AQ9*(1+'Labour rates'!$B$2)</f>
        <v>41.421601717956733</v>
      </c>
      <c r="AV9" s="507">
        <f>'AERFD Revised labour.plant '!G3*'AERFD Misc works estimation'!$AQ9*(1+'Labour rates'!$B$2)</f>
        <v>42.821282438316054</v>
      </c>
      <c r="AW9" s="507">
        <f>'AERFD Revised labour.plant '!H3*'AERFD Misc works estimation'!$AQ9*(1+'Labour rates'!$B$2)</f>
        <v>44.296323958582526</v>
      </c>
      <c r="AX9" s="507">
        <f>'AERFD Revised labour.plant '!I3*'AERFD Misc works estimation'!$AQ9*(1+'Labour rates'!$B$2)</f>
        <v>45.802244404676706</v>
      </c>
      <c r="AY9" s="203">
        <v>0.25</v>
      </c>
      <c r="AZ9" s="198">
        <f>'AERFD Revised labour.plant '!C3*'AERFD Misc works estimation'!$AY9*(1+'Labour rates'!$B$2)</f>
        <v>37.974750000000007</v>
      </c>
      <c r="BA9" s="215" t="s">
        <v>174</v>
      </c>
      <c r="BB9" s="198">
        <f>'AERFD Revised labour.plant '!E3*'AERFD Misc works estimation'!$AY9*(1+'Labour rates'!$B$2)</f>
        <v>40.224312398993838</v>
      </c>
      <c r="BC9" s="507">
        <f>'AERFD Revised labour.plant '!F3*'AERFD Misc works estimation'!$AY9*(1+'Labour rates'!$B$2)</f>
        <v>41.421601717956733</v>
      </c>
      <c r="BD9" s="507">
        <f>'AERFD Revised labour.plant '!G3*'AERFD Misc works estimation'!$AY9*(1+'Labour rates'!$B$2)</f>
        <v>42.821282438316054</v>
      </c>
      <c r="BE9" s="507">
        <f>'AERFD Revised labour.plant '!H3*'AERFD Misc works estimation'!$AY9*(1+'Labour rates'!$B$2)</f>
        <v>44.296323958582526</v>
      </c>
      <c r="BF9" s="507">
        <f>'AERFD Revised labour.plant '!I3*'AERFD Misc works estimation'!$AY9*(1+'Labour rates'!$B$2)</f>
        <v>45.802244404676706</v>
      </c>
      <c r="BG9" s="203">
        <v>0.25</v>
      </c>
      <c r="BH9" s="198">
        <f>'AERFD Revised labour.plant '!C3*'AERFD Misc works estimation'!$BG9*(1+'Labour rates'!$B$2)</f>
        <v>37.974750000000007</v>
      </c>
      <c r="BI9" s="215" t="s">
        <v>174</v>
      </c>
      <c r="BJ9" s="198">
        <f>'AERFD Revised labour.plant '!E3*'AERFD Misc works estimation'!$BG9*(1+'Labour rates'!$B$2)</f>
        <v>40.224312398993838</v>
      </c>
      <c r="BK9" s="507">
        <f>'AERFD Revised labour.plant '!F3*'AERFD Misc works estimation'!$BG9*(1+'Labour rates'!$B$2)</f>
        <v>41.421601717956733</v>
      </c>
      <c r="BL9" s="507">
        <f>'AERFD Revised labour.plant '!G3*'AERFD Misc works estimation'!$BG9*(1+'Labour rates'!$B$2)</f>
        <v>42.821282438316054</v>
      </c>
      <c r="BM9" s="507">
        <f>'AERFD Revised labour.plant '!H3*'AERFD Misc works estimation'!$BG9*(1+'Labour rates'!$B$2)</f>
        <v>44.296323958582526</v>
      </c>
      <c r="BN9" s="507">
        <f>'AERFD Revised labour.plant '!I3*'AERFD Misc works estimation'!$BG9*(1+'Labour rates'!$B$2)</f>
        <v>45.802244404676706</v>
      </c>
      <c r="BO9" s="203">
        <v>0.25</v>
      </c>
      <c r="BP9" s="198">
        <f>'AERFD Revised labour.plant '!C3*'AERFD Misc works estimation'!$BG9*(1+'Labour rates'!$B$2)</f>
        <v>37.974750000000007</v>
      </c>
      <c r="BQ9" s="215" t="s">
        <v>174</v>
      </c>
      <c r="BR9" s="198">
        <f>'AERFD Revised labour.plant '!E3*'AERFD Misc works estimation'!$BG9*(1+'Labour rates'!$B$2)</f>
        <v>40.224312398993838</v>
      </c>
      <c r="BS9" s="507">
        <f>'AERFD Revised labour.plant '!F3*'AERFD Misc works estimation'!$BG9*(1+'Labour rates'!$B$2)</f>
        <v>41.421601717956733</v>
      </c>
      <c r="BT9" s="507">
        <f>'AERFD Revised labour.plant '!G3*'AERFD Misc works estimation'!$BG9*(1+'Labour rates'!$B$2)</f>
        <v>42.821282438316054</v>
      </c>
      <c r="BU9" s="507">
        <f>'AERFD Revised labour.plant '!H3*'AERFD Misc works estimation'!$BG9*(1+'Labour rates'!$B$2)</f>
        <v>44.296323958582526</v>
      </c>
      <c r="BV9" s="507">
        <f>'AERFD Revised labour.plant '!I3*'AERFD Misc works estimation'!$BG9*(1+'Labour rates'!$B$2)</f>
        <v>45.802244404676706</v>
      </c>
      <c r="BW9" s="203">
        <v>0.25</v>
      </c>
      <c r="BX9" s="198">
        <f>'AERFD Revised labour.plant '!C3*'AERFD Misc works estimation'!$BW9*(1+'Labour rates'!$B$2)</f>
        <v>37.974750000000007</v>
      </c>
      <c r="BY9" s="215" t="s">
        <v>174</v>
      </c>
      <c r="BZ9" s="198">
        <f>'AERFD Revised labour.plant '!E3*'AERFD Misc works estimation'!$BW9*(1+'Labour rates'!$B$2)</f>
        <v>40.224312398993838</v>
      </c>
      <c r="CA9" s="507">
        <f>'AERFD Revised labour.plant '!F3*'AERFD Misc works estimation'!$BW9*(1+'Labour rates'!$B$2)</f>
        <v>41.421601717956733</v>
      </c>
      <c r="CB9" s="507">
        <f>'AERFD Revised labour.plant '!G3*'AERFD Misc works estimation'!$BW9*(1+'Labour rates'!$B$2)</f>
        <v>42.821282438316054</v>
      </c>
      <c r="CC9" s="507">
        <f>'AERFD Revised labour.plant '!H3*'AERFD Misc works estimation'!$BW9*(1+'Labour rates'!$B$2)</f>
        <v>44.296323958582526</v>
      </c>
      <c r="CD9" s="507">
        <f>'AERFD Revised labour.plant '!I3*'AERFD Misc works estimation'!$BW9*(1+'Labour rates'!$B$2)</f>
        <v>45.802244404676706</v>
      </c>
      <c r="CE9" s="203">
        <v>0.25</v>
      </c>
      <c r="CF9" s="198">
        <f>'AERFD Revised labour.plant '!C3*'AERFD Misc works estimation'!$CE9*(1+'Labour rates'!$B$2)</f>
        <v>37.974750000000007</v>
      </c>
      <c r="CG9" s="215" t="s">
        <v>174</v>
      </c>
      <c r="CH9" s="198">
        <f>'AERFD Revised labour.plant '!E3*'AERFD Misc works estimation'!$CE9*(1+'Labour rates'!$B$2)</f>
        <v>40.224312398993838</v>
      </c>
      <c r="CI9" s="507">
        <f>'AERFD Revised labour.plant '!F3*'AERFD Misc works estimation'!$CE9*(1+'Labour rates'!$B$2)</f>
        <v>41.421601717956733</v>
      </c>
      <c r="CJ9" s="507">
        <f>'AERFD Revised labour.plant '!G3*'AERFD Misc works estimation'!$CE9*(1+'Labour rates'!$B$2)</f>
        <v>42.821282438316054</v>
      </c>
      <c r="CK9" s="507">
        <f>'AERFD Revised labour.plant '!H3*'AERFD Misc works estimation'!$CE9*(1+'Labour rates'!$B$2)</f>
        <v>44.296323958582526</v>
      </c>
      <c r="CL9" s="507">
        <f>'AERFD Revised labour.plant '!I3*'AERFD Misc works estimation'!$CE9*(1+'Labour rates'!$B$2)</f>
        <v>45.802244404676706</v>
      </c>
      <c r="CM9" s="203">
        <v>0.25</v>
      </c>
      <c r="CN9" s="198">
        <f>'AERFD Revised labour.plant '!C3*'AERFD Misc works estimation'!$CM9*(1+'Labour rates'!$B$2)</f>
        <v>37.974750000000007</v>
      </c>
      <c r="CO9" s="215" t="s">
        <v>174</v>
      </c>
      <c r="CP9" s="198">
        <f>'AERFD Revised labour.plant '!E3*'AERFD Misc works estimation'!$CM9*(1+'Labour rates'!$B$2)</f>
        <v>40.224312398993838</v>
      </c>
      <c r="CQ9" s="507">
        <f>'AERFD Revised labour.plant '!F3*'AERFD Misc works estimation'!$CM9*(1+'Labour rates'!$B$2)</f>
        <v>41.421601717956733</v>
      </c>
      <c r="CR9" s="507">
        <f>'AERFD Revised labour.plant '!G3*'AERFD Misc works estimation'!$CM9*(1+'Labour rates'!$B$2)</f>
        <v>42.821282438316054</v>
      </c>
      <c r="CS9" s="507">
        <f>'AERFD Revised labour.plant '!H3*'AERFD Misc works estimation'!$CM9*(1+'Labour rates'!$B$2)</f>
        <v>44.296323958582526</v>
      </c>
      <c r="CT9" s="507">
        <f>'AERFD Revised labour.plant '!I3*'AERFD Misc works estimation'!$CM9*(1+'Labour rates'!$B$2)</f>
        <v>45.802244404676706</v>
      </c>
      <c r="CU9" s="203">
        <v>0.25</v>
      </c>
      <c r="CV9" s="198">
        <f>'AERFD Revised labour.plant '!C3*'AERFD Misc works estimation'!$CU9*(1+'Labour rates'!$B$2)</f>
        <v>37.974750000000007</v>
      </c>
      <c r="CW9" s="215" t="s">
        <v>174</v>
      </c>
      <c r="CX9" s="198">
        <f>'AERFD Revised labour.plant '!E3*'AERFD Misc works estimation'!$CU9*(1+'Labour rates'!$B$2)</f>
        <v>40.224312398993838</v>
      </c>
      <c r="CY9" s="507">
        <f>'AERFD Revised labour.plant '!F3*'AERFD Misc works estimation'!$CU9*(1+'Labour rates'!$B$2)</f>
        <v>41.421601717956733</v>
      </c>
      <c r="CZ9" s="507">
        <f>'AERFD Revised labour.plant '!G3*'AERFD Misc works estimation'!$CU9*(1+'Labour rates'!$B$2)</f>
        <v>42.821282438316054</v>
      </c>
      <c r="DA9" s="507">
        <f>'AERFD Revised labour.plant '!H3*'AERFD Misc works estimation'!$CU9*(1+'Labour rates'!$B$2)</f>
        <v>44.296323958582526</v>
      </c>
      <c r="DB9" s="507">
        <f>'AERFD Revised labour.plant '!I3*'AERFD Misc works estimation'!$CU9*(1+'Labour rates'!$B$2)</f>
        <v>45.802244404676706</v>
      </c>
      <c r="DC9" s="203">
        <v>0.25</v>
      </c>
      <c r="DD9" s="198">
        <f>'AERFD Revised labour.plant '!C3*'AERFD Misc works estimation'!$DC9*(1+'Labour rates'!$B$2)</f>
        <v>37.974750000000007</v>
      </c>
      <c r="DE9" s="215" t="s">
        <v>174</v>
      </c>
      <c r="DF9" s="198">
        <f>'AERFD Revised labour.plant '!E3*'AERFD Misc works estimation'!$DC9*(1+'Labour rates'!$B$2)</f>
        <v>40.224312398993838</v>
      </c>
      <c r="DG9" s="507">
        <f>'AERFD Revised labour.plant '!F3*'AERFD Misc works estimation'!$DC9*(1+'Labour rates'!$B$2)</f>
        <v>41.421601717956733</v>
      </c>
      <c r="DH9" s="507">
        <f>'AERFD Revised labour.plant '!G3*'AERFD Misc works estimation'!$DC9*(1+'Labour rates'!$B$2)</f>
        <v>42.821282438316054</v>
      </c>
      <c r="DI9" s="507">
        <f>'AERFD Revised labour.plant '!H3*'AERFD Misc works estimation'!$DC9*(1+'Labour rates'!$B$2)</f>
        <v>44.296323958582526</v>
      </c>
      <c r="DJ9" s="507">
        <f>'AERFD Revised labour.plant '!I3*'AERFD Misc works estimation'!$DC9*(1+'Labour rates'!$B$2)</f>
        <v>45.802244404676706</v>
      </c>
      <c r="DK9" s="203">
        <v>0.25</v>
      </c>
      <c r="DL9" s="198">
        <f>'AERFD Revised labour.plant '!C3*'AERFD Misc works estimation'!$DK9*(1+'Labour rates'!$B$2)</f>
        <v>37.974750000000007</v>
      </c>
      <c r="DM9" s="215" t="s">
        <v>174</v>
      </c>
      <c r="DN9" s="198">
        <f>'AERFD Revised labour.plant '!E3*'AERFD Misc works estimation'!$DK9*(1+'Labour rates'!$B$2)</f>
        <v>40.224312398993838</v>
      </c>
      <c r="DO9" s="507">
        <f>'AERFD Revised labour.plant '!F3*'AERFD Misc works estimation'!$DK9*(1+'Labour rates'!$B$2)</f>
        <v>41.421601717956733</v>
      </c>
      <c r="DP9" s="507">
        <f>'AERFD Revised labour.plant '!G3*'AERFD Misc works estimation'!$DK9*(1+'Labour rates'!$B$2)</f>
        <v>42.821282438316054</v>
      </c>
      <c r="DQ9" s="507">
        <f>'AERFD Revised labour.plant '!H3*'AERFD Misc works estimation'!$DK9*(1+'Labour rates'!$B$2)</f>
        <v>44.296323958582526</v>
      </c>
      <c r="DR9" s="507">
        <f>'AERFD Revised labour.plant '!I3*'AERFD Misc works estimation'!$DK9*(1+'Labour rates'!$B$2)</f>
        <v>45.802244404676706</v>
      </c>
      <c r="DS9" s="203">
        <v>0.25</v>
      </c>
      <c r="DT9" s="198">
        <f>'AERFD Revised labour.plant '!C3*'AERFD Misc works estimation'!$DK9*(1+'Labour rates'!$B$2)</f>
        <v>37.974750000000007</v>
      </c>
      <c r="DU9" s="215" t="s">
        <v>174</v>
      </c>
      <c r="DV9" s="198">
        <f>'AERFD Revised labour.plant '!E3*'AERFD Misc works estimation'!$DS9*(1+'Labour rates'!$B$2)</f>
        <v>40.224312398993838</v>
      </c>
      <c r="DW9" s="507">
        <f>'AERFD Revised labour.plant '!F3*'AERFD Misc works estimation'!$DS9*(1+'Labour rates'!$B$2)</f>
        <v>41.421601717956733</v>
      </c>
      <c r="DX9" s="507">
        <f>'AERFD Revised labour.plant '!G3*'AERFD Misc works estimation'!$DS9*(1+'Labour rates'!$B$2)</f>
        <v>42.821282438316054</v>
      </c>
      <c r="DY9" s="507">
        <f>'AERFD Revised labour.plant '!H3*'AERFD Misc works estimation'!$DS9*(1+'Labour rates'!$B$2)</f>
        <v>44.296323958582526</v>
      </c>
      <c r="DZ9" s="507">
        <f>'AERFD Revised labour.plant '!I3*'AERFD Misc works estimation'!$DS9*(1+'Labour rates'!$B$2)</f>
        <v>45.802244404676706</v>
      </c>
      <c r="EA9" s="203">
        <v>0.25</v>
      </c>
      <c r="EB9" s="198">
        <f>'AERFD Revised labour.plant '!C3*'AERFD Misc works estimation'!$EA9*(1+'Labour rates'!$B$2)</f>
        <v>37.974750000000007</v>
      </c>
      <c r="EC9" s="215" t="s">
        <v>174</v>
      </c>
      <c r="ED9" s="198">
        <f>'AERFD Revised labour.plant '!E3*'AERFD Misc works estimation'!$EA9*(1+'Labour rates'!$B$2)</f>
        <v>40.224312398993838</v>
      </c>
      <c r="EE9" s="507">
        <f>'AERFD Revised labour.plant '!F3*'AERFD Misc works estimation'!$EA9*(1+'Labour rates'!$B$2)</f>
        <v>41.421601717956733</v>
      </c>
      <c r="EF9" s="507">
        <f>'AERFD Revised labour.plant '!G3*'AERFD Misc works estimation'!$EA9*(1+'Labour rates'!$B$2)</f>
        <v>42.821282438316054</v>
      </c>
      <c r="EG9" s="507">
        <f>'AERFD Revised labour.plant '!H3*'AERFD Misc works estimation'!$EA9*(1+'Labour rates'!$B$2)</f>
        <v>44.296323958582526</v>
      </c>
      <c r="EH9" s="507">
        <f>'AERFD Revised labour.plant '!I3*'AERFD Misc works estimation'!$EA9*(1+'Labour rates'!$B$2)</f>
        <v>45.802244404676706</v>
      </c>
      <c r="EI9" s="203">
        <v>0.25</v>
      </c>
      <c r="EJ9" s="198">
        <f>'AERFD Revised labour.plant '!C3*'AERFD Misc works estimation'!$EI9*(1+'Labour rates'!$B$2)</f>
        <v>37.974750000000007</v>
      </c>
      <c r="EK9" s="215" t="s">
        <v>174</v>
      </c>
      <c r="EL9" s="198">
        <f>'AERFD Revised labour.plant '!E3*'AERFD Misc works estimation'!$EI9*(1+'Labour rates'!$B$2)</f>
        <v>40.224312398993838</v>
      </c>
      <c r="EM9" s="507">
        <f>'AERFD Revised labour.plant '!F3*'AERFD Misc works estimation'!$EI9*(1+'Labour rates'!$B$2)</f>
        <v>41.421601717956733</v>
      </c>
      <c r="EN9" s="507">
        <f>'AERFD Revised labour.plant '!G3*'AERFD Misc works estimation'!$EI9*(1+'Labour rates'!$B$2)</f>
        <v>42.821282438316054</v>
      </c>
      <c r="EO9" s="507">
        <f>'AERFD Revised labour.plant '!H3*'AERFD Misc works estimation'!$EI9*(1+'Labour rates'!$B$2)</f>
        <v>44.296323958582526</v>
      </c>
      <c r="EP9" s="507">
        <f>'AERFD Revised labour.plant '!I3*'AERFD Misc works estimation'!$EI9*(1+'Labour rates'!$B$2)</f>
        <v>45.802244404676706</v>
      </c>
      <c r="EQ9" s="203">
        <v>0.25</v>
      </c>
      <c r="ER9" s="198">
        <f>'AERFD Revised labour.plant '!C3*'AERFD Misc works estimation'!$EQ9*(1+'Labour rates'!$B$2)</f>
        <v>37.974750000000007</v>
      </c>
      <c r="ES9" s="215" t="s">
        <v>174</v>
      </c>
      <c r="ET9" s="198">
        <f>'AERFD Revised labour.plant '!E3*'AERFD Misc works estimation'!$EQ9*(1+'Labour rates'!$B$2)</f>
        <v>40.224312398993838</v>
      </c>
      <c r="EU9" s="507">
        <f>'AERFD Revised labour.plant '!F3*'AERFD Misc works estimation'!$EQ9*(1+'Labour rates'!$B$2)</f>
        <v>41.421601717956733</v>
      </c>
      <c r="EV9" s="507">
        <f>'AERFD Revised labour.plant '!G3*'AERFD Misc works estimation'!$EQ9*(1+'Labour rates'!$B$2)</f>
        <v>42.821282438316054</v>
      </c>
      <c r="EW9" s="507">
        <f>'AERFD Revised labour.plant '!H3*'AERFD Misc works estimation'!$EQ9*(1+'Labour rates'!$B$2)</f>
        <v>44.296323958582526</v>
      </c>
      <c r="EX9" s="507">
        <f>'AERFD Revised labour.plant '!I3*'AERFD Misc works estimation'!$EQ9*(1+'Labour rates'!$B$2)</f>
        <v>45.802244404676706</v>
      </c>
      <c r="EY9" s="203">
        <v>0.25</v>
      </c>
      <c r="EZ9" s="198">
        <f>'AERFD Revised labour.plant '!C3*'AERFD Misc works estimation'!$EY9*(1+'Labour rates'!$B$2)</f>
        <v>37.974750000000007</v>
      </c>
      <c r="FA9" s="215" t="s">
        <v>174</v>
      </c>
      <c r="FB9" s="198">
        <f>'AERFD Revised labour.plant '!E3*'AERFD Misc works estimation'!$EY9*(1+'Labour rates'!$B$2)</f>
        <v>40.224312398993838</v>
      </c>
      <c r="FC9" s="507">
        <f>'AERFD Revised labour.plant '!F3*'AERFD Misc works estimation'!$EY9*(1+'Labour rates'!$B$2)</f>
        <v>41.421601717956733</v>
      </c>
      <c r="FD9" s="507">
        <f>'AERFD Revised labour.plant '!G3*'AERFD Misc works estimation'!$EY9*(1+'Labour rates'!$B$2)</f>
        <v>42.821282438316054</v>
      </c>
      <c r="FE9" s="507">
        <f>'AERFD Revised labour.plant '!H3*'AERFD Misc works estimation'!$EY9*(1+'Labour rates'!$B$2)</f>
        <v>44.296323958582526</v>
      </c>
      <c r="FF9" s="507">
        <f>'AERFD Revised labour.plant '!I3*'AERFD Misc works estimation'!$EY9*(1+'Labour rates'!$B$2)</f>
        <v>45.802244404676706</v>
      </c>
      <c r="FG9" s="203">
        <v>0.25</v>
      </c>
      <c r="FH9" s="198">
        <f>'AERFD Revised labour.plant '!C3*'AERFD Misc works estimation'!$FG9*(1+'Labour rates'!$B$2)</f>
        <v>37.974750000000007</v>
      </c>
      <c r="FI9" s="215" t="s">
        <v>174</v>
      </c>
      <c r="FJ9" s="198">
        <f>'AERFD Revised labour.plant '!E3*'AERFD Misc works estimation'!$FG9*(1+'Labour rates'!$B$2)</f>
        <v>40.224312398993838</v>
      </c>
      <c r="FK9" s="507">
        <f>'AERFD Revised labour.plant '!F3*'AERFD Misc works estimation'!$FG9*(1+'Labour rates'!$B$2)</f>
        <v>41.421601717956733</v>
      </c>
      <c r="FL9" s="507">
        <f>'AERFD Revised labour.plant '!G3*'AERFD Misc works estimation'!$FG9*(1+'Labour rates'!$B$2)</f>
        <v>42.821282438316054</v>
      </c>
      <c r="FM9" s="507">
        <f>'AERFD Revised labour.plant '!H3*'AERFD Misc works estimation'!$FG9*(1+'Labour rates'!$B$2)</f>
        <v>44.296323958582526</v>
      </c>
      <c r="FN9" s="507">
        <f>'AERFD Revised labour.plant '!I3*'AERFD Misc works estimation'!$FG9*(1+'Labour rates'!$B$2)</f>
        <v>45.802244404676706</v>
      </c>
      <c r="FO9" s="203">
        <v>0.25</v>
      </c>
      <c r="FP9" s="198">
        <f>'AERFD Revised labour.plant '!C3*'AERFD Misc works estimation'!$FO9*(1+'Labour rates'!$B$2)</f>
        <v>37.974750000000007</v>
      </c>
      <c r="FQ9" s="215" t="s">
        <v>174</v>
      </c>
      <c r="FR9" s="198">
        <f>'AERFD Revised labour.plant '!E3*'AERFD Misc works estimation'!$FO9*(1+'Labour rates'!$B$2)</f>
        <v>40.224312398993838</v>
      </c>
      <c r="FS9" s="507">
        <f>'AERFD Revised labour.plant '!F3*'AERFD Misc works estimation'!$FO9*(1+'Labour rates'!$B$2)</f>
        <v>41.421601717956733</v>
      </c>
      <c r="FT9" s="507">
        <f>'AERFD Revised labour.plant '!G3*'AERFD Misc works estimation'!$FO9*(1+'Labour rates'!$B$2)</f>
        <v>42.821282438316054</v>
      </c>
      <c r="FU9" s="507">
        <f>'AERFD Revised labour.plant '!H3*'AERFD Misc works estimation'!$FO9*(1+'Labour rates'!$B$2)</f>
        <v>44.296323958582526</v>
      </c>
      <c r="FV9" s="507">
        <f>'AERFD Revised labour.plant '!I3*'AERFD Misc works estimation'!$FO9*(1+'Labour rates'!$B$2)</f>
        <v>45.802244404676706</v>
      </c>
      <c r="FW9" s="203">
        <v>0.25</v>
      </c>
      <c r="FX9" s="198">
        <f>'AERFD Revised labour.plant '!C3*'AERFD Misc works estimation'!$FW9*(1+'Labour rates'!$B$2)</f>
        <v>37.974750000000007</v>
      </c>
      <c r="FY9" s="215" t="s">
        <v>174</v>
      </c>
      <c r="FZ9" s="198">
        <f>'AERFD Revised labour.plant '!E3*'AERFD Misc works estimation'!$FW9*(1+'Labour rates'!$B$2)</f>
        <v>40.224312398993838</v>
      </c>
      <c r="GA9" s="507">
        <f>'AERFD Revised labour.plant '!F3*'AERFD Misc works estimation'!$FW9*(1+'Labour rates'!$B$2)</f>
        <v>41.421601717956733</v>
      </c>
      <c r="GB9" s="507">
        <f>'AERFD Revised labour.plant '!G3*'AERFD Misc works estimation'!$FW9*(1+'Labour rates'!$B$2)</f>
        <v>42.821282438316054</v>
      </c>
      <c r="GC9" s="507">
        <f>'AERFD Revised labour.plant '!H3*'AERFD Misc works estimation'!$FW9*(1+'Labour rates'!$B$2)</f>
        <v>44.296323958582526</v>
      </c>
      <c r="GD9" s="507">
        <f>'AERFD Revised labour.plant '!I3*'AERFD Misc works estimation'!$FW9*(1+'Labour rates'!$B$2)</f>
        <v>45.802244404676706</v>
      </c>
      <c r="GE9" s="203">
        <v>0</v>
      </c>
      <c r="GF9" s="198">
        <f>'AERFD Revised labour.plant '!C3*'AERFD Misc works estimation'!$GE9*(1+'Labour rates'!$B$2)</f>
        <v>0</v>
      </c>
      <c r="GG9" s="215" t="s">
        <v>174</v>
      </c>
      <c r="GH9" s="198">
        <f>'AERFD Revised labour.plant '!E3*'AERFD Misc works estimation'!$GE9*(1+'Labour rates'!$B$2)</f>
        <v>0</v>
      </c>
      <c r="GI9" s="507">
        <f>'AERFD Revised labour.plant '!F3*'AERFD Misc works estimation'!$GE9*(1+'Labour rates'!$B$2)</f>
        <v>0</v>
      </c>
      <c r="GJ9" s="507">
        <f>'AERFD Revised labour.plant '!G3*'AERFD Misc works estimation'!$GE9*(1+'Labour rates'!$B$2)</f>
        <v>0</v>
      </c>
      <c r="GK9" s="507">
        <f>'AERFD Revised labour.plant '!H3*'AERFD Misc works estimation'!$GE9*(1+'Labour rates'!$B$2)</f>
        <v>0</v>
      </c>
      <c r="GL9" s="507">
        <f>'AERFD Revised labour.plant '!I3*'AERFD Misc works estimation'!$GE9*(1+'Labour rates'!$B$2)</f>
        <v>0</v>
      </c>
      <c r="GM9" s="203">
        <v>0</v>
      </c>
      <c r="GN9" s="198">
        <f>'AERFD Revised labour.plant '!C3*'AERFD Misc works estimation'!$GM9*(1+'Labour rates'!$B$2)</f>
        <v>0</v>
      </c>
      <c r="GO9" s="215" t="s">
        <v>174</v>
      </c>
      <c r="GP9" s="198">
        <f>'AERFD Revised labour.plant '!E3*'AERFD Misc works estimation'!$GM9*(1+'Labour rates'!$B$2)</f>
        <v>0</v>
      </c>
      <c r="GQ9" s="507">
        <f>'AERFD Revised labour.plant '!F3*'AERFD Misc works estimation'!$GM9*(1+'Labour rates'!$B$2)</f>
        <v>0</v>
      </c>
      <c r="GR9" s="507">
        <f>'AERFD Revised labour.plant '!G3*'AERFD Misc works estimation'!$GM9*(1+'Labour rates'!$B$2)</f>
        <v>0</v>
      </c>
      <c r="GS9" s="507">
        <f>'AERFD Revised labour.plant '!H3*'AERFD Misc works estimation'!$GM9*(1+'Labour rates'!$B$2)</f>
        <v>0</v>
      </c>
      <c r="GT9" s="507">
        <f>'AERFD Revised labour.plant '!I3*'AERFD Misc works estimation'!$GM9*(1+'Labour rates'!$B$2)</f>
        <v>0</v>
      </c>
      <c r="GU9" s="203">
        <v>0</v>
      </c>
      <c r="GV9" s="198">
        <f>'AERFD Revised labour.plant '!C3*'AERFD Misc works estimation'!$GU9*(1+'Labour rates'!$B$2)</f>
        <v>0</v>
      </c>
      <c r="GW9" s="215" t="s">
        <v>174</v>
      </c>
      <c r="GX9" s="198">
        <f>'AERFD Revised labour.plant '!E3*'AERFD Misc works estimation'!$GU9*(1+'Labour rates'!$B$2)</f>
        <v>0</v>
      </c>
      <c r="GY9" s="507">
        <f>'AERFD Revised labour.plant '!F3*'AERFD Misc works estimation'!$GU9*(1+'Labour rates'!$B$2)</f>
        <v>0</v>
      </c>
      <c r="GZ9" s="507">
        <f>'AERFD Revised labour.plant '!G3*'AERFD Misc works estimation'!$GU9*(1+'Labour rates'!$B$2)</f>
        <v>0</v>
      </c>
      <c r="HA9" s="507">
        <f>'AERFD Revised labour.plant '!H3*'AERFD Misc works estimation'!$GU9*(1+'Labour rates'!$B$2)</f>
        <v>0</v>
      </c>
      <c r="HB9" s="507">
        <f>'AERFD Revised labour.plant '!I3*'AERFD Misc works estimation'!$GU9*(1+'Labour rates'!$B$2)</f>
        <v>0</v>
      </c>
      <c r="HC9" s="203">
        <v>0</v>
      </c>
      <c r="HD9" s="198">
        <f>'AERFD Revised labour.plant '!C3*'AERFD Misc works estimation'!$HC9*(1+'Labour rates'!$B$2)</f>
        <v>0</v>
      </c>
      <c r="HE9" s="215" t="s">
        <v>174</v>
      </c>
      <c r="HF9" s="198">
        <f>'AERFD Revised labour.plant '!E3*'AERFD Misc works estimation'!$HC9*(1+'Labour rates'!$B$2)</f>
        <v>0</v>
      </c>
      <c r="HG9" s="507">
        <f>'AERFD Revised labour.plant '!F3*'AERFD Misc works estimation'!$HC9*(1+'Labour rates'!$B$2)</f>
        <v>0</v>
      </c>
      <c r="HH9" s="507">
        <f>'AERFD Revised labour.plant '!G3*'AERFD Misc works estimation'!$HC9*(1+'Labour rates'!$B$2)</f>
        <v>0</v>
      </c>
      <c r="HI9" s="507">
        <f>'AERFD Revised labour.plant '!H3*'AERFD Misc works estimation'!$HC9*(1+'Labour rates'!$B$2)</f>
        <v>0</v>
      </c>
      <c r="HJ9" s="507">
        <f>'AERFD Revised labour.plant '!I3*'AERFD Misc works estimation'!$HC9*(1+'Labour rates'!$B$2)</f>
        <v>0</v>
      </c>
      <c r="HK9" s="203">
        <v>0</v>
      </c>
      <c r="HL9" s="198">
        <f>'AERFD Revised labour.plant '!C3*'AERFD Misc works estimation'!$HK9*(1+'Labour rates'!$B$2)</f>
        <v>0</v>
      </c>
      <c r="HM9" s="215" t="s">
        <v>174</v>
      </c>
      <c r="HN9" s="198">
        <v>0</v>
      </c>
      <c r="HO9" s="507">
        <v>0</v>
      </c>
      <c r="HP9" s="507">
        <v>0</v>
      </c>
      <c r="HQ9" s="507">
        <v>0</v>
      </c>
      <c r="HR9" s="510">
        <v>0</v>
      </c>
      <c r="HS9" s="203">
        <v>0</v>
      </c>
      <c r="HT9" s="198">
        <f>'AERFD Revised labour.plant '!C3*'AERFD Misc works estimation'!$HS9*(1+'Labour rates'!$B$2)</f>
        <v>0</v>
      </c>
      <c r="HU9" s="215" t="s">
        <v>174</v>
      </c>
      <c r="HV9" s="198">
        <v>0</v>
      </c>
      <c r="HW9" s="507">
        <v>0</v>
      </c>
      <c r="HX9" s="507">
        <v>0</v>
      </c>
      <c r="HY9" s="507">
        <v>0</v>
      </c>
      <c r="HZ9" s="510">
        <v>0</v>
      </c>
      <c r="IA9" s="203">
        <v>0</v>
      </c>
      <c r="IB9" s="198">
        <f>'AERFD Revised labour.plant '!C3*'AERFD Misc works estimation'!$IA9*(1+'Labour rates'!$B$2)</f>
        <v>0</v>
      </c>
      <c r="IC9" s="215" t="s">
        <v>174</v>
      </c>
      <c r="ID9" s="198">
        <v>0</v>
      </c>
      <c r="IE9" s="507">
        <v>0</v>
      </c>
      <c r="IF9" s="507">
        <v>0</v>
      </c>
      <c r="IG9" s="507">
        <v>0</v>
      </c>
      <c r="IH9" s="510">
        <v>0</v>
      </c>
      <c r="II9" s="203">
        <v>0</v>
      </c>
      <c r="IJ9" s="198">
        <f>'AERFD Revised labour.plant '!C3*'AERFD Misc works estimation'!$II9*(1+'Labour rates'!$B$2)</f>
        <v>0</v>
      </c>
      <c r="IK9" s="215" t="s">
        <v>174</v>
      </c>
      <c r="IL9" s="198">
        <v>0</v>
      </c>
      <c r="IM9" s="507">
        <v>0</v>
      </c>
      <c r="IN9" s="507">
        <v>0</v>
      </c>
      <c r="IO9" s="507">
        <v>0</v>
      </c>
      <c r="IP9" s="510">
        <v>0</v>
      </c>
      <c r="IQ9" s="203">
        <v>0</v>
      </c>
      <c r="IR9" s="198">
        <f>'AERFD Revised labour.plant '!C3*'AERFD Misc works estimation'!$IQ9*(1+'Labour rates'!$B$2)</f>
        <v>0</v>
      </c>
      <c r="IS9" s="215" t="s">
        <v>174</v>
      </c>
      <c r="IT9" s="198">
        <v>0</v>
      </c>
      <c r="IU9" s="507">
        <v>0</v>
      </c>
      <c r="IV9" s="507">
        <v>0</v>
      </c>
      <c r="IW9" s="507">
        <v>0</v>
      </c>
      <c r="IX9" s="510">
        <v>0</v>
      </c>
      <c r="IY9" s="203">
        <v>0</v>
      </c>
      <c r="IZ9" s="198">
        <f>'AERFD Revised labour.plant '!C3*'AERFD Misc works estimation'!$IY9*(1+'Labour rates'!$B$2)</f>
        <v>0</v>
      </c>
      <c r="JA9" s="215" t="s">
        <v>174</v>
      </c>
      <c r="JB9" s="198">
        <v>0</v>
      </c>
      <c r="JC9" s="507">
        <v>0</v>
      </c>
      <c r="JD9" s="507">
        <v>0</v>
      </c>
      <c r="JE9" s="507">
        <v>0</v>
      </c>
      <c r="JF9" s="510">
        <v>0</v>
      </c>
    </row>
    <row r="10" spans="1:266" x14ac:dyDescent="0.35">
      <c r="A10" s="2" t="s">
        <v>7</v>
      </c>
      <c r="C10" s="203">
        <v>0.25</v>
      </c>
      <c r="D10" s="198">
        <f>'AERFD Revised labour.plant '!C4*'AERFD Misc works estimation'!$C10*(1+'Labour rates'!$B$2)</f>
        <v>27.186500000000002</v>
      </c>
      <c r="E10" s="215" t="s">
        <v>174</v>
      </c>
      <c r="F10" s="198">
        <f>'AERFD Revised labour.plant '!E4*'AERFD Misc works estimation'!$C10*(1+'Labour rates'!$B$2)</f>
        <v>28.796984023206104</v>
      </c>
      <c r="G10" s="507">
        <f>'AERFD Revised labour.plant '!F4*'AERFD Misc works estimation'!$C10*(1+'Labour rates'!$B$2)</f>
        <v>29.654135316367601</v>
      </c>
      <c r="H10" s="507">
        <f>'AERFD Revised labour.plant '!G4*'AERFD Misc works estimation'!$C10*(1+'Labour rates'!$B$2)</f>
        <v>30.656180620261601</v>
      </c>
      <c r="I10" s="507">
        <f>'AERFD Revised labour.plant '!H4*'AERFD Misc works estimation'!$C10*(1+'Labour rates'!$B$2)</f>
        <v>31.712177467922857</v>
      </c>
      <c r="J10" s="507">
        <f>'AERFD Revised labour.plant '!I4*'AERFD Misc works estimation'!$C10*(1+'Labour rates'!$B$2)</f>
        <v>32.79028084471242</v>
      </c>
      <c r="K10" s="203">
        <v>0.25</v>
      </c>
      <c r="L10" s="198">
        <f>'AERFD Revised labour.plant '!C4*'AERFD Misc works estimation'!$K10*(1+'Labour rates'!$B$2)</f>
        <v>27.186500000000002</v>
      </c>
      <c r="M10" s="215" t="s">
        <v>174</v>
      </c>
      <c r="N10" s="198">
        <f>'AERFD Revised labour.plant '!E4*'AERFD Misc works estimation'!$K10*(1+'Labour rates'!$B$2)</f>
        <v>28.796984023206104</v>
      </c>
      <c r="O10" s="507">
        <f>'AERFD Revised labour.plant '!F4*'AERFD Misc works estimation'!$K10*(1+'Labour rates'!$B$2)</f>
        <v>29.654135316367601</v>
      </c>
      <c r="P10" s="507">
        <f>'AERFD Revised labour.plant '!G4*'AERFD Misc works estimation'!$K10*(1+'Labour rates'!$B$2)</f>
        <v>30.656180620261601</v>
      </c>
      <c r="Q10" s="507">
        <f>'AERFD Revised labour.plant '!H4*'AERFD Misc works estimation'!$K10*(1+'Labour rates'!$B$2)</f>
        <v>31.712177467922857</v>
      </c>
      <c r="R10" s="507">
        <f>'AERFD Revised labour.plant '!I4*'AERFD Misc works estimation'!$K10*(1+'Labour rates'!$B$2)</f>
        <v>32.79028084471242</v>
      </c>
      <c r="S10" s="203">
        <v>0.25</v>
      </c>
      <c r="T10" s="198">
        <f>'AERFD Revised labour.plant '!C4*'AERFD Misc works estimation'!$S10*(1+'Labour rates'!$B$2)</f>
        <v>27.186500000000002</v>
      </c>
      <c r="U10" s="215" t="s">
        <v>174</v>
      </c>
      <c r="V10" s="198">
        <f>'AERFD Revised labour.plant '!E4*'AERFD Misc works estimation'!$S10*(1+'Labour rates'!$B$2)</f>
        <v>28.796984023206104</v>
      </c>
      <c r="W10" s="507">
        <f>'AERFD Revised labour.plant '!F4*'AERFD Misc works estimation'!$S10*(1+'Labour rates'!$B$2)</f>
        <v>29.654135316367601</v>
      </c>
      <c r="X10" s="507">
        <f>'AERFD Revised labour.plant '!G4*'AERFD Misc works estimation'!$S10*(1+'Labour rates'!$B$2)</f>
        <v>30.656180620261601</v>
      </c>
      <c r="Y10" s="507">
        <f>'AERFD Revised labour.plant '!H4*'AERFD Misc works estimation'!$S10*(1+'Labour rates'!$B$2)</f>
        <v>31.712177467922857</v>
      </c>
      <c r="Z10" s="507">
        <f>'AERFD Revised labour.plant '!I4*'AERFD Misc works estimation'!$S10*(1+'Labour rates'!$B$2)</f>
        <v>32.79028084471242</v>
      </c>
      <c r="AA10" s="203">
        <v>0.25</v>
      </c>
      <c r="AB10" s="198">
        <f>'AERFD Revised labour.plant '!C4*'AERFD Misc works estimation'!$AA10*(1+'Labour rates'!$B$2)</f>
        <v>27.186500000000002</v>
      </c>
      <c r="AC10" s="215" t="s">
        <v>174</v>
      </c>
      <c r="AD10" s="198">
        <f>'AERFD Revised labour.plant '!E4*'AERFD Misc works estimation'!$AA10*(1+'Labour rates'!$B$2)</f>
        <v>28.796984023206104</v>
      </c>
      <c r="AE10" s="507">
        <f>'AERFD Revised labour.plant '!F4*'AERFD Misc works estimation'!$AA10*(1+'Labour rates'!$B$2)</f>
        <v>29.654135316367601</v>
      </c>
      <c r="AF10" s="507">
        <f>'AERFD Revised labour.plant '!G4*'AERFD Misc works estimation'!$AA10*(1+'Labour rates'!$B$2)</f>
        <v>30.656180620261601</v>
      </c>
      <c r="AG10" s="507">
        <f>'AERFD Revised labour.plant '!H4*'AERFD Misc works estimation'!$AA10*(1+'Labour rates'!$B$2)</f>
        <v>31.712177467922857</v>
      </c>
      <c r="AH10" s="507">
        <f>'AERFD Revised labour.plant '!I4*'AERFD Misc works estimation'!$AA10*(1+'Labour rates'!$B$2)</f>
        <v>32.79028084471242</v>
      </c>
      <c r="AI10" s="203">
        <v>0.25</v>
      </c>
      <c r="AJ10" s="198">
        <f>'AERFD Revised labour.plant '!C4*'AERFD Misc works estimation'!$AI10*(1+'Labour rates'!$B$2)</f>
        <v>27.186500000000002</v>
      </c>
      <c r="AK10" s="215" t="s">
        <v>174</v>
      </c>
      <c r="AL10" s="198">
        <f>'AERFD Revised labour.plant '!E4*'AERFD Misc works estimation'!$AI10*(1+'Labour rates'!$B$2)</f>
        <v>28.796984023206104</v>
      </c>
      <c r="AM10" s="507">
        <f>'AERFD Revised labour.plant '!F4*'AERFD Misc works estimation'!$AI10*(1+'Labour rates'!$B$2)</f>
        <v>29.654135316367601</v>
      </c>
      <c r="AN10" s="507">
        <f>'AERFD Revised labour.plant '!G4*'AERFD Misc works estimation'!$AI10*(1+'Labour rates'!$B$2)</f>
        <v>30.656180620261601</v>
      </c>
      <c r="AO10" s="507">
        <f>'AERFD Revised labour.plant '!H4*'AERFD Misc works estimation'!$AI10*(1+'Labour rates'!$B$2)</f>
        <v>31.712177467922857</v>
      </c>
      <c r="AP10" s="507">
        <f>'AERFD Revised labour.plant '!I4*'AERFD Misc works estimation'!$AI10*(1+'Labour rates'!$B$2)</f>
        <v>32.79028084471242</v>
      </c>
      <c r="AQ10" s="203">
        <v>0.25</v>
      </c>
      <c r="AR10" s="198">
        <f>'AERFD Revised labour.plant '!C4*'AERFD Misc works estimation'!$AQ10*(1+'Labour rates'!$B$2)</f>
        <v>27.186500000000002</v>
      </c>
      <c r="AS10" s="215" t="s">
        <v>174</v>
      </c>
      <c r="AT10" s="198">
        <f>'AERFD Revised labour.plant '!E4*'AERFD Misc works estimation'!$AQ10*(1+'Labour rates'!$B$2)</f>
        <v>28.796984023206104</v>
      </c>
      <c r="AU10" s="507">
        <f>'AERFD Revised labour.plant '!F4*'AERFD Misc works estimation'!$AQ10*(1+'Labour rates'!$B$2)</f>
        <v>29.654135316367601</v>
      </c>
      <c r="AV10" s="507">
        <f>'AERFD Revised labour.plant '!G4*'AERFD Misc works estimation'!$AQ10*(1+'Labour rates'!$B$2)</f>
        <v>30.656180620261601</v>
      </c>
      <c r="AW10" s="507">
        <f>'AERFD Revised labour.plant '!H4*'AERFD Misc works estimation'!$AQ10*(1+'Labour rates'!$B$2)</f>
        <v>31.712177467922857</v>
      </c>
      <c r="AX10" s="507">
        <f>'AERFD Revised labour.plant '!I4*'AERFD Misc works estimation'!$AQ10*(1+'Labour rates'!$B$2)</f>
        <v>32.79028084471242</v>
      </c>
      <c r="AY10" s="203">
        <v>0.25</v>
      </c>
      <c r="AZ10" s="198">
        <f>'AERFD Revised labour.plant '!C4*'AERFD Misc works estimation'!$AY10*(1+'Labour rates'!$B$2)</f>
        <v>27.186500000000002</v>
      </c>
      <c r="BA10" s="215" t="s">
        <v>174</v>
      </c>
      <c r="BB10" s="198">
        <f>'AERFD Revised labour.plant '!E4*'AERFD Misc works estimation'!$AY10*(1+'Labour rates'!$B$2)</f>
        <v>28.796984023206104</v>
      </c>
      <c r="BC10" s="507">
        <f>'AERFD Revised labour.plant '!F4*'AERFD Misc works estimation'!$AY10*(1+'Labour rates'!$B$2)</f>
        <v>29.654135316367601</v>
      </c>
      <c r="BD10" s="507">
        <f>'AERFD Revised labour.plant '!G4*'AERFD Misc works estimation'!$AY10*(1+'Labour rates'!$B$2)</f>
        <v>30.656180620261601</v>
      </c>
      <c r="BE10" s="507">
        <f>'AERFD Revised labour.plant '!H4*'AERFD Misc works estimation'!$AY10*(1+'Labour rates'!$B$2)</f>
        <v>31.712177467922857</v>
      </c>
      <c r="BF10" s="507">
        <f>'AERFD Revised labour.plant '!I4*'AERFD Misc works estimation'!$AY10*(1+'Labour rates'!$B$2)</f>
        <v>32.79028084471242</v>
      </c>
      <c r="BG10" s="203">
        <v>0.25</v>
      </c>
      <c r="BH10" s="198">
        <f>'AERFD Revised labour.plant '!C4*'AERFD Misc works estimation'!$BG10*(1+'Labour rates'!$B$2)</f>
        <v>27.186500000000002</v>
      </c>
      <c r="BI10" s="215" t="s">
        <v>174</v>
      </c>
      <c r="BJ10" s="198">
        <f>'AERFD Revised labour.plant '!E4*'AERFD Misc works estimation'!$BG10*(1+'Labour rates'!$B$2)</f>
        <v>28.796984023206104</v>
      </c>
      <c r="BK10" s="507">
        <f>'AERFD Revised labour.plant '!F4*'AERFD Misc works estimation'!$BG10*(1+'Labour rates'!$B$2)</f>
        <v>29.654135316367601</v>
      </c>
      <c r="BL10" s="507">
        <f>'AERFD Revised labour.plant '!G4*'AERFD Misc works estimation'!$BG10*(1+'Labour rates'!$B$2)</f>
        <v>30.656180620261601</v>
      </c>
      <c r="BM10" s="507">
        <f>'AERFD Revised labour.plant '!H4*'AERFD Misc works estimation'!$BG10*(1+'Labour rates'!$B$2)</f>
        <v>31.712177467922857</v>
      </c>
      <c r="BN10" s="507">
        <f>'AERFD Revised labour.plant '!I4*'AERFD Misc works estimation'!$BG10*(1+'Labour rates'!$B$2)</f>
        <v>32.79028084471242</v>
      </c>
      <c r="BO10" s="203">
        <v>0.25</v>
      </c>
      <c r="BP10" s="198">
        <f>'AERFD Revised labour.plant '!C4*'AERFD Misc works estimation'!$BG10*(1+'Labour rates'!$B$2)</f>
        <v>27.186500000000002</v>
      </c>
      <c r="BQ10" s="215" t="s">
        <v>174</v>
      </c>
      <c r="BR10" s="198">
        <f>'AERFD Revised labour.plant '!E4*'AERFD Misc works estimation'!$BG10*(1+'Labour rates'!$B$2)</f>
        <v>28.796984023206104</v>
      </c>
      <c r="BS10" s="507">
        <f>'AERFD Revised labour.plant '!F4*'AERFD Misc works estimation'!$BG10*(1+'Labour rates'!$B$2)</f>
        <v>29.654135316367601</v>
      </c>
      <c r="BT10" s="507">
        <f>'AERFD Revised labour.plant '!G4*'AERFD Misc works estimation'!$BG10*(1+'Labour rates'!$B$2)</f>
        <v>30.656180620261601</v>
      </c>
      <c r="BU10" s="507">
        <f>'AERFD Revised labour.plant '!H4*'AERFD Misc works estimation'!$BG10*(1+'Labour rates'!$B$2)</f>
        <v>31.712177467922857</v>
      </c>
      <c r="BV10" s="507">
        <f>'AERFD Revised labour.plant '!I4*'AERFD Misc works estimation'!$BG10*(1+'Labour rates'!$B$2)</f>
        <v>32.79028084471242</v>
      </c>
      <c r="BW10" s="203">
        <v>0</v>
      </c>
      <c r="BX10" s="198">
        <f>'AERFD Revised labour.plant '!C4*'AERFD Misc works estimation'!$BW10*(1+'Labour rates'!$B$2)</f>
        <v>0</v>
      </c>
      <c r="BY10" s="215" t="s">
        <v>174</v>
      </c>
      <c r="BZ10" s="198">
        <f>'AERFD Revised labour.plant '!E4*'AERFD Misc works estimation'!$BW10*(1+'Labour rates'!$B$2)</f>
        <v>0</v>
      </c>
      <c r="CA10" s="507">
        <f>'AERFD Revised labour.plant '!F4*'AERFD Misc works estimation'!$BW10*(1+'Labour rates'!$B$2)</f>
        <v>0</v>
      </c>
      <c r="CB10" s="507">
        <f>'AERFD Revised labour.plant '!G4*'AERFD Misc works estimation'!$BW10*(1+'Labour rates'!$B$2)</f>
        <v>0</v>
      </c>
      <c r="CC10" s="507">
        <f>'AERFD Revised labour.plant '!H4*'AERFD Misc works estimation'!$BW10*(1+'Labour rates'!$B$2)</f>
        <v>0</v>
      </c>
      <c r="CD10" s="507">
        <f>'AERFD Revised labour.plant '!I4*'AERFD Misc works estimation'!$BW10*(1+'Labour rates'!$B$2)</f>
        <v>0</v>
      </c>
      <c r="CE10" s="203">
        <v>0</v>
      </c>
      <c r="CF10" s="198">
        <f>'AERFD Revised labour.plant '!C4*'AERFD Misc works estimation'!$CE10*(1+'Labour rates'!$B$2)</f>
        <v>0</v>
      </c>
      <c r="CG10" s="215" t="s">
        <v>174</v>
      </c>
      <c r="CH10" s="198">
        <f>'AERFD Revised labour.plant '!E4*'AERFD Misc works estimation'!$CE10*(1+'Labour rates'!$B$2)</f>
        <v>0</v>
      </c>
      <c r="CI10" s="507">
        <f>'AERFD Revised labour.plant '!F4*'AERFD Misc works estimation'!$CE10*(1+'Labour rates'!$B$2)</f>
        <v>0</v>
      </c>
      <c r="CJ10" s="507">
        <f>'AERFD Revised labour.plant '!G4*'AERFD Misc works estimation'!$CE10*(1+'Labour rates'!$B$2)</f>
        <v>0</v>
      </c>
      <c r="CK10" s="507">
        <f>'AERFD Revised labour.plant '!H4*'AERFD Misc works estimation'!$CE10*(1+'Labour rates'!$B$2)</f>
        <v>0</v>
      </c>
      <c r="CL10" s="507">
        <f>'AERFD Revised labour.plant '!I4*'AERFD Misc works estimation'!$CE10*(1+'Labour rates'!$B$2)</f>
        <v>0</v>
      </c>
      <c r="CM10" s="203">
        <v>0</v>
      </c>
      <c r="CN10" s="198">
        <f>'AERFD Revised labour.plant '!C4*'AERFD Misc works estimation'!$CM10*(1+'Labour rates'!$B$2)</f>
        <v>0</v>
      </c>
      <c r="CO10" s="215" t="s">
        <v>174</v>
      </c>
      <c r="CP10" s="198">
        <f>'AERFD Revised labour.plant '!E4*'AERFD Misc works estimation'!$CM10*(1+'Labour rates'!$B$2)</f>
        <v>0</v>
      </c>
      <c r="CQ10" s="507">
        <f>'AERFD Revised labour.plant '!F4*'AERFD Misc works estimation'!$CM10*(1+'Labour rates'!$B$2)</f>
        <v>0</v>
      </c>
      <c r="CR10" s="507">
        <f>'AERFD Revised labour.plant '!G4*'AERFD Misc works estimation'!$CM10*(1+'Labour rates'!$B$2)</f>
        <v>0</v>
      </c>
      <c r="CS10" s="507">
        <f>'AERFD Revised labour.plant '!H4*'AERFD Misc works estimation'!$CM10*(1+'Labour rates'!$B$2)</f>
        <v>0</v>
      </c>
      <c r="CT10" s="507">
        <f>'AERFD Revised labour.plant '!I4*'AERFD Misc works estimation'!$CM10*(1+'Labour rates'!$B$2)</f>
        <v>0</v>
      </c>
      <c r="CU10" s="203">
        <v>0</v>
      </c>
      <c r="CV10" s="198">
        <f>'AERFD Revised labour.plant '!C4*'AERFD Misc works estimation'!$CU10*(1+'Labour rates'!$B$2)</f>
        <v>0</v>
      </c>
      <c r="CW10" s="215" t="s">
        <v>174</v>
      </c>
      <c r="CX10" s="198">
        <f>'AERFD Revised labour.plant '!E4*'AERFD Misc works estimation'!$CU10*(1+'Labour rates'!$B$2)</f>
        <v>0</v>
      </c>
      <c r="CY10" s="507">
        <f>'AERFD Revised labour.plant '!F4*'AERFD Misc works estimation'!$CU10*(1+'Labour rates'!$B$2)</f>
        <v>0</v>
      </c>
      <c r="CZ10" s="507">
        <f>'AERFD Revised labour.plant '!G4*'AERFD Misc works estimation'!$CU10*(1+'Labour rates'!$B$2)</f>
        <v>0</v>
      </c>
      <c r="DA10" s="507">
        <f>'AERFD Revised labour.plant '!H4*'AERFD Misc works estimation'!$CU10*(1+'Labour rates'!$B$2)</f>
        <v>0</v>
      </c>
      <c r="DB10" s="507">
        <f>'AERFD Revised labour.plant '!I4*'AERFD Misc works estimation'!$CU10*(1+'Labour rates'!$B$2)</f>
        <v>0</v>
      </c>
      <c r="DC10" s="203">
        <v>0</v>
      </c>
      <c r="DD10" s="198">
        <f>'AERFD Revised labour.plant '!C4*'AERFD Misc works estimation'!$DC10*(1+'Labour rates'!$B$2)</f>
        <v>0</v>
      </c>
      <c r="DE10" s="215" t="s">
        <v>174</v>
      </c>
      <c r="DF10" s="198">
        <f>'AERFD Revised labour.plant '!E4*'AERFD Misc works estimation'!$DC10*(1+'Labour rates'!$B$2)</f>
        <v>0</v>
      </c>
      <c r="DG10" s="507">
        <f>'AERFD Revised labour.plant '!F4*'AERFD Misc works estimation'!$DC10*(1+'Labour rates'!$B$2)</f>
        <v>0</v>
      </c>
      <c r="DH10" s="507">
        <f>'AERFD Revised labour.plant '!G4*'AERFD Misc works estimation'!$DC10*(1+'Labour rates'!$B$2)</f>
        <v>0</v>
      </c>
      <c r="DI10" s="507">
        <f>'AERFD Revised labour.plant '!H4*'AERFD Misc works estimation'!$DC10*(1+'Labour rates'!$B$2)</f>
        <v>0</v>
      </c>
      <c r="DJ10" s="507">
        <f>'AERFD Revised labour.plant '!I4*'AERFD Misc works estimation'!$DC10*(1+'Labour rates'!$B$2)</f>
        <v>0</v>
      </c>
      <c r="DK10" s="203">
        <v>0</v>
      </c>
      <c r="DL10" s="198">
        <f>'AERFD Revised labour.plant '!C4*'AERFD Misc works estimation'!$DK10*(1+'Labour rates'!$B$2)</f>
        <v>0</v>
      </c>
      <c r="DM10" s="215" t="s">
        <v>174</v>
      </c>
      <c r="DN10" s="198">
        <f>'AERFD Revised labour.plant '!E4*'AERFD Misc works estimation'!$DK10*(1+'Labour rates'!$B$2)</f>
        <v>0</v>
      </c>
      <c r="DO10" s="507">
        <f>'AERFD Revised labour.plant '!F4*'AERFD Misc works estimation'!$DK10*(1+'Labour rates'!$B$2)</f>
        <v>0</v>
      </c>
      <c r="DP10" s="507">
        <f>'AERFD Revised labour.plant '!G4*'AERFD Misc works estimation'!$DK10*(1+'Labour rates'!$B$2)</f>
        <v>0</v>
      </c>
      <c r="DQ10" s="507">
        <f>'AERFD Revised labour.plant '!H4*'AERFD Misc works estimation'!$DK10*(1+'Labour rates'!$B$2)</f>
        <v>0</v>
      </c>
      <c r="DR10" s="507">
        <f>'AERFD Revised labour.plant '!I4*'AERFD Misc works estimation'!$DK10*(1+'Labour rates'!$B$2)</f>
        <v>0</v>
      </c>
      <c r="DS10" s="203">
        <v>0</v>
      </c>
      <c r="DT10" s="198">
        <f>'AERFD Revised labour.plant '!C4*'AERFD Misc works estimation'!$DK10*(1+'Labour rates'!$B$2)</f>
        <v>0</v>
      </c>
      <c r="DU10" s="215" t="s">
        <v>174</v>
      </c>
      <c r="DV10" s="198">
        <f>'AERFD Revised labour.plant '!E4*'AERFD Misc works estimation'!$DS10*(1+'Labour rates'!$B$2)</f>
        <v>0</v>
      </c>
      <c r="DW10" s="507">
        <f>'AERFD Revised labour.plant '!F4*'AERFD Misc works estimation'!$DS10*(1+'Labour rates'!$B$2)</f>
        <v>0</v>
      </c>
      <c r="DX10" s="507">
        <f>'AERFD Revised labour.plant '!G4*'AERFD Misc works estimation'!$DS10*(1+'Labour rates'!$B$2)</f>
        <v>0</v>
      </c>
      <c r="DY10" s="507">
        <f>'AERFD Revised labour.plant '!H4*'AERFD Misc works estimation'!$DS10*(1+'Labour rates'!$B$2)</f>
        <v>0</v>
      </c>
      <c r="DZ10" s="507">
        <f>'AERFD Revised labour.plant '!I4*'AERFD Misc works estimation'!$DS10*(1+'Labour rates'!$B$2)</f>
        <v>0</v>
      </c>
      <c r="EA10" s="203">
        <v>0</v>
      </c>
      <c r="EB10" s="198">
        <f>'AERFD Revised labour.plant '!C4*'AERFD Misc works estimation'!$EA10*(1+'Labour rates'!$B$2)</f>
        <v>0</v>
      </c>
      <c r="EC10" s="215" t="s">
        <v>174</v>
      </c>
      <c r="ED10" s="198">
        <f>'AERFD Revised labour.plant '!E4*'AERFD Misc works estimation'!$EA10*(1+'Labour rates'!$B$2)</f>
        <v>0</v>
      </c>
      <c r="EE10" s="507">
        <f>'AERFD Revised labour.plant '!F4*'AERFD Misc works estimation'!$EA10*(1+'Labour rates'!$B$2)</f>
        <v>0</v>
      </c>
      <c r="EF10" s="507">
        <f>'AERFD Revised labour.plant '!G4*'AERFD Misc works estimation'!$EA10*(1+'Labour rates'!$B$2)</f>
        <v>0</v>
      </c>
      <c r="EG10" s="507">
        <f>'AERFD Revised labour.plant '!H4*'AERFD Misc works estimation'!$EA10*(1+'Labour rates'!$B$2)</f>
        <v>0</v>
      </c>
      <c r="EH10" s="507">
        <f>'AERFD Revised labour.plant '!I4*'AERFD Misc works estimation'!$EA10*(1+'Labour rates'!$B$2)</f>
        <v>0</v>
      </c>
      <c r="EI10" s="203">
        <v>0</v>
      </c>
      <c r="EJ10" s="198">
        <f>'AERFD Revised labour.plant '!C4*'AERFD Misc works estimation'!$EI10*(1+'Labour rates'!$B$2)</f>
        <v>0</v>
      </c>
      <c r="EK10" s="215" t="s">
        <v>174</v>
      </c>
      <c r="EL10" s="198">
        <f>'AERFD Revised labour.plant '!E4*'AERFD Misc works estimation'!$EI10*(1+'Labour rates'!$B$2)</f>
        <v>0</v>
      </c>
      <c r="EM10" s="507">
        <f>'AERFD Revised labour.plant '!F4*'AERFD Misc works estimation'!$EI10*(1+'Labour rates'!$B$2)</f>
        <v>0</v>
      </c>
      <c r="EN10" s="507">
        <f>'AERFD Revised labour.plant '!G4*'AERFD Misc works estimation'!$EI10*(1+'Labour rates'!$B$2)</f>
        <v>0</v>
      </c>
      <c r="EO10" s="507">
        <f>'AERFD Revised labour.plant '!H4*'AERFD Misc works estimation'!$EI10*(1+'Labour rates'!$B$2)</f>
        <v>0</v>
      </c>
      <c r="EP10" s="507">
        <f>'AERFD Revised labour.plant '!I4*'AERFD Misc works estimation'!$EI10*(1+'Labour rates'!$B$2)</f>
        <v>0</v>
      </c>
      <c r="EQ10" s="203">
        <v>0.25</v>
      </c>
      <c r="ER10" s="198">
        <f>'AERFD Revised labour.plant '!C4*'AERFD Misc works estimation'!$EQ10*(1+'Labour rates'!$B$2)</f>
        <v>27.186500000000002</v>
      </c>
      <c r="ES10" s="215" t="s">
        <v>174</v>
      </c>
      <c r="ET10" s="198">
        <f>'AERFD Revised labour.plant '!E4*'AERFD Misc works estimation'!$EQ10*(1+'Labour rates'!$B$2)</f>
        <v>28.796984023206104</v>
      </c>
      <c r="EU10" s="507">
        <f>'AERFD Revised labour.plant '!F4*'AERFD Misc works estimation'!$EQ10*(1+'Labour rates'!$B$2)</f>
        <v>29.654135316367601</v>
      </c>
      <c r="EV10" s="507">
        <f>'AERFD Revised labour.plant '!G4*'AERFD Misc works estimation'!$EQ10*(1+'Labour rates'!$B$2)</f>
        <v>30.656180620261601</v>
      </c>
      <c r="EW10" s="507">
        <f>'AERFD Revised labour.plant '!H4*'AERFD Misc works estimation'!$EQ10*(1+'Labour rates'!$B$2)</f>
        <v>31.712177467922857</v>
      </c>
      <c r="EX10" s="507">
        <f>'AERFD Revised labour.plant '!I4*'AERFD Misc works estimation'!$EQ10*(1+'Labour rates'!$B$2)</f>
        <v>32.79028084471242</v>
      </c>
      <c r="EY10" s="203">
        <v>0.25</v>
      </c>
      <c r="EZ10" s="198">
        <f>'AERFD Revised labour.plant '!C4*'AERFD Misc works estimation'!$EY10*(1+'Labour rates'!$B$2)</f>
        <v>27.186500000000002</v>
      </c>
      <c r="FA10" s="215" t="s">
        <v>174</v>
      </c>
      <c r="FB10" s="198">
        <f>'AERFD Revised labour.plant '!E4*'AERFD Misc works estimation'!$EY10*(1+'Labour rates'!$B$2)</f>
        <v>28.796984023206104</v>
      </c>
      <c r="FC10" s="507">
        <f>'AERFD Revised labour.plant '!F4*'AERFD Misc works estimation'!$EY10*(1+'Labour rates'!$B$2)</f>
        <v>29.654135316367601</v>
      </c>
      <c r="FD10" s="507">
        <f>'AERFD Revised labour.plant '!G4*'AERFD Misc works estimation'!$EY10*(1+'Labour rates'!$B$2)</f>
        <v>30.656180620261601</v>
      </c>
      <c r="FE10" s="507">
        <f>'AERFD Revised labour.plant '!H4*'AERFD Misc works estimation'!$EY10*(1+'Labour rates'!$B$2)</f>
        <v>31.712177467922857</v>
      </c>
      <c r="FF10" s="507">
        <f>'AERFD Revised labour.plant '!I4*'AERFD Misc works estimation'!$EY10*(1+'Labour rates'!$B$2)</f>
        <v>32.79028084471242</v>
      </c>
      <c r="FG10" s="203">
        <v>0.25</v>
      </c>
      <c r="FH10" s="198">
        <f>'AERFD Revised labour.plant '!C4*'AERFD Misc works estimation'!$FG10*(1+'Labour rates'!$B$2)</f>
        <v>27.186500000000002</v>
      </c>
      <c r="FI10" s="215" t="s">
        <v>174</v>
      </c>
      <c r="FJ10" s="198">
        <f>'AERFD Revised labour.plant '!E4*'AERFD Misc works estimation'!$FG10*(1+'Labour rates'!$B$2)</f>
        <v>28.796984023206104</v>
      </c>
      <c r="FK10" s="507">
        <f>'AERFD Revised labour.plant '!F4*'AERFD Misc works estimation'!$FG10*(1+'Labour rates'!$B$2)</f>
        <v>29.654135316367601</v>
      </c>
      <c r="FL10" s="507">
        <f>'AERFD Revised labour.plant '!G4*'AERFD Misc works estimation'!$FG10*(1+'Labour rates'!$B$2)</f>
        <v>30.656180620261601</v>
      </c>
      <c r="FM10" s="507">
        <f>'AERFD Revised labour.plant '!H4*'AERFD Misc works estimation'!$FG10*(1+'Labour rates'!$B$2)</f>
        <v>31.712177467922857</v>
      </c>
      <c r="FN10" s="507">
        <f>'AERFD Revised labour.plant '!I4*'AERFD Misc works estimation'!$FG10*(1+'Labour rates'!$B$2)</f>
        <v>32.79028084471242</v>
      </c>
      <c r="FO10" s="203">
        <v>0.25</v>
      </c>
      <c r="FP10" s="198">
        <f>'AERFD Revised labour.plant '!C4*'AERFD Misc works estimation'!$FO10*(1+'Labour rates'!$B$2)</f>
        <v>27.186500000000002</v>
      </c>
      <c r="FQ10" s="215" t="s">
        <v>174</v>
      </c>
      <c r="FR10" s="198">
        <f>'AERFD Revised labour.plant '!E4*'AERFD Misc works estimation'!$FO10*(1+'Labour rates'!$B$2)</f>
        <v>28.796984023206104</v>
      </c>
      <c r="FS10" s="507">
        <f>'AERFD Revised labour.plant '!F4*'AERFD Misc works estimation'!$FO10*(1+'Labour rates'!$B$2)</f>
        <v>29.654135316367601</v>
      </c>
      <c r="FT10" s="507">
        <f>'AERFD Revised labour.plant '!G4*'AERFD Misc works estimation'!$FO10*(1+'Labour rates'!$B$2)</f>
        <v>30.656180620261601</v>
      </c>
      <c r="FU10" s="507">
        <f>'AERFD Revised labour.plant '!H4*'AERFD Misc works estimation'!$FO10*(1+'Labour rates'!$B$2)</f>
        <v>31.712177467922857</v>
      </c>
      <c r="FV10" s="507">
        <f>'AERFD Revised labour.plant '!I4*'AERFD Misc works estimation'!$FO10*(1+'Labour rates'!$B$2)</f>
        <v>32.79028084471242</v>
      </c>
      <c r="FW10" s="203">
        <v>0.25</v>
      </c>
      <c r="FX10" s="198">
        <f>'AERFD Revised labour.plant '!C4*'AERFD Misc works estimation'!$FW10*(1+'Labour rates'!$B$2)</f>
        <v>27.186500000000002</v>
      </c>
      <c r="FY10" s="215" t="s">
        <v>174</v>
      </c>
      <c r="FZ10" s="198">
        <f>'AERFD Revised labour.plant '!E4*'AERFD Misc works estimation'!$FW10*(1+'Labour rates'!$B$2)</f>
        <v>28.796984023206104</v>
      </c>
      <c r="GA10" s="507">
        <f>'AERFD Revised labour.plant '!F4*'AERFD Misc works estimation'!$FW10*(1+'Labour rates'!$B$2)</f>
        <v>29.654135316367601</v>
      </c>
      <c r="GB10" s="507">
        <f>'AERFD Revised labour.plant '!G4*'AERFD Misc works estimation'!$FW10*(1+'Labour rates'!$B$2)</f>
        <v>30.656180620261601</v>
      </c>
      <c r="GC10" s="507">
        <f>'AERFD Revised labour.plant '!H4*'AERFD Misc works estimation'!$FW10*(1+'Labour rates'!$B$2)</f>
        <v>31.712177467922857</v>
      </c>
      <c r="GD10" s="507">
        <f>'AERFD Revised labour.plant '!I4*'AERFD Misc works estimation'!$FW10*(1+'Labour rates'!$B$2)</f>
        <v>32.79028084471242</v>
      </c>
      <c r="GE10" s="203">
        <v>0</v>
      </c>
      <c r="GF10" s="198">
        <f>'AERFD Revised labour.plant '!C4*'AERFD Misc works estimation'!$GE10*(1+'Labour rates'!$B$2)</f>
        <v>0</v>
      </c>
      <c r="GG10" s="215" t="s">
        <v>174</v>
      </c>
      <c r="GH10" s="198">
        <f>'AERFD Revised labour.plant '!E4*'AERFD Misc works estimation'!$GE10*(1+'Labour rates'!$B$2)</f>
        <v>0</v>
      </c>
      <c r="GI10" s="507">
        <f>'AERFD Revised labour.plant '!F4*'AERFD Misc works estimation'!$GE10*(1+'Labour rates'!$B$2)</f>
        <v>0</v>
      </c>
      <c r="GJ10" s="507">
        <f>'AERFD Revised labour.plant '!G4*'AERFD Misc works estimation'!$GE10*(1+'Labour rates'!$B$2)</f>
        <v>0</v>
      </c>
      <c r="GK10" s="507">
        <f>'AERFD Revised labour.plant '!H4*'AERFD Misc works estimation'!$GE10*(1+'Labour rates'!$B$2)</f>
        <v>0</v>
      </c>
      <c r="GL10" s="507">
        <f>'AERFD Revised labour.plant '!I4*'AERFD Misc works estimation'!$GE10*(1+'Labour rates'!$B$2)</f>
        <v>0</v>
      </c>
      <c r="GM10" s="203">
        <v>0</v>
      </c>
      <c r="GN10" s="198">
        <f>'AERFD Revised labour.plant '!C4*'AERFD Misc works estimation'!$GM10*(1+'Labour rates'!$B$2)</f>
        <v>0</v>
      </c>
      <c r="GO10" s="215" t="s">
        <v>174</v>
      </c>
      <c r="GP10" s="198">
        <f>'AERFD Revised labour.plant '!E4*'AERFD Misc works estimation'!$GM10*(1+'Labour rates'!$B$2)</f>
        <v>0</v>
      </c>
      <c r="GQ10" s="507">
        <f>'AERFD Revised labour.plant '!F4*'AERFD Misc works estimation'!$GM10*(1+'Labour rates'!$B$2)</f>
        <v>0</v>
      </c>
      <c r="GR10" s="507">
        <f>'AERFD Revised labour.plant '!G4*'AERFD Misc works estimation'!$GM10*(1+'Labour rates'!$B$2)</f>
        <v>0</v>
      </c>
      <c r="GS10" s="507">
        <f>'AERFD Revised labour.plant '!H4*'AERFD Misc works estimation'!$GM10*(1+'Labour rates'!$B$2)</f>
        <v>0</v>
      </c>
      <c r="GT10" s="507">
        <f>'AERFD Revised labour.plant '!I4*'AERFD Misc works estimation'!$GM10*(1+'Labour rates'!$B$2)</f>
        <v>0</v>
      </c>
      <c r="GU10" s="203">
        <v>0</v>
      </c>
      <c r="GV10" s="198">
        <f>'AERFD Revised labour.plant '!C4*'AERFD Misc works estimation'!$GU10*(1+'Labour rates'!$B$2)</f>
        <v>0</v>
      </c>
      <c r="GW10" s="215" t="s">
        <v>174</v>
      </c>
      <c r="GX10" s="198">
        <f>'AERFD Revised labour.plant '!E4*'AERFD Misc works estimation'!$GU10*(1+'Labour rates'!$B$2)</f>
        <v>0</v>
      </c>
      <c r="GY10" s="507">
        <f>'AERFD Revised labour.plant '!F4*'AERFD Misc works estimation'!$GU10*(1+'Labour rates'!$B$2)</f>
        <v>0</v>
      </c>
      <c r="GZ10" s="507">
        <f>'AERFD Revised labour.plant '!G4*'AERFD Misc works estimation'!$GU10*(1+'Labour rates'!$B$2)</f>
        <v>0</v>
      </c>
      <c r="HA10" s="507">
        <f>'AERFD Revised labour.plant '!H4*'AERFD Misc works estimation'!$GU10*(1+'Labour rates'!$B$2)</f>
        <v>0</v>
      </c>
      <c r="HB10" s="507">
        <f>'AERFD Revised labour.plant '!I4*'AERFD Misc works estimation'!$GU10*(1+'Labour rates'!$B$2)</f>
        <v>0</v>
      </c>
      <c r="HC10" s="203">
        <v>0</v>
      </c>
      <c r="HD10" s="198">
        <f>'AERFD Revised labour.plant '!C4*'AERFD Misc works estimation'!$HC10*(1+'Labour rates'!$B$2)</f>
        <v>0</v>
      </c>
      <c r="HE10" s="215" t="s">
        <v>174</v>
      </c>
      <c r="HF10" s="198">
        <f>'AERFD Revised labour.plant '!E4*'AERFD Misc works estimation'!$HC10*(1+'Labour rates'!$B$2)</f>
        <v>0</v>
      </c>
      <c r="HG10" s="507">
        <f>'AERFD Revised labour.plant '!F4*'AERFD Misc works estimation'!$HC10*(1+'Labour rates'!$B$2)</f>
        <v>0</v>
      </c>
      <c r="HH10" s="507">
        <f>'AERFD Revised labour.plant '!G4*'AERFD Misc works estimation'!$HC10*(1+'Labour rates'!$B$2)</f>
        <v>0</v>
      </c>
      <c r="HI10" s="507">
        <f>'AERFD Revised labour.plant '!H4*'AERFD Misc works estimation'!$HC10*(1+'Labour rates'!$B$2)</f>
        <v>0</v>
      </c>
      <c r="HJ10" s="507">
        <f>'AERFD Revised labour.plant '!I4*'AERFD Misc works estimation'!$HC10*(1+'Labour rates'!$B$2)</f>
        <v>0</v>
      </c>
      <c r="HK10" s="203">
        <v>0</v>
      </c>
      <c r="HL10" s="198">
        <f>'AERFD Revised labour.plant '!C4*'AERFD Misc works estimation'!$HK10*(1+'Labour rates'!$B$2)</f>
        <v>0</v>
      </c>
      <c r="HM10" s="215" t="s">
        <v>174</v>
      </c>
      <c r="HN10" s="198">
        <v>0</v>
      </c>
      <c r="HO10" s="507">
        <v>0</v>
      </c>
      <c r="HP10" s="507">
        <v>0</v>
      </c>
      <c r="HQ10" s="507">
        <v>0</v>
      </c>
      <c r="HR10" s="510">
        <v>0</v>
      </c>
      <c r="HS10" s="203">
        <v>0</v>
      </c>
      <c r="HT10" s="198">
        <f>'AERFD Revised labour.plant '!C4*'AERFD Misc works estimation'!$HS10*(1+'Labour rates'!$B$2)</f>
        <v>0</v>
      </c>
      <c r="HU10" s="215" t="s">
        <v>174</v>
      </c>
      <c r="HV10" s="198">
        <v>0</v>
      </c>
      <c r="HW10" s="507">
        <v>0</v>
      </c>
      <c r="HX10" s="507">
        <v>0</v>
      </c>
      <c r="HY10" s="507">
        <v>0</v>
      </c>
      <c r="HZ10" s="510">
        <v>0</v>
      </c>
      <c r="IA10" s="203">
        <v>0</v>
      </c>
      <c r="IB10" s="198">
        <f>'AERFD Revised labour.plant '!C4*'AERFD Misc works estimation'!$IA10*(1+'Labour rates'!$B$2)</f>
        <v>0</v>
      </c>
      <c r="IC10" s="215" t="s">
        <v>174</v>
      </c>
      <c r="ID10" s="198">
        <v>0</v>
      </c>
      <c r="IE10" s="507">
        <v>0</v>
      </c>
      <c r="IF10" s="507">
        <v>0</v>
      </c>
      <c r="IG10" s="507">
        <v>0</v>
      </c>
      <c r="IH10" s="510">
        <v>0</v>
      </c>
      <c r="II10" s="203">
        <v>0</v>
      </c>
      <c r="IJ10" s="198">
        <f>'AERFD Revised labour.plant '!C4*'AERFD Misc works estimation'!$II10*(1+'Labour rates'!$B$2)</f>
        <v>0</v>
      </c>
      <c r="IK10" s="215" t="s">
        <v>174</v>
      </c>
      <c r="IL10" s="198">
        <v>0</v>
      </c>
      <c r="IM10" s="507">
        <v>0</v>
      </c>
      <c r="IN10" s="507">
        <v>0</v>
      </c>
      <c r="IO10" s="507">
        <v>0</v>
      </c>
      <c r="IP10" s="510">
        <v>0</v>
      </c>
      <c r="IQ10" s="203">
        <v>0</v>
      </c>
      <c r="IR10" s="198">
        <f>'AERFD Revised labour.plant '!C4*'AERFD Misc works estimation'!$IQ10*(1+'Labour rates'!$B$2)</f>
        <v>0</v>
      </c>
      <c r="IS10" s="215" t="s">
        <v>174</v>
      </c>
      <c r="IT10" s="198">
        <v>0</v>
      </c>
      <c r="IU10" s="507">
        <v>0</v>
      </c>
      <c r="IV10" s="507">
        <v>0</v>
      </c>
      <c r="IW10" s="507">
        <v>0</v>
      </c>
      <c r="IX10" s="510">
        <v>0</v>
      </c>
      <c r="IY10" s="203">
        <v>0</v>
      </c>
      <c r="IZ10" s="198">
        <f>'AERFD Revised labour.plant '!C4*'AERFD Misc works estimation'!$IY10*(1+'Labour rates'!$B$2)</f>
        <v>0</v>
      </c>
      <c r="JA10" s="215" t="s">
        <v>174</v>
      </c>
      <c r="JB10" s="198">
        <v>0</v>
      </c>
      <c r="JC10" s="507">
        <v>0</v>
      </c>
      <c r="JD10" s="507">
        <v>0</v>
      </c>
      <c r="JE10" s="507">
        <v>0</v>
      </c>
      <c r="JF10" s="510">
        <v>0</v>
      </c>
    </row>
    <row r="11" spans="1:266" x14ac:dyDescent="0.35">
      <c r="A11" s="3" t="s">
        <v>3</v>
      </c>
      <c r="C11" s="205"/>
      <c r="D11" s="199"/>
      <c r="E11" s="198"/>
      <c r="F11" s="199"/>
      <c r="G11" s="508"/>
      <c r="H11" s="508"/>
      <c r="I11" s="508"/>
      <c r="J11" s="509"/>
      <c r="K11" s="205"/>
      <c r="L11" s="199"/>
      <c r="M11" s="198"/>
      <c r="N11" s="199"/>
      <c r="O11" s="508"/>
      <c r="P11" s="508"/>
      <c r="Q11" s="508"/>
      <c r="R11" s="509"/>
      <c r="S11" s="205"/>
      <c r="T11" s="199"/>
      <c r="U11" s="198"/>
      <c r="V11" s="199"/>
      <c r="W11" s="508"/>
      <c r="X11" s="508"/>
      <c r="Y11" s="508"/>
      <c r="Z11" s="509"/>
      <c r="AA11" s="205"/>
      <c r="AB11" s="199"/>
      <c r="AC11" s="198"/>
      <c r="AD11" s="199"/>
      <c r="AE11" s="508"/>
      <c r="AF11" s="508"/>
      <c r="AG11" s="508"/>
      <c r="AH11" s="509"/>
      <c r="AI11" s="205"/>
      <c r="AJ11" s="199"/>
      <c r="AK11" s="198"/>
      <c r="AL11" s="199"/>
      <c r="AM11" s="508"/>
      <c r="AN11" s="508"/>
      <c r="AO11" s="508"/>
      <c r="AP11" s="509"/>
      <c r="AQ11" s="205"/>
      <c r="AR11" s="199"/>
      <c r="AS11" s="198"/>
      <c r="AT11" s="199"/>
      <c r="AU11" s="508"/>
      <c r="AV11" s="508"/>
      <c r="AW11" s="508"/>
      <c r="AX11" s="509"/>
      <c r="AY11" s="205"/>
      <c r="AZ11" s="199"/>
      <c r="BA11" s="198"/>
      <c r="BB11" s="199"/>
      <c r="BC11" s="508"/>
      <c r="BD11" s="508"/>
      <c r="BE11" s="508"/>
      <c r="BF11" s="509"/>
      <c r="BG11" s="205"/>
      <c r="BH11" s="199"/>
      <c r="BI11" s="198"/>
      <c r="BJ11" s="199"/>
      <c r="BK11" s="508"/>
      <c r="BL11" s="508"/>
      <c r="BM11" s="508"/>
      <c r="BN11" s="509"/>
      <c r="BO11" s="205"/>
      <c r="BP11" s="199"/>
      <c r="BQ11" s="198"/>
      <c r="BR11" s="199"/>
      <c r="BS11" s="508"/>
      <c r="BT11" s="508"/>
      <c r="BU11" s="508"/>
      <c r="BV11" s="509"/>
      <c r="BW11" s="205"/>
      <c r="BX11" s="199"/>
      <c r="BY11" s="198"/>
      <c r="BZ11" s="199"/>
      <c r="CA11" s="508"/>
      <c r="CB11" s="508"/>
      <c r="CC11" s="508"/>
      <c r="CD11" s="509"/>
      <c r="CE11" s="205"/>
      <c r="CF11" s="199"/>
      <c r="CG11" s="198"/>
      <c r="CH11" s="199"/>
      <c r="CI11" s="508"/>
      <c r="CJ11" s="508"/>
      <c r="CK11" s="508"/>
      <c r="CL11" s="509"/>
      <c r="CM11" s="205"/>
      <c r="CN11" s="199"/>
      <c r="CO11" s="198"/>
      <c r="CP11" s="199"/>
      <c r="CQ11" s="508"/>
      <c r="CR11" s="508"/>
      <c r="CS11" s="508"/>
      <c r="CT11" s="509"/>
      <c r="CU11" s="205"/>
      <c r="CV11" s="199"/>
      <c r="CW11" s="198"/>
      <c r="CX11" s="199"/>
      <c r="CY11" s="508"/>
      <c r="CZ11" s="508"/>
      <c r="DA11" s="508"/>
      <c r="DB11" s="509"/>
      <c r="DC11" s="205"/>
      <c r="DD11" s="199"/>
      <c r="DE11" s="198"/>
      <c r="DF11" s="199"/>
      <c r="DG11" s="508"/>
      <c r="DH11" s="508"/>
      <c r="DI11" s="508"/>
      <c r="DJ11" s="509"/>
      <c r="DK11" s="205"/>
      <c r="DL11" s="199"/>
      <c r="DM11" s="198"/>
      <c r="DN11" s="199"/>
      <c r="DO11" s="508"/>
      <c r="DP11" s="508"/>
      <c r="DQ11" s="508"/>
      <c r="DR11" s="509"/>
      <c r="DS11" s="205"/>
      <c r="DT11" s="199"/>
      <c r="DU11" s="198"/>
      <c r="DV11" s="199"/>
      <c r="DW11" s="508"/>
      <c r="DX11" s="508"/>
      <c r="DY11" s="508"/>
      <c r="DZ11" s="509"/>
      <c r="EA11" s="205"/>
      <c r="EB11" s="199"/>
      <c r="EC11" s="198"/>
      <c r="ED11" s="199"/>
      <c r="EE11" s="508"/>
      <c r="EF11" s="508"/>
      <c r="EG11" s="508"/>
      <c r="EH11" s="509"/>
      <c r="EI11" s="205"/>
      <c r="EJ11" s="199"/>
      <c r="EK11" s="198"/>
      <c r="EL11" s="199"/>
      <c r="EM11" s="508"/>
      <c r="EN11" s="508"/>
      <c r="EO11" s="508"/>
      <c r="EP11" s="509"/>
      <c r="EQ11" s="205"/>
      <c r="ER11" s="199"/>
      <c r="ES11" s="198"/>
      <c r="ET11" s="199"/>
      <c r="EU11" s="508"/>
      <c r="EV11" s="508"/>
      <c r="EW11" s="508"/>
      <c r="EX11" s="509"/>
      <c r="EY11" s="205"/>
      <c r="EZ11" s="199"/>
      <c r="FA11" s="198"/>
      <c r="FB11" s="199"/>
      <c r="FC11" s="508"/>
      <c r="FD11" s="508"/>
      <c r="FE11" s="508"/>
      <c r="FF11" s="509"/>
      <c r="FG11" s="205"/>
      <c r="FH11" s="199"/>
      <c r="FI11" s="198"/>
      <c r="FJ11" s="199"/>
      <c r="FK11" s="508"/>
      <c r="FL11" s="508"/>
      <c r="FM11" s="508"/>
      <c r="FN11" s="509"/>
      <c r="FO11" s="205"/>
      <c r="FP11" s="199"/>
      <c r="FQ11" s="198"/>
      <c r="FR11" s="199"/>
      <c r="FS11" s="508"/>
      <c r="FT11" s="508"/>
      <c r="FU11" s="508"/>
      <c r="FV11" s="509"/>
      <c r="FW11" s="205"/>
      <c r="FX11" s="199"/>
      <c r="FY11" s="198"/>
      <c r="FZ11" s="199"/>
      <c r="GA11" s="508"/>
      <c r="GB11" s="508"/>
      <c r="GC11" s="508"/>
      <c r="GD11" s="509"/>
      <c r="GE11" s="205"/>
      <c r="GF11" s="199"/>
      <c r="GG11" s="198"/>
      <c r="GH11" s="199"/>
      <c r="GI11" s="508"/>
      <c r="GJ11" s="508"/>
      <c r="GK11" s="508"/>
      <c r="GL11" s="509"/>
      <c r="GM11" s="205"/>
      <c r="GN11" s="199"/>
      <c r="GO11" s="198"/>
      <c r="GP11" s="199"/>
      <c r="GQ11" s="508"/>
      <c r="GR11" s="508"/>
      <c r="GS11" s="508"/>
      <c r="GT11" s="509"/>
      <c r="GU11" s="205"/>
      <c r="GV11" s="199"/>
      <c r="GW11" s="198"/>
      <c r="GX11" s="199"/>
      <c r="GY11" s="508"/>
      <c r="GZ11" s="508"/>
      <c r="HA11" s="508"/>
      <c r="HB11" s="509"/>
      <c r="HC11" s="205"/>
      <c r="HD11" s="199"/>
      <c r="HE11" s="198"/>
      <c r="HF11" s="199"/>
      <c r="HG11" s="508"/>
      <c r="HH11" s="508"/>
      <c r="HI11" s="508"/>
      <c r="HJ11" s="509"/>
      <c r="HK11" s="205"/>
      <c r="HL11" s="199"/>
      <c r="HM11" s="198"/>
      <c r="HN11" s="199"/>
      <c r="HO11" s="508"/>
      <c r="HP11" s="508"/>
      <c r="HQ11" s="508"/>
      <c r="HR11" s="509"/>
      <c r="HS11" s="205"/>
      <c r="HT11" s="199"/>
      <c r="HU11" s="198"/>
      <c r="HV11" s="199"/>
      <c r="HW11" s="508"/>
      <c r="HX11" s="508"/>
      <c r="HY11" s="508"/>
      <c r="HZ11" s="509"/>
      <c r="IA11" s="205"/>
      <c r="IB11" s="199"/>
      <c r="IC11" s="198"/>
      <c r="ID11" s="199"/>
      <c r="IE11" s="508"/>
      <c r="IF11" s="508"/>
      <c r="IG11" s="508"/>
      <c r="IH11" s="509"/>
      <c r="II11" s="205"/>
      <c r="IJ11" s="199"/>
      <c r="IK11" s="198"/>
      <c r="IL11" s="199"/>
      <c r="IM11" s="508"/>
      <c r="IN11" s="508"/>
      <c r="IO11" s="508"/>
      <c r="IP11" s="509"/>
      <c r="IQ11" s="205"/>
      <c r="IR11" s="199"/>
      <c r="IS11" s="198"/>
      <c r="IT11" s="199"/>
      <c r="IU11" s="508"/>
      <c r="IV11" s="508"/>
      <c r="IW11" s="508"/>
      <c r="IX11" s="509"/>
      <c r="IY11" s="205"/>
      <c r="IZ11" s="199"/>
      <c r="JA11" s="198"/>
      <c r="JB11" s="199"/>
      <c r="JC11" s="508"/>
      <c r="JD11" s="508"/>
      <c r="JE11" s="508"/>
      <c r="JF11" s="509"/>
    </row>
    <row r="12" spans="1:266" x14ac:dyDescent="0.35">
      <c r="A12" s="1" t="s">
        <v>57</v>
      </c>
      <c r="C12" s="203">
        <v>1</v>
      </c>
      <c r="D12" s="198">
        <f>C12*'Labour rates'!B13</f>
        <v>156.83000000000001</v>
      </c>
      <c r="E12" s="215" t="s">
        <v>174</v>
      </c>
      <c r="F12" s="198">
        <f>'AERFD Revised labour.plant '!E5*$C12*((1+'Labour rates'!$C$2)*(1+'Labour rates'!$D$2))</f>
        <v>165.39392846313709</v>
      </c>
      <c r="G12" s="507">
        <f>'AERFD Revised labour.plant '!F5*$C12*((1+'Labour rates'!$C$2)*(1+'Labour rates'!$D$2))</f>
        <v>170.31693080077753</v>
      </c>
      <c r="H12" s="507">
        <f>'AERFD Revised labour.plant '!G5*$C12*((1+'Labour rates'!$C$2)*(1+'Labour rates'!$D$2))</f>
        <v>176.07212409378042</v>
      </c>
      <c r="I12" s="507">
        <f>'AERFD Revised labour.plant '!H5*$C12*((1+'Labour rates'!$C$2)*(1+'Labour rates'!$D$2))</f>
        <v>182.13718517582419</v>
      </c>
      <c r="J12" s="507">
        <f>'AERFD Revised labour.plant '!I5*$C12*((1+'Labour rates'!$C$2)*(1+'Labour rates'!$D$2))</f>
        <v>188.32921391858793</v>
      </c>
      <c r="K12" s="203">
        <v>1</v>
      </c>
      <c r="L12" s="198">
        <f>K12*'Labour rates'!B13</f>
        <v>156.83000000000001</v>
      </c>
      <c r="M12" s="215" t="s">
        <v>174</v>
      </c>
      <c r="N12" s="198">
        <f>'AERFD Revised labour.plant '!E5*$K12*((1+'Labour rates'!$C$2)*(1+'Labour rates'!$D$2))</f>
        <v>165.39392846313709</v>
      </c>
      <c r="O12" s="507">
        <f>'AERFD Revised labour.plant '!F5*$K12*((1+'Labour rates'!$C$2)*(1+'Labour rates'!$D$2))</f>
        <v>170.31693080077753</v>
      </c>
      <c r="P12" s="507">
        <f>'AERFD Revised labour.plant '!G5*$K12*((1+'Labour rates'!$C$2)*(1+'Labour rates'!$D$2))</f>
        <v>176.07212409378042</v>
      </c>
      <c r="Q12" s="507">
        <f>'AERFD Revised labour.plant '!H5*$K12*((1+'Labour rates'!$C$2)*(1+'Labour rates'!$D$2))</f>
        <v>182.13718517582419</v>
      </c>
      <c r="R12" s="507">
        <f>'AERFD Revised labour.plant '!I5*$K12*((1+'Labour rates'!$C$2)*(1+'Labour rates'!$D$2))</f>
        <v>188.32921391858793</v>
      </c>
      <c r="S12" s="203">
        <v>1</v>
      </c>
      <c r="T12" s="198">
        <f>S12*'Labour rates'!B13</f>
        <v>156.83000000000001</v>
      </c>
      <c r="U12" s="215" t="s">
        <v>174</v>
      </c>
      <c r="V12" s="198">
        <f>'AERFD Revised labour.plant '!E5*$S12*((1+'Labour rates'!$C$2)*(1+'Labour rates'!$D$2))</f>
        <v>165.39392846313709</v>
      </c>
      <c r="W12" s="507">
        <f>'AERFD Revised labour.plant '!F5*$S12*((1+'Labour rates'!$C$2)*(1+'Labour rates'!$D$2))</f>
        <v>170.31693080077753</v>
      </c>
      <c r="X12" s="507">
        <f>'AERFD Revised labour.plant '!G5*$S12*((1+'Labour rates'!$C$2)*(1+'Labour rates'!$D$2))</f>
        <v>176.07212409378042</v>
      </c>
      <c r="Y12" s="507">
        <f>'AERFD Revised labour.plant '!H5*$S12*((1+'Labour rates'!$C$2)*(1+'Labour rates'!$D$2))</f>
        <v>182.13718517582419</v>
      </c>
      <c r="Z12" s="507">
        <f>'AERFD Revised labour.plant '!I5*$S12*((1+'Labour rates'!$C$2)*(1+'Labour rates'!$D$2))</f>
        <v>188.32921391858793</v>
      </c>
      <c r="AA12" s="203">
        <v>1</v>
      </c>
      <c r="AB12" s="198">
        <f>AA12*'Labour rates'!B13</f>
        <v>156.83000000000001</v>
      </c>
      <c r="AC12" s="215" t="s">
        <v>174</v>
      </c>
      <c r="AD12" s="198">
        <f>'AERFD Revised labour.plant '!E5*$AA12*((1+'Labour rates'!$C$2)*(1+'Labour rates'!$D$2))</f>
        <v>165.39392846313709</v>
      </c>
      <c r="AE12" s="507">
        <f>'AERFD Revised labour.plant '!F5*$AA12*((1+'Labour rates'!$C$2)*(1+'Labour rates'!$D$2))</f>
        <v>170.31693080077753</v>
      </c>
      <c r="AF12" s="507">
        <f>'AERFD Revised labour.plant '!G5*$AA12*((1+'Labour rates'!$C$2)*(1+'Labour rates'!$D$2))</f>
        <v>176.07212409378042</v>
      </c>
      <c r="AG12" s="507">
        <f>'AERFD Revised labour.plant '!H5*$AA12*((1+'Labour rates'!$C$2)*(1+'Labour rates'!$D$2))</f>
        <v>182.13718517582419</v>
      </c>
      <c r="AH12" s="507">
        <f>'AERFD Revised labour.plant '!I5*$AA12*((1+'Labour rates'!$C$2)*(1+'Labour rates'!$D$2))</f>
        <v>188.32921391858793</v>
      </c>
      <c r="AI12" s="203">
        <v>1</v>
      </c>
      <c r="AJ12" s="198">
        <f>AI12*'Labour rates'!B13</f>
        <v>156.83000000000001</v>
      </c>
      <c r="AK12" s="215" t="s">
        <v>174</v>
      </c>
      <c r="AL12" s="198">
        <f>'AERFD Revised labour.plant '!E5*$AI12*((1+'Labour rates'!$C$2)*(1+'Labour rates'!$D$2))</f>
        <v>165.39392846313709</v>
      </c>
      <c r="AM12" s="507">
        <f>'AERFD Revised labour.plant '!F5*$AI12*((1+'Labour rates'!$C$2)*(1+'Labour rates'!$D$2))</f>
        <v>170.31693080077753</v>
      </c>
      <c r="AN12" s="507">
        <f>'AERFD Revised labour.plant '!G5*$AI12*((1+'Labour rates'!$C$2)*(1+'Labour rates'!$D$2))</f>
        <v>176.07212409378042</v>
      </c>
      <c r="AO12" s="507">
        <f>'AERFD Revised labour.plant '!H5*$AI12*((1+'Labour rates'!$C$2)*(1+'Labour rates'!$D$2))</f>
        <v>182.13718517582419</v>
      </c>
      <c r="AP12" s="507">
        <f>'AERFD Revised labour.plant '!I5*$AI12*((1+'Labour rates'!$C$2)*(1+'Labour rates'!$D$2))</f>
        <v>188.32921391858793</v>
      </c>
      <c r="AQ12" s="203">
        <v>1</v>
      </c>
      <c r="AR12" s="198">
        <f>AQ12*'Labour rates'!B13</f>
        <v>156.83000000000001</v>
      </c>
      <c r="AS12" s="215" t="s">
        <v>174</v>
      </c>
      <c r="AT12" s="198">
        <f>'AERFD Revised labour.plant '!E5*$AQ12*((1+'Labour rates'!$C$2)*(1+'Labour rates'!$D$2))</f>
        <v>165.39392846313709</v>
      </c>
      <c r="AU12" s="507">
        <f>'AERFD Revised labour.plant '!F5*$AQ12*((1+'Labour rates'!$C$2)*(1+'Labour rates'!$D$2))</f>
        <v>170.31693080077753</v>
      </c>
      <c r="AV12" s="507">
        <f>'AERFD Revised labour.plant '!G5*$AQ12*((1+'Labour rates'!$C$2)*(1+'Labour rates'!$D$2))</f>
        <v>176.07212409378042</v>
      </c>
      <c r="AW12" s="507">
        <f>'AERFD Revised labour.plant '!H5*$AQ12*((1+'Labour rates'!$C$2)*(1+'Labour rates'!$D$2))</f>
        <v>182.13718517582419</v>
      </c>
      <c r="AX12" s="507">
        <f>'AERFD Revised labour.plant '!I5*$AQ12*((1+'Labour rates'!$C$2)*(1+'Labour rates'!$D$2))</f>
        <v>188.32921391858793</v>
      </c>
      <c r="AY12" s="203">
        <v>1</v>
      </c>
      <c r="AZ12" s="198">
        <f>AY12*'Labour rates'!B13</f>
        <v>156.83000000000001</v>
      </c>
      <c r="BA12" s="215" t="s">
        <v>174</v>
      </c>
      <c r="BB12" s="198">
        <f>'AERFD Revised labour.plant '!E5*$AY12*((1+'Labour rates'!$C$2)*(1+'Labour rates'!$D$2))</f>
        <v>165.39392846313709</v>
      </c>
      <c r="BC12" s="507">
        <f>'AERFD Revised labour.plant '!F5*$AY12*((1+'Labour rates'!$C$2)*(1+'Labour rates'!$D$2))</f>
        <v>170.31693080077753</v>
      </c>
      <c r="BD12" s="507">
        <f>'AERFD Revised labour.plant '!G5*$AY12*((1+'Labour rates'!$C$2)*(1+'Labour rates'!$D$2))</f>
        <v>176.07212409378042</v>
      </c>
      <c r="BE12" s="507">
        <f>'AERFD Revised labour.plant '!H5*$AY12*((1+'Labour rates'!$C$2)*(1+'Labour rates'!$D$2))</f>
        <v>182.13718517582419</v>
      </c>
      <c r="BF12" s="507">
        <f>'AERFD Revised labour.plant '!I5*$AY12*((1+'Labour rates'!$C$2)*(1+'Labour rates'!$D$2))</f>
        <v>188.32921391858793</v>
      </c>
      <c r="BG12" s="203">
        <v>2</v>
      </c>
      <c r="BH12" s="198">
        <f>BG12*'Labour rates'!B13</f>
        <v>313.66000000000003</v>
      </c>
      <c r="BI12" s="215" t="s">
        <v>174</v>
      </c>
      <c r="BJ12" s="198">
        <f>'AERFD Revised labour.plant '!E5*$BG12*((1+'Labour rates'!$C$2)*(1+'Labour rates'!$D$2))</f>
        <v>330.78785692627417</v>
      </c>
      <c r="BK12" s="507">
        <f>'AERFD Revised labour.plant '!F5*$BG12*((1+'Labour rates'!$C$2)*(1+'Labour rates'!$D$2))</f>
        <v>340.63386160155505</v>
      </c>
      <c r="BL12" s="507">
        <f>'AERFD Revised labour.plant '!G5*$BG12*((1+'Labour rates'!$C$2)*(1+'Labour rates'!$D$2))</f>
        <v>352.14424818756083</v>
      </c>
      <c r="BM12" s="507">
        <f>'AERFD Revised labour.plant '!H5*$BG12*((1+'Labour rates'!$C$2)*(1+'Labour rates'!$D$2))</f>
        <v>364.27437035164837</v>
      </c>
      <c r="BN12" s="507">
        <f>'AERFD Revised labour.plant '!I5*$BG12*((1+'Labour rates'!$C$2)*(1+'Labour rates'!$D$2))</f>
        <v>376.65842783717585</v>
      </c>
      <c r="BO12" s="203">
        <v>2</v>
      </c>
      <c r="BP12" s="198">
        <f>BO12*'Labour rates'!B13</f>
        <v>313.66000000000003</v>
      </c>
      <c r="BQ12" s="215" t="s">
        <v>174</v>
      </c>
      <c r="BR12" s="198">
        <f>'AERFD Revised labour.plant '!E5*$BO12*((1+'Labour rates'!$C$2)*(1+'Labour rates'!$D$2))</f>
        <v>330.78785692627417</v>
      </c>
      <c r="BS12" s="507">
        <f>'AERFD Revised labour.plant '!F5*$BO12*((1+'Labour rates'!$C$2)*(1+'Labour rates'!$D$2))</f>
        <v>340.63386160155505</v>
      </c>
      <c r="BT12" s="507">
        <f>'AERFD Revised labour.plant '!G5*$BO12*((1+'Labour rates'!$C$2)*(1+'Labour rates'!$D$2))</f>
        <v>352.14424818756083</v>
      </c>
      <c r="BU12" s="507">
        <f>'AERFD Revised labour.plant '!H5*$BO12*((1+'Labour rates'!$C$2)*(1+'Labour rates'!$D$2))</f>
        <v>364.27437035164837</v>
      </c>
      <c r="BV12" s="507">
        <f>'AERFD Revised labour.plant '!I5*$BO12*((1+'Labour rates'!$C$2)*(1+'Labour rates'!$D$2))</f>
        <v>376.65842783717585</v>
      </c>
      <c r="BW12" s="203">
        <v>0</v>
      </c>
      <c r="BX12" s="198">
        <f>BW12*'Labour rates'!B13</f>
        <v>0</v>
      </c>
      <c r="BY12" s="215" t="s">
        <v>174</v>
      </c>
      <c r="BZ12" s="198">
        <f>'AERFD Revised labour.plant '!E5*$BW12*((1+'Labour rates'!$C$2)*(1+'Labour rates'!$D$2))</f>
        <v>0</v>
      </c>
      <c r="CA12" s="507">
        <f>'AERFD Revised labour.plant '!F5*$BW12*((1+'Labour rates'!$C$2)*(1+'Labour rates'!$D$2))</f>
        <v>0</v>
      </c>
      <c r="CB12" s="507">
        <f>'AERFD Revised labour.plant '!G5*$BW12*((1+'Labour rates'!$C$2)*(1+'Labour rates'!$D$2))</f>
        <v>0</v>
      </c>
      <c r="CC12" s="507">
        <f>'AERFD Revised labour.plant '!H5*$BW12*((1+'Labour rates'!$C$2)*(1+'Labour rates'!$D$2))</f>
        <v>0</v>
      </c>
      <c r="CD12" s="507">
        <f>'AERFD Revised labour.plant '!I5*$BW12*((1+'Labour rates'!$C$2)*(1+'Labour rates'!$D$2))</f>
        <v>0</v>
      </c>
      <c r="CE12" s="203">
        <v>0</v>
      </c>
      <c r="CF12" s="198">
        <f>CE12*'Labour rates'!B13</f>
        <v>0</v>
      </c>
      <c r="CG12" s="215" t="s">
        <v>174</v>
      </c>
      <c r="CH12" s="198">
        <f>'AERFD Revised labour.plant '!E5*$CE12*((1+'Labour rates'!$C$2)*(1+'Labour rates'!$D$2))</f>
        <v>0</v>
      </c>
      <c r="CI12" s="507">
        <f>'AERFD Revised labour.plant '!F5*$CE12*((1+'Labour rates'!$C$2)*(1+'Labour rates'!$D$2))</f>
        <v>0</v>
      </c>
      <c r="CJ12" s="507">
        <f>'AERFD Revised labour.plant '!G5*$CE12*((1+'Labour rates'!$C$2)*(1+'Labour rates'!$D$2))</f>
        <v>0</v>
      </c>
      <c r="CK12" s="507">
        <f>'AERFD Revised labour.plant '!H5*$CE12*((1+'Labour rates'!$C$2)*(1+'Labour rates'!$D$2))</f>
        <v>0</v>
      </c>
      <c r="CL12" s="507">
        <f>'AERFD Revised labour.plant '!I5*$CE12*((1+'Labour rates'!$C$2)*(1+'Labour rates'!$D$2))</f>
        <v>0</v>
      </c>
      <c r="CM12" s="203">
        <v>3</v>
      </c>
      <c r="CN12" s="198">
        <f>CM12*'Labour rates'!B13</f>
        <v>470.49</v>
      </c>
      <c r="CO12" s="215" t="s">
        <v>174</v>
      </c>
      <c r="CP12" s="198">
        <f>'AERFD Revised labour.plant '!E5*$CM12*((1+'Labour rates'!$C$2)*(1+'Labour rates'!$D$2))</f>
        <v>496.18178538941135</v>
      </c>
      <c r="CQ12" s="507">
        <f>'AERFD Revised labour.plant '!F5*$CM12*((1+'Labour rates'!$C$2)*(1+'Labour rates'!$D$2))</f>
        <v>510.95079240233258</v>
      </c>
      <c r="CR12" s="507">
        <f>'AERFD Revised labour.plant '!G5*$CM12*((1+'Labour rates'!$C$2)*(1+'Labour rates'!$D$2))</f>
        <v>528.21637228134125</v>
      </c>
      <c r="CS12" s="507">
        <f>'AERFD Revised labour.plant '!H5*$CM12*((1+'Labour rates'!$C$2)*(1+'Labour rates'!$D$2))</f>
        <v>546.4115555274725</v>
      </c>
      <c r="CT12" s="507">
        <f>'AERFD Revised labour.plant '!I5*$CM12*((1+'Labour rates'!$C$2)*(1+'Labour rates'!$D$2))</f>
        <v>564.98764175576378</v>
      </c>
      <c r="CU12" s="203">
        <v>3</v>
      </c>
      <c r="CV12" s="198">
        <f>CU12*'Labour rates'!B13</f>
        <v>470.49</v>
      </c>
      <c r="CW12" s="215" t="s">
        <v>174</v>
      </c>
      <c r="CX12" s="198">
        <f>'AERFD Revised labour.plant '!E5*$CU12*((1+'Labour rates'!$C$2)*(1+'Labour rates'!$D$2))</f>
        <v>496.18178538941135</v>
      </c>
      <c r="CY12" s="507">
        <f>'AERFD Revised labour.plant '!F5*$CU12*((1+'Labour rates'!$C$2)*(1+'Labour rates'!$D$2))</f>
        <v>510.95079240233258</v>
      </c>
      <c r="CZ12" s="507">
        <f>'AERFD Revised labour.plant '!G5*$CU12*((1+'Labour rates'!$C$2)*(1+'Labour rates'!$D$2))</f>
        <v>528.21637228134125</v>
      </c>
      <c r="DA12" s="507">
        <f>'AERFD Revised labour.plant '!H5*$CU12*((1+'Labour rates'!$C$2)*(1+'Labour rates'!$D$2))</f>
        <v>546.4115555274725</v>
      </c>
      <c r="DB12" s="507">
        <f>'AERFD Revised labour.plant '!I5*$CU12*((1+'Labour rates'!$C$2)*(1+'Labour rates'!$D$2))</f>
        <v>564.98764175576378</v>
      </c>
      <c r="DC12" s="203">
        <v>0</v>
      </c>
      <c r="DD12" s="198">
        <f>DC12*'Labour rates'!B13</f>
        <v>0</v>
      </c>
      <c r="DE12" s="215" t="s">
        <v>174</v>
      </c>
      <c r="DF12" s="198">
        <f>'AERFD Revised labour.plant '!E5*$DC12*((1+'Labour rates'!$C$2)*(1+'Labour rates'!$D$2))</f>
        <v>0</v>
      </c>
      <c r="DG12" s="507">
        <f>'AERFD Revised labour.plant '!F5*$DC12*((1+'Labour rates'!$C$2)*(1+'Labour rates'!$D$2))</f>
        <v>0</v>
      </c>
      <c r="DH12" s="507">
        <f>'AERFD Revised labour.plant '!G5*$DC12*((1+'Labour rates'!$C$2)*(1+'Labour rates'!$D$2))</f>
        <v>0</v>
      </c>
      <c r="DI12" s="507">
        <f>'AERFD Revised labour.plant '!H5*$DC12*((1+'Labour rates'!$C$2)*(1+'Labour rates'!$D$2))</f>
        <v>0</v>
      </c>
      <c r="DJ12" s="507">
        <f>'AERFD Revised labour.plant '!I5*$DC12*((1+'Labour rates'!$C$2)*(1+'Labour rates'!$D$2))</f>
        <v>0</v>
      </c>
      <c r="DK12" s="203">
        <v>2</v>
      </c>
      <c r="DL12" s="198">
        <f>DK12*'Labour rates'!B13</f>
        <v>313.66000000000003</v>
      </c>
      <c r="DM12" s="215" t="s">
        <v>174</v>
      </c>
      <c r="DN12" s="198">
        <f>'AERFD Revised labour.plant '!E5*$DK12*((1+'Labour rates'!$C$2)*(1+'Labour rates'!$D$2))</f>
        <v>330.78785692627417</v>
      </c>
      <c r="DO12" s="507">
        <f>'AERFD Revised labour.plant '!F5*$DK12*((1+'Labour rates'!$C$2)*(1+'Labour rates'!$D$2))</f>
        <v>340.63386160155505</v>
      </c>
      <c r="DP12" s="507">
        <f>'AERFD Revised labour.plant '!G5*$DK12*((1+'Labour rates'!$C$2)*(1+'Labour rates'!$D$2))</f>
        <v>352.14424818756083</v>
      </c>
      <c r="DQ12" s="507">
        <f>'AERFD Revised labour.plant '!H5*$DK12*((1+'Labour rates'!$C$2)*(1+'Labour rates'!$D$2))</f>
        <v>364.27437035164837</v>
      </c>
      <c r="DR12" s="507">
        <f>'AERFD Revised labour.plant '!I5*$DK12*((1+'Labour rates'!$C$2)*(1+'Labour rates'!$D$2))</f>
        <v>376.65842783717585</v>
      </c>
      <c r="DS12" s="203">
        <v>2</v>
      </c>
      <c r="DT12" s="198">
        <f>DS12*'Labour rates'!B13</f>
        <v>313.66000000000003</v>
      </c>
      <c r="DU12" s="215" t="s">
        <v>174</v>
      </c>
      <c r="DV12" s="198">
        <f>'AERFD Revised labour.plant '!E5*$DS12*((1+'Labour rates'!$C$2)*(1+'Labour rates'!$D$2))</f>
        <v>330.78785692627417</v>
      </c>
      <c r="DW12" s="507">
        <f>'AERFD Revised labour.plant '!F5*$DS12*((1+'Labour rates'!$C$2)*(1+'Labour rates'!$D$2))</f>
        <v>340.63386160155505</v>
      </c>
      <c r="DX12" s="507">
        <f>'AERFD Revised labour.plant '!G5*$DS12*((1+'Labour rates'!$C$2)*(1+'Labour rates'!$D$2))</f>
        <v>352.14424818756083</v>
      </c>
      <c r="DY12" s="507">
        <f>'AERFD Revised labour.plant '!H5*$DS12*((1+'Labour rates'!$C$2)*(1+'Labour rates'!$D$2))</f>
        <v>364.27437035164837</v>
      </c>
      <c r="DZ12" s="507">
        <f>'AERFD Revised labour.plant '!I5*$DS12*((1+'Labour rates'!$C$2)*(1+'Labour rates'!$D$2))</f>
        <v>376.65842783717585</v>
      </c>
      <c r="EA12" s="203">
        <v>2</v>
      </c>
      <c r="EB12" s="198">
        <f>EA12*'Labour rates'!B13</f>
        <v>313.66000000000003</v>
      </c>
      <c r="EC12" s="215" t="s">
        <v>174</v>
      </c>
      <c r="ED12" s="198">
        <f>'AERFD Revised labour.plant '!E5*$EA12*((1+'Labour rates'!$C$2)*(1+'Labour rates'!$D$2))</f>
        <v>330.78785692627417</v>
      </c>
      <c r="EE12" s="507">
        <f>'AERFD Revised labour.plant '!F5*$EA12*((1+'Labour rates'!$C$2)*(1+'Labour rates'!$D$2))</f>
        <v>340.63386160155505</v>
      </c>
      <c r="EF12" s="507">
        <f>'AERFD Revised labour.plant '!G5*$EA12*((1+'Labour rates'!$C$2)*(1+'Labour rates'!$D$2))</f>
        <v>352.14424818756083</v>
      </c>
      <c r="EG12" s="507">
        <f>'AERFD Revised labour.plant '!H5*$EA12*((1+'Labour rates'!$C$2)*(1+'Labour rates'!$D$2))</f>
        <v>364.27437035164837</v>
      </c>
      <c r="EH12" s="507">
        <f>'AERFD Revised labour.plant '!I5*$EA12*((1+'Labour rates'!$C$2)*(1+'Labour rates'!$D$2))</f>
        <v>376.65842783717585</v>
      </c>
      <c r="EI12" s="203">
        <v>2</v>
      </c>
      <c r="EJ12" s="198">
        <f>EI12*'Labour rates'!B13</f>
        <v>313.66000000000003</v>
      </c>
      <c r="EK12" s="215" t="s">
        <v>174</v>
      </c>
      <c r="EL12" s="198">
        <f>'AERFD Revised labour.plant '!E5*$EI12*((1+'Labour rates'!$C$2)*(1+'Labour rates'!$D$2))</f>
        <v>330.78785692627417</v>
      </c>
      <c r="EM12" s="507">
        <f>'AERFD Revised labour.plant '!F5*$EI12*((1+'Labour rates'!$C$2)*(1+'Labour rates'!$D$2))</f>
        <v>340.63386160155505</v>
      </c>
      <c r="EN12" s="507">
        <f>'AERFD Revised labour.plant '!G5*$EI12*((1+'Labour rates'!$C$2)*(1+'Labour rates'!$D$2))</f>
        <v>352.14424818756083</v>
      </c>
      <c r="EO12" s="507">
        <f>'AERFD Revised labour.plant '!H5*$EI12*((1+'Labour rates'!$C$2)*(1+'Labour rates'!$D$2))</f>
        <v>364.27437035164837</v>
      </c>
      <c r="EP12" s="507">
        <f>'AERFD Revised labour.plant '!I5*$EI12*((1+'Labour rates'!$C$2)*(1+'Labour rates'!$D$2))</f>
        <v>376.65842783717585</v>
      </c>
      <c r="EQ12" s="203">
        <v>2</v>
      </c>
      <c r="ER12" s="198">
        <f>EQ12*'Labour rates'!B13</f>
        <v>313.66000000000003</v>
      </c>
      <c r="ES12" s="215" t="s">
        <v>174</v>
      </c>
      <c r="ET12" s="198">
        <f>'AERFD Revised labour.plant '!E5*$EQ12*((1+'Labour rates'!$C$2)*(1+'Labour rates'!$D$2))</f>
        <v>330.78785692627417</v>
      </c>
      <c r="EU12" s="507">
        <f>'AERFD Revised labour.plant '!F5*$EQ12*((1+'Labour rates'!$C$2)*(1+'Labour rates'!$D$2))</f>
        <v>340.63386160155505</v>
      </c>
      <c r="EV12" s="507">
        <f>'AERFD Revised labour.plant '!G5*$EQ12*((1+'Labour rates'!$C$2)*(1+'Labour rates'!$D$2))</f>
        <v>352.14424818756083</v>
      </c>
      <c r="EW12" s="507">
        <f>'AERFD Revised labour.plant '!H5*$EQ12*((1+'Labour rates'!$C$2)*(1+'Labour rates'!$D$2))</f>
        <v>364.27437035164837</v>
      </c>
      <c r="EX12" s="507">
        <f>'AERFD Revised labour.plant '!I5*$EQ12*((1+'Labour rates'!$C$2)*(1+'Labour rates'!$D$2))</f>
        <v>376.65842783717585</v>
      </c>
      <c r="EY12" s="203">
        <v>2</v>
      </c>
      <c r="EZ12" s="198">
        <f>EY12*'Labour rates'!B13</f>
        <v>313.66000000000003</v>
      </c>
      <c r="FA12" s="215" t="s">
        <v>174</v>
      </c>
      <c r="FB12" s="198">
        <f>'AERFD Revised labour.plant '!E5*$EY12*((1+'Labour rates'!$C$2)*(1+'Labour rates'!$D$2))</f>
        <v>330.78785692627417</v>
      </c>
      <c r="FC12" s="507">
        <f>'AERFD Revised labour.plant '!F5*$EY12*((1+'Labour rates'!$C$2)*(1+'Labour rates'!$D$2))</f>
        <v>340.63386160155505</v>
      </c>
      <c r="FD12" s="507">
        <f>'AERFD Revised labour.plant '!G5*$EY12*((1+'Labour rates'!$C$2)*(1+'Labour rates'!$D$2))</f>
        <v>352.14424818756083</v>
      </c>
      <c r="FE12" s="507">
        <f>'AERFD Revised labour.plant '!H5*$EY12*((1+'Labour rates'!$C$2)*(1+'Labour rates'!$D$2))</f>
        <v>364.27437035164837</v>
      </c>
      <c r="FF12" s="507">
        <f>'AERFD Revised labour.plant '!I5*$EY12*((1+'Labour rates'!$C$2)*(1+'Labour rates'!$D$2))</f>
        <v>376.65842783717585</v>
      </c>
      <c r="FG12" s="203">
        <v>2</v>
      </c>
      <c r="FH12" s="198">
        <f>FG12*'Labour rates'!B13</f>
        <v>313.66000000000003</v>
      </c>
      <c r="FI12" s="215" t="s">
        <v>174</v>
      </c>
      <c r="FJ12" s="198">
        <f>'AERFD Revised labour.plant '!E5*$FG12*((1+'Labour rates'!$C$2)*(1+'Labour rates'!$D$2))</f>
        <v>330.78785692627417</v>
      </c>
      <c r="FK12" s="507">
        <f>'AERFD Revised labour.plant '!F5*$FG12*((1+'Labour rates'!$C$2)*(1+'Labour rates'!$D$2))</f>
        <v>340.63386160155505</v>
      </c>
      <c r="FL12" s="507">
        <f>'AERFD Revised labour.plant '!G5*$FG12*((1+'Labour rates'!$C$2)*(1+'Labour rates'!$D$2))</f>
        <v>352.14424818756083</v>
      </c>
      <c r="FM12" s="507">
        <f>'AERFD Revised labour.plant '!H5*$FG12*((1+'Labour rates'!$C$2)*(1+'Labour rates'!$D$2))</f>
        <v>364.27437035164837</v>
      </c>
      <c r="FN12" s="507">
        <f>'AERFD Revised labour.plant '!I5*$FG12*((1+'Labour rates'!$C$2)*(1+'Labour rates'!$D$2))</f>
        <v>376.65842783717585</v>
      </c>
      <c r="FO12" s="203">
        <v>3</v>
      </c>
      <c r="FP12" s="198">
        <f>FO12*'Labour rates'!B13</f>
        <v>470.49</v>
      </c>
      <c r="FQ12" s="215" t="s">
        <v>174</v>
      </c>
      <c r="FR12" s="198">
        <f>'AERFD Revised labour.plant '!E5*$FO12*((1+'Labour rates'!$C$2)*(1+'Labour rates'!$D$2))</f>
        <v>496.18178538941135</v>
      </c>
      <c r="FS12" s="507">
        <f>'AERFD Revised labour.plant '!F5*$FO12*((1+'Labour rates'!$C$2)*(1+'Labour rates'!$D$2))</f>
        <v>510.95079240233258</v>
      </c>
      <c r="FT12" s="507">
        <f>'AERFD Revised labour.plant '!G5*$FO12*((1+'Labour rates'!$C$2)*(1+'Labour rates'!$D$2))</f>
        <v>528.21637228134125</v>
      </c>
      <c r="FU12" s="507">
        <f>'AERFD Revised labour.plant '!H5*$FO12*((1+'Labour rates'!$C$2)*(1+'Labour rates'!$D$2))</f>
        <v>546.4115555274725</v>
      </c>
      <c r="FV12" s="507">
        <f>'AERFD Revised labour.plant '!I5*$FO12*((1+'Labour rates'!$C$2)*(1+'Labour rates'!$D$2))</f>
        <v>564.98764175576378</v>
      </c>
      <c r="FW12" s="203">
        <v>3</v>
      </c>
      <c r="FX12" s="198">
        <f>FW12*'Labour rates'!B13</f>
        <v>470.49</v>
      </c>
      <c r="FY12" s="215" t="s">
        <v>174</v>
      </c>
      <c r="FZ12" s="198">
        <f>'AERFD Revised labour.plant '!E5*$FW12*((1+'Labour rates'!$C$2)*(1+'Labour rates'!$D$2))</f>
        <v>496.18178538941135</v>
      </c>
      <c r="GA12" s="507">
        <f>'AERFD Revised labour.plant '!F5*$FW12*((1+'Labour rates'!$C$2)*(1+'Labour rates'!$D$2))</f>
        <v>510.95079240233258</v>
      </c>
      <c r="GB12" s="507">
        <f>'AERFD Revised labour.plant '!G5*$FW12*((1+'Labour rates'!$C$2)*(1+'Labour rates'!$D$2))</f>
        <v>528.21637228134125</v>
      </c>
      <c r="GC12" s="507">
        <f>'AERFD Revised labour.plant '!H5*$FW12*((1+'Labour rates'!$C$2)*(1+'Labour rates'!$D$2))</f>
        <v>546.4115555274725</v>
      </c>
      <c r="GD12" s="507">
        <f>'AERFD Revised labour.plant '!I5*$FW12*((1+'Labour rates'!$C$2)*(1+'Labour rates'!$D$2))</f>
        <v>564.98764175576378</v>
      </c>
      <c r="GE12" s="203">
        <v>0</v>
      </c>
      <c r="GF12" s="198">
        <f>GE12*'Labour rates'!B13</f>
        <v>0</v>
      </c>
      <c r="GG12" s="215" t="s">
        <v>174</v>
      </c>
      <c r="GH12" s="198">
        <f>'AERFD Revised labour.plant '!E5*$GE12*((1+'Labour rates'!$C$2)*(1+'Labour rates'!$D$2))</f>
        <v>0</v>
      </c>
      <c r="GI12" s="507">
        <f>'AERFD Revised labour.plant '!F5*$GE12*((1+'Labour rates'!$C$2)*(1+'Labour rates'!$D$2))</f>
        <v>0</v>
      </c>
      <c r="GJ12" s="507">
        <f>'AERFD Revised labour.plant '!G5*$GE12*((1+'Labour rates'!$C$2)*(1+'Labour rates'!$D$2))</f>
        <v>0</v>
      </c>
      <c r="GK12" s="507">
        <f>'AERFD Revised labour.plant '!H5*$GE12*((1+'Labour rates'!$C$2)*(1+'Labour rates'!$D$2))</f>
        <v>0</v>
      </c>
      <c r="GL12" s="507">
        <f>'AERFD Revised labour.plant '!I5*$GE12*((1+'Labour rates'!$C$2)*(1+'Labour rates'!$D$2))</f>
        <v>0</v>
      </c>
      <c r="GM12" s="203">
        <v>0</v>
      </c>
      <c r="GN12" s="198">
        <f>GM12*'Labour rates'!B13</f>
        <v>0</v>
      </c>
      <c r="GO12" s="215" t="s">
        <v>174</v>
      </c>
      <c r="GP12" s="198">
        <f>'AERFD Revised labour.plant '!E5*$GM12*((1+'Labour rates'!$C$2)*(1+'Labour rates'!$D$2))</f>
        <v>0</v>
      </c>
      <c r="GQ12" s="507">
        <f>'AERFD Revised labour.plant '!F5*$GM12*((1+'Labour rates'!$C$2)*(1+'Labour rates'!$D$2))</f>
        <v>0</v>
      </c>
      <c r="GR12" s="507">
        <f>'AERFD Revised labour.plant '!G5*$GM12*((1+'Labour rates'!$C$2)*(1+'Labour rates'!$D$2))</f>
        <v>0</v>
      </c>
      <c r="GS12" s="507">
        <f>'AERFD Revised labour.plant '!H5*$GM12*((1+'Labour rates'!$C$2)*(1+'Labour rates'!$D$2))</f>
        <v>0</v>
      </c>
      <c r="GT12" s="507">
        <f>'AERFD Revised labour.plant '!I5*$GM12*((1+'Labour rates'!$C$2)*(1+'Labour rates'!$D$2))</f>
        <v>0</v>
      </c>
      <c r="GU12" s="203">
        <v>0</v>
      </c>
      <c r="GV12" s="198">
        <f>GU12*'Labour rates'!B13</f>
        <v>0</v>
      </c>
      <c r="GW12" s="215" t="s">
        <v>174</v>
      </c>
      <c r="GX12" s="198">
        <f>'AERFD Revised labour.plant '!E5*$GU12*((1+'Labour rates'!$C$2)*(1+'Labour rates'!$D$2))</f>
        <v>0</v>
      </c>
      <c r="GY12" s="507">
        <f>'AERFD Revised labour.plant '!F5*$GU12*((1+'Labour rates'!$C$2)*(1+'Labour rates'!$D$2))</f>
        <v>0</v>
      </c>
      <c r="GZ12" s="507">
        <f>'AERFD Revised labour.plant '!G5*$GU12*((1+'Labour rates'!$C$2)*(1+'Labour rates'!$D$2))</f>
        <v>0</v>
      </c>
      <c r="HA12" s="507">
        <f>'AERFD Revised labour.plant '!H5*$GU12*((1+'Labour rates'!$C$2)*(1+'Labour rates'!$D$2))</f>
        <v>0</v>
      </c>
      <c r="HB12" s="507">
        <f>'AERFD Revised labour.plant '!I5*$GU12*((1+'Labour rates'!$C$2)*(1+'Labour rates'!$D$2))</f>
        <v>0</v>
      </c>
      <c r="HC12" s="203">
        <v>0</v>
      </c>
      <c r="HD12" s="198">
        <f>HC12*'Labour rates'!B13</f>
        <v>0</v>
      </c>
      <c r="HE12" s="215" t="s">
        <v>174</v>
      </c>
      <c r="HF12" s="198">
        <f>'AERFD Revised labour.plant '!E5*$HC12*((1+'Labour rates'!$C$2)*(1+'Labour rates'!$D$2))</f>
        <v>0</v>
      </c>
      <c r="HG12" s="507">
        <f>'AERFD Revised labour.plant '!F5*$HC12*((1+'Labour rates'!$C$2)*(1+'Labour rates'!$D$2))</f>
        <v>0</v>
      </c>
      <c r="HH12" s="507">
        <f>'AERFD Revised labour.plant '!G5*$HC12*((1+'Labour rates'!$C$2)*(1+'Labour rates'!$D$2))</f>
        <v>0</v>
      </c>
      <c r="HI12" s="507">
        <f>'AERFD Revised labour.plant '!H5*$HC12*((1+'Labour rates'!$C$2)*(1+'Labour rates'!$D$2))</f>
        <v>0</v>
      </c>
      <c r="HJ12" s="507">
        <f>'AERFD Revised labour.plant '!I5*$HC12*((1+'Labour rates'!$C$2)*(1+'Labour rates'!$D$2))</f>
        <v>0</v>
      </c>
      <c r="HK12" s="203">
        <v>0</v>
      </c>
      <c r="HL12" s="198">
        <f>HK12*'Labour rates'!B13</f>
        <v>0</v>
      </c>
      <c r="HM12" s="215" t="s">
        <v>174</v>
      </c>
      <c r="HN12" s="198">
        <f>'AERFD Revised labour.plant '!E5*$HK12*((1+'Labour rates'!$C$2)*(1+'Labour rates'!$D$2))</f>
        <v>0</v>
      </c>
      <c r="HO12" s="507">
        <f>'AERFD Revised labour.plant '!F5*$HK12*((1+'Labour rates'!$C$2)*(1+'Labour rates'!$D$2))</f>
        <v>0</v>
      </c>
      <c r="HP12" s="507">
        <f>'AERFD Revised labour.plant '!G5*$HK12*((1+'Labour rates'!$C$2)*(1+'Labour rates'!$D$2))</f>
        <v>0</v>
      </c>
      <c r="HQ12" s="507">
        <f>'AERFD Revised labour.plant '!H5*$HK12*((1+'Labour rates'!$C$2)*(1+'Labour rates'!$D$2))</f>
        <v>0</v>
      </c>
      <c r="HR12" s="507">
        <f>'AERFD Revised labour.plant '!I5*$HK12*((1+'Labour rates'!$C$2)*(1+'Labour rates'!$D$2))</f>
        <v>0</v>
      </c>
      <c r="HS12" s="203">
        <v>0</v>
      </c>
      <c r="HT12" s="198">
        <f>HS12*'Labour rates'!B13</f>
        <v>0</v>
      </c>
      <c r="HU12" s="215" t="s">
        <v>174</v>
      </c>
      <c r="HV12" s="198">
        <f>'AERFD Revised labour.plant '!E5*$HS12*((1+'Labour rates'!$C$2)*(1+'Labour rates'!$D$2))</f>
        <v>0</v>
      </c>
      <c r="HW12" s="507">
        <f>'AERFD Revised labour.plant '!F5*$HS12*((1+'Labour rates'!$C$2)*(1+'Labour rates'!$D$2))</f>
        <v>0</v>
      </c>
      <c r="HX12" s="507">
        <f>'AERFD Revised labour.plant '!G5*$HS12*((1+'Labour rates'!$C$2)*(1+'Labour rates'!$D$2))</f>
        <v>0</v>
      </c>
      <c r="HY12" s="507">
        <f>'AERFD Revised labour.plant '!H5*$HS12*((1+'Labour rates'!$C$2)*(1+'Labour rates'!$D$2))</f>
        <v>0</v>
      </c>
      <c r="HZ12" s="507">
        <f>'AERFD Revised labour.plant '!I5*$HS12*((1+'Labour rates'!$C$2)*(1+'Labour rates'!$D$2))</f>
        <v>0</v>
      </c>
      <c r="IA12" s="203">
        <v>0</v>
      </c>
      <c r="IB12" s="198">
        <f>IA12*'Labour rates'!B13</f>
        <v>0</v>
      </c>
      <c r="IC12" s="215" t="s">
        <v>174</v>
      </c>
      <c r="ID12" s="198">
        <f>'AERFD Revised labour.plant '!E5*$IA12*((1+'Labour rates'!$C$2)*(1+'Labour rates'!$D$2))</f>
        <v>0</v>
      </c>
      <c r="IE12" s="507">
        <f>'AERFD Revised labour.plant '!F5*$IA12*((1+'Labour rates'!$C$2)*(1+'Labour rates'!$D$2))</f>
        <v>0</v>
      </c>
      <c r="IF12" s="507">
        <f>'AERFD Revised labour.plant '!G5*$IA12*((1+'Labour rates'!$C$2)*(1+'Labour rates'!$D$2))</f>
        <v>0</v>
      </c>
      <c r="IG12" s="507">
        <f>'AERFD Revised labour.plant '!H5*$IA12*((1+'Labour rates'!$C$2)*(1+'Labour rates'!$D$2))</f>
        <v>0</v>
      </c>
      <c r="IH12" s="507">
        <f>'AERFD Revised labour.plant '!I5*$IA12*((1+'Labour rates'!$C$2)*(1+'Labour rates'!$D$2))</f>
        <v>0</v>
      </c>
      <c r="II12" s="203">
        <v>0</v>
      </c>
      <c r="IJ12" s="198">
        <f>II12*'Labour rates'!B13</f>
        <v>0</v>
      </c>
      <c r="IK12" s="215" t="s">
        <v>174</v>
      </c>
      <c r="IL12" s="198">
        <f>'AERFD Revised labour.plant '!E5*$II12*((1+'Labour rates'!$C$2)*(1+'Labour rates'!$D$2))</f>
        <v>0</v>
      </c>
      <c r="IM12" s="507">
        <f>'AERFD Revised labour.plant '!F5*$II12*((1+'Labour rates'!$C$2)*(1+'Labour rates'!$D$2))</f>
        <v>0</v>
      </c>
      <c r="IN12" s="507">
        <f>'AERFD Revised labour.plant '!G5*$II12*((1+'Labour rates'!$C$2)*(1+'Labour rates'!$D$2))</f>
        <v>0</v>
      </c>
      <c r="IO12" s="507">
        <f>'AERFD Revised labour.plant '!H5*$II12*((1+'Labour rates'!$C$2)*(1+'Labour rates'!$D$2))</f>
        <v>0</v>
      </c>
      <c r="IP12" s="507">
        <f>'AERFD Revised labour.plant '!I5*$II12*((1+'Labour rates'!$C$2)*(1+'Labour rates'!$D$2))</f>
        <v>0</v>
      </c>
      <c r="IQ12" s="203">
        <v>0</v>
      </c>
      <c r="IR12" s="198">
        <f>IQ12*'Labour rates'!B13</f>
        <v>0</v>
      </c>
      <c r="IS12" s="215" t="s">
        <v>174</v>
      </c>
      <c r="IT12" s="198">
        <f>'AERFD Revised labour.plant '!E5*$IQ12*((1+'Labour rates'!$C$2)*(1+'Labour rates'!$D$2))</f>
        <v>0</v>
      </c>
      <c r="IU12" s="507">
        <f>'AERFD Revised labour.plant '!F5*$IQ12*((1+'Labour rates'!$C$2)*(1+'Labour rates'!$D$2))</f>
        <v>0</v>
      </c>
      <c r="IV12" s="507">
        <f>'AERFD Revised labour.plant '!G5*$IQ12*((1+'Labour rates'!$C$2)*(1+'Labour rates'!$D$2))</f>
        <v>0</v>
      </c>
      <c r="IW12" s="507">
        <f>'AERFD Revised labour.plant '!H5*$IQ12*((1+'Labour rates'!$C$2)*(1+'Labour rates'!$D$2))</f>
        <v>0</v>
      </c>
      <c r="IX12" s="507">
        <f>'AERFD Revised labour.plant '!I5*$IQ12*((1+'Labour rates'!$C$2)*(1+'Labour rates'!$D$2))</f>
        <v>0</v>
      </c>
      <c r="IY12" s="203">
        <v>0</v>
      </c>
      <c r="IZ12" s="198">
        <f>IY12*'Labour rates'!B13</f>
        <v>0</v>
      </c>
      <c r="JA12" s="215" t="s">
        <v>174</v>
      </c>
      <c r="JB12" s="198">
        <f>'AERFD Revised labour.plant '!E5*$IY12*((1+'Labour rates'!$C$2)*(1+'Labour rates'!$D$2))</f>
        <v>0</v>
      </c>
      <c r="JC12" s="507">
        <f>'AERFD Revised labour.plant '!F5*$IY12*((1+'Labour rates'!$C$2)*(1+'Labour rates'!$D$2))</f>
        <v>0</v>
      </c>
      <c r="JD12" s="507">
        <f>'AERFD Revised labour.plant '!G5*$IY12*((1+'Labour rates'!$C$2)*(1+'Labour rates'!$D$2))</f>
        <v>0</v>
      </c>
      <c r="JE12" s="507">
        <f>'AERFD Revised labour.plant '!H5*$IY12*((1+'Labour rates'!$C$2)*(1+'Labour rates'!$D$2))</f>
        <v>0</v>
      </c>
      <c r="JF12" s="510">
        <f>'AERFD Revised labour.plant '!I5*$IY12*((1+'Labour rates'!$C$2)*(1+'Labour rates'!$D$2))</f>
        <v>0</v>
      </c>
    </row>
    <row r="13" spans="1:266" x14ac:dyDescent="0.35">
      <c r="A13" s="1" t="s">
        <v>59</v>
      </c>
      <c r="C13" s="203">
        <v>3</v>
      </c>
      <c r="D13" s="198">
        <f>C13*'Labour rates'!B14</f>
        <v>470.49</v>
      </c>
      <c r="E13" s="215" t="s">
        <v>174</v>
      </c>
      <c r="F13" s="198">
        <f>'AERFD Revised labour.plant '!E6*$C13*((1+'Labour rates'!$C$2)*(1+'Labour rates'!$D$2))</f>
        <v>496.18178538941135</v>
      </c>
      <c r="G13" s="507">
        <f>'AERFD Revised labour.plant '!F6*$C13*((1+'Labour rates'!$C$2)*(1+'Labour rates'!$D$2))</f>
        <v>510.95079240233258</v>
      </c>
      <c r="H13" s="507">
        <f>'AERFD Revised labour.plant '!G6*$C13*((1+'Labour rates'!$C$2)*(1+'Labour rates'!$D$2))</f>
        <v>528.21637228134125</v>
      </c>
      <c r="I13" s="507">
        <f>'AERFD Revised labour.plant '!H6*$C13*((1+'Labour rates'!$C$2)*(1+'Labour rates'!$D$2))</f>
        <v>546.4115555274725</v>
      </c>
      <c r="J13" s="507">
        <f>'AERFD Revised labour.plant '!I6*$C13*((1+'Labour rates'!$C$2)*(1+'Labour rates'!$D$2))</f>
        <v>564.98764175576378</v>
      </c>
      <c r="K13" s="203">
        <v>4</v>
      </c>
      <c r="L13" s="198">
        <f>K13*'Labour rates'!B14</f>
        <v>627.32000000000005</v>
      </c>
      <c r="M13" s="215" t="s">
        <v>174</v>
      </c>
      <c r="N13" s="198">
        <f>'AERFD Revised labour.plant '!E6*$K13*((1+'Labour rates'!$C$2)*(1+'Labour rates'!$D$2))</f>
        <v>661.57571385254835</v>
      </c>
      <c r="O13" s="507">
        <f>'AERFD Revised labour.plant '!F6*$K13*((1+'Labour rates'!$C$2)*(1+'Labour rates'!$D$2))</f>
        <v>681.26772320311011</v>
      </c>
      <c r="P13" s="507">
        <f>'AERFD Revised labour.plant '!G6*$K13*((1+'Labour rates'!$C$2)*(1+'Labour rates'!$D$2))</f>
        <v>704.28849637512167</v>
      </c>
      <c r="Q13" s="507">
        <f>'AERFD Revised labour.plant '!H6*$K13*((1+'Labour rates'!$C$2)*(1+'Labour rates'!$D$2))</f>
        <v>728.54874070329674</v>
      </c>
      <c r="R13" s="507">
        <f>'AERFD Revised labour.plant '!I6*$K13*((1+'Labour rates'!$C$2)*(1+'Labour rates'!$D$2))</f>
        <v>753.3168556743517</v>
      </c>
      <c r="S13" s="203">
        <v>4</v>
      </c>
      <c r="T13" s="198">
        <f>S13*'Labour rates'!B14</f>
        <v>627.32000000000005</v>
      </c>
      <c r="U13" s="215" t="s">
        <v>174</v>
      </c>
      <c r="V13" s="198">
        <f>'AERFD Revised labour.plant '!E6*$S13*((1+'Labour rates'!$C$2)*(1+'Labour rates'!$D$2))</f>
        <v>661.57571385254835</v>
      </c>
      <c r="W13" s="507">
        <f>'AERFD Revised labour.plant '!F6*$S13*((1+'Labour rates'!$C$2)*(1+'Labour rates'!$D$2))</f>
        <v>681.26772320311011</v>
      </c>
      <c r="X13" s="507">
        <f>'AERFD Revised labour.plant '!G6*$S13*((1+'Labour rates'!$C$2)*(1+'Labour rates'!$D$2))</f>
        <v>704.28849637512167</v>
      </c>
      <c r="Y13" s="507">
        <f>'AERFD Revised labour.plant '!H6*$S13*((1+'Labour rates'!$C$2)*(1+'Labour rates'!$D$2))</f>
        <v>728.54874070329674</v>
      </c>
      <c r="Z13" s="507">
        <f>'AERFD Revised labour.plant '!I6*$S13*((1+'Labour rates'!$C$2)*(1+'Labour rates'!$D$2))</f>
        <v>753.3168556743517</v>
      </c>
      <c r="AA13" s="203">
        <v>4</v>
      </c>
      <c r="AB13" s="198">
        <f>AA13*'Labour rates'!B14</f>
        <v>627.32000000000005</v>
      </c>
      <c r="AC13" s="215" t="s">
        <v>174</v>
      </c>
      <c r="AD13" s="198">
        <f>'AERFD Revised labour.plant '!E6*$AA13*((1+'Labour rates'!$C$2)*(1+'Labour rates'!$D$2))</f>
        <v>661.57571385254835</v>
      </c>
      <c r="AE13" s="507">
        <f>'AERFD Revised labour.plant '!F6*$AA13*((1+'Labour rates'!$C$2)*(1+'Labour rates'!$D$2))</f>
        <v>681.26772320311011</v>
      </c>
      <c r="AF13" s="507">
        <f>'AERFD Revised labour.plant '!G6*$AA13*((1+'Labour rates'!$C$2)*(1+'Labour rates'!$D$2))</f>
        <v>704.28849637512167</v>
      </c>
      <c r="AG13" s="507">
        <f>'AERFD Revised labour.plant '!H6*$AA13*((1+'Labour rates'!$C$2)*(1+'Labour rates'!$D$2))</f>
        <v>728.54874070329674</v>
      </c>
      <c r="AH13" s="507">
        <f>'AERFD Revised labour.plant '!I6*$AA13*((1+'Labour rates'!$C$2)*(1+'Labour rates'!$D$2))</f>
        <v>753.3168556743517</v>
      </c>
      <c r="AI13" s="203">
        <v>6</v>
      </c>
      <c r="AJ13" s="198">
        <f>AI13*'Labour rates'!B14</f>
        <v>940.98</v>
      </c>
      <c r="AK13" s="215" t="s">
        <v>174</v>
      </c>
      <c r="AL13" s="198">
        <f>'AERFD Revised labour.plant '!E6*$AI13*((1+'Labour rates'!$C$2)*(1+'Labour rates'!$D$2))</f>
        <v>992.36357077882269</v>
      </c>
      <c r="AM13" s="507">
        <f>'AERFD Revised labour.plant '!F6*$AI13*((1+'Labour rates'!$C$2)*(1+'Labour rates'!$D$2))</f>
        <v>1021.9015848046652</v>
      </c>
      <c r="AN13" s="507">
        <f>'AERFD Revised labour.plant '!G6*$AI13*((1+'Labour rates'!$C$2)*(1+'Labour rates'!$D$2))</f>
        <v>1056.4327445626825</v>
      </c>
      <c r="AO13" s="507">
        <f>'AERFD Revised labour.plant '!H6*$AI13*((1+'Labour rates'!$C$2)*(1+'Labour rates'!$D$2))</f>
        <v>1092.823111054945</v>
      </c>
      <c r="AP13" s="507">
        <f>'AERFD Revised labour.plant '!I6*$AI13*((1+'Labour rates'!$C$2)*(1+'Labour rates'!$D$2))</f>
        <v>1129.9752835115276</v>
      </c>
      <c r="AQ13" s="203">
        <v>8</v>
      </c>
      <c r="AR13" s="198">
        <f>AQ13*'Labour rates'!B14</f>
        <v>1254.6400000000001</v>
      </c>
      <c r="AS13" s="215" t="s">
        <v>174</v>
      </c>
      <c r="AT13" s="198">
        <f>'AERFD Revised labour.plant '!E6*$AQ13*((1+'Labour rates'!$C$2)*(1+'Labour rates'!$D$2))</f>
        <v>1323.1514277050967</v>
      </c>
      <c r="AU13" s="507">
        <f>'AERFD Revised labour.plant '!F6*$AQ13*((1+'Labour rates'!$C$2)*(1+'Labour rates'!$D$2))</f>
        <v>1362.5354464062202</v>
      </c>
      <c r="AV13" s="507">
        <f>'AERFD Revised labour.plant '!G6*$AQ13*((1+'Labour rates'!$C$2)*(1+'Labour rates'!$D$2))</f>
        <v>1408.5769927502433</v>
      </c>
      <c r="AW13" s="507">
        <f>'AERFD Revised labour.plant '!H6*$AQ13*((1+'Labour rates'!$C$2)*(1+'Labour rates'!$D$2))</f>
        <v>1457.0974814065935</v>
      </c>
      <c r="AX13" s="507">
        <f>'AERFD Revised labour.plant '!I6*$AQ13*((1+'Labour rates'!$C$2)*(1+'Labour rates'!$D$2))</f>
        <v>1506.6337113487034</v>
      </c>
      <c r="AY13" s="203">
        <v>9</v>
      </c>
      <c r="AZ13" s="198">
        <f>AY13*'Labour rates'!B14</f>
        <v>1411.47</v>
      </c>
      <c r="BA13" s="215" t="s">
        <v>174</v>
      </c>
      <c r="BB13" s="198">
        <f>'AERFD Revised labour.plant '!E6*$AY13*((1+'Labour rates'!$C$2)*(1+'Labour rates'!$D$2))</f>
        <v>1488.5453561682339</v>
      </c>
      <c r="BC13" s="507">
        <f>'AERFD Revised labour.plant '!F6*$AY13*((1+'Labour rates'!$C$2)*(1+'Labour rates'!$D$2))</f>
        <v>1532.8523772069977</v>
      </c>
      <c r="BD13" s="507">
        <f>'AERFD Revised labour.plant '!G6*$AY13*((1+'Labour rates'!$C$2)*(1+'Labour rates'!$D$2))</f>
        <v>1584.6491168440236</v>
      </c>
      <c r="BE13" s="507">
        <f>'AERFD Revised labour.plant '!H6*$AY13*((1+'Labour rates'!$C$2)*(1+'Labour rates'!$D$2))</f>
        <v>1639.2346665824177</v>
      </c>
      <c r="BF13" s="507">
        <f>'AERFD Revised labour.plant '!I6*$AY13*((1+'Labour rates'!$C$2)*(1+'Labour rates'!$D$2))</f>
        <v>1694.9629252672912</v>
      </c>
      <c r="BG13" s="203">
        <v>4</v>
      </c>
      <c r="BH13" s="198">
        <f>BG13*'Labour rates'!B14</f>
        <v>627.32000000000005</v>
      </c>
      <c r="BI13" s="215" t="s">
        <v>174</v>
      </c>
      <c r="BJ13" s="198">
        <f>'AERFD Revised labour.plant '!E6*$BG13*((1+'Labour rates'!$C$2)*(1+'Labour rates'!$D$2))</f>
        <v>661.57571385254835</v>
      </c>
      <c r="BK13" s="507">
        <f>'AERFD Revised labour.plant '!F6*$BG13*((1+'Labour rates'!$C$2)*(1+'Labour rates'!$D$2))</f>
        <v>681.26772320311011</v>
      </c>
      <c r="BL13" s="507">
        <f>'AERFD Revised labour.plant '!G6*$BG13*((1+'Labour rates'!$C$2)*(1+'Labour rates'!$D$2))</f>
        <v>704.28849637512167</v>
      </c>
      <c r="BM13" s="507">
        <f>'AERFD Revised labour.plant '!H6*$BG13*((1+'Labour rates'!$C$2)*(1+'Labour rates'!$D$2))</f>
        <v>728.54874070329674</v>
      </c>
      <c r="BN13" s="507">
        <f>'AERFD Revised labour.plant '!I6*$BG13*((1+'Labour rates'!$C$2)*(1+'Labour rates'!$D$2))</f>
        <v>753.3168556743517</v>
      </c>
      <c r="BO13" s="203">
        <v>4</v>
      </c>
      <c r="BP13" s="198">
        <f>BO13*'Labour rates'!B14</f>
        <v>627.32000000000005</v>
      </c>
      <c r="BQ13" s="215" t="s">
        <v>174</v>
      </c>
      <c r="BR13" s="198">
        <f>'AERFD Revised labour.plant '!E6*$BO13*((1+'Labour rates'!$C$2)*(1+'Labour rates'!$D$2))</f>
        <v>661.57571385254835</v>
      </c>
      <c r="BS13" s="507">
        <f>'AERFD Revised labour.plant '!F6*$BO13*((1+'Labour rates'!$C$2)*(1+'Labour rates'!$D$2))</f>
        <v>681.26772320311011</v>
      </c>
      <c r="BT13" s="507">
        <f>'AERFD Revised labour.plant '!G6*$BO13*((1+'Labour rates'!$C$2)*(1+'Labour rates'!$D$2))</f>
        <v>704.28849637512167</v>
      </c>
      <c r="BU13" s="507">
        <f>'AERFD Revised labour.plant '!H6*$BO13*((1+'Labour rates'!$C$2)*(1+'Labour rates'!$D$2))</f>
        <v>728.54874070329674</v>
      </c>
      <c r="BV13" s="507">
        <f>'AERFD Revised labour.plant '!I6*$BO13*((1+'Labour rates'!$C$2)*(1+'Labour rates'!$D$2))</f>
        <v>753.3168556743517</v>
      </c>
      <c r="BW13" s="203">
        <v>5</v>
      </c>
      <c r="BX13" s="198">
        <f>BW13*'Labour rates'!B14</f>
        <v>784.15000000000009</v>
      </c>
      <c r="BY13" s="215" t="s">
        <v>174</v>
      </c>
      <c r="BZ13" s="198">
        <f>'AERFD Revised labour.plant '!E6*$BW13*((1+'Labour rates'!$C$2)*(1+'Labour rates'!$D$2))</f>
        <v>826.96964231568552</v>
      </c>
      <c r="CA13" s="507">
        <f>'AERFD Revised labour.plant '!F6*$BW13*((1+'Labour rates'!$C$2)*(1+'Labour rates'!$D$2))</f>
        <v>851.58465400388764</v>
      </c>
      <c r="CB13" s="507">
        <f>'AERFD Revised labour.plant '!G6*$BW13*((1+'Labour rates'!$C$2)*(1+'Labour rates'!$D$2))</f>
        <v>880.36062046890197</v>
      </c>
      <c r="CC13" s="507">
        <f>'AERFD Revised labour.plant '!H6*$BW13*((1+'Labour rates'!$C$2)*(1+'Labour rates'!$D$2))</f>
        <v>910.68592587912087</v>
      </c>
      <c r="CD13" s="507">
        <f>'AERFD Revised labour.plant '!I6*$BW13*((1+'Labour rates'!$C$2)*(1+'Labour rates'!$D$2))</f>
        <v>941.64606959293951</v>
      </c>
      <c r="CE13" s="203">
        <v>9</v>
      </c>
      <c r="CF13" s="198">
        <f>CE13*'Labour rates'!B14</f>
        <v>1411.47</v>
      </c>
      <c r="CG13" s="215" t="s">
        <v>174</v>
      </c>
      <c r="CH13" s="198">
        <f>'AERFD Revised labour.plant '!E6*$CE13*((1+'Labour rates'!$C$2)*(1+'Labour rates'!$D$2))</f>
        <v>1488.5453561682339</v>
      </c>
      <c r="CI13" s="507">
        <f>'AERFD Revised labour.plant '!F6*$CE13*((1+'Labour rates'!$C$2)*(1+'Labour rates'!$D$2))</f>
        <v>1532.8523772069977</v>
      </c>
      <c r="CJ13" s="507">
        <f>'AERFD Revised labour.plant '!G6*$CE13*((1+'Labour rates'!$C$2)*(1+'Labour rates'!$D$2))</f>
        <v>1584.6491168440236</v>
      </c>
      <c r="CK13" s="507">
        <f>'AERFD Revised labour.plant '!H6*$CE13*((1+'Labour rates'!$C$2)*(1+'Labour rates'!$D$2))</f>
        <v>1639.2346665824177</v>
      </c>
      <c r="CL13" s="507">
        <f>'AERFD Revised labour.plant '!I6*$CE13*((1+'Labour rates'!$C$2)*(1+'Labour rates'!$D$2))</f>
        <v>1694.9629252672912</v>
      </c>
      <c r="CM13" s="203">
        <v>0</v>
      </c>
      <c r="CN13" s="198">
        <f>CM13*'Labour rates'!B14</f>
        <v>0</v>
      </c>
      <c r="CO13" s="215" t="s">
        <v>174</v>
      </c>
      <c r="CP13" s="198">
        <f>'AERFD Revised labour.plant '!E6*$CM13*((1+'Labour rates'!$C$2)*(1+'Labour rates'!$D$2))</f>
        <v>0</v>
      </c>
      <c r="CQ13" s="507">
        <f>'AERFD Revised labour.plant '!F6*$CM13*((1+'Labour rates'!$C$2)*(1+'Labour rates'!$D$2))</f>
        <v>0</v>
      </c>
      <c r="CR13" s="507">
        <f>'AERFD Revised labour.plant '!G6*$CM13*((1+'Labour rates'!$C$2)*(1+'Labour rates'!$D$2))</f>
        <v>0</v>
      </c>
      <c r="CS13" s="507">
        <f>'AERFD Revised labour.plant '!H6*$CM13*((1+'Labour rates'!$C$2)*(1+'Labour rates'!$D$2))</f>
        <v>0</v>
      </c>
      <c r="CT13" s="507">
        <f>'AERFD Revised labour.plant '!I6*$CM13*((1+'Labour rates'!$C$2)*(1+'Labour rates'!$D$2))</f>
        <v>0</v>
      </c>
      <c r="CU13" s="203">
        <v>0</v>
      </c>
      <c r="CV13" s="198">
        <f>CU13*'Labour rates'!B14</f>
        <v>0</v>
      </c>
      <c r="CW13" s="215" t="s">
        <v>174</v>
      </c>
      <c r="CX13" s="198">
        <f>'AERFD Revised labour.plant '!E6*$CU13*((1+'Labour rates'!$C$2)*(1+'Labour rates'!$D$2))</f>
        <v>0</v>
      </c>
      <c r="CY13" s="507">
        <f>'AERFD Revised labour.plant '!F6*$CU13*((1+'Labour rates'!$C$2)*(1+'Labour rates'!$D$2))</f>
        <v>0</v>
      </c>
      <c r="CZ13" s="507">
        <f>'AERFD Revised labour.plant '!G6*$CU13*((1+'Labour rates'!$C$2)*(1+'Labour rates'!$D$2))</f>
        <v>0</v>
      </c>
      <c r="DA13" s="507">
        <f>'AERFD Revised labour.plant '!H6*$CU13*((1+'Labour rates'!$C$2)*(1+'Labour rates'!$D$2))</f>
        <v>0</v>
      </c>
      <c r="DB13" s="507">
        <f>'AERFD Revised labour.plant '!I6*$CU13*((1+'Labour rates'!$C$2)*(1+'Labour rates'!$D$2))</f>
        <v>0</v>
      </c>
      <c r="DC13" s="203">
        <v>0</v>
      </c>
      <c r="DD13" s="198">
        <f>DC13*'Labour rates'!B14</f>
        <v>0</v>
      </c>
      <c r="DE13" s="215" t="s">
        <v>174</v>
      </c>
      <c r="DF13" s="198">
        <f>'AERFD Revised labour.plant '!E6*$DC13*((1+'Labour rates'!$C$2)*(1+'Labour rates'!$D$2))</f>
        <v>0</v>
      </c>
      <c r="DG13" s="507">
        <f>'AERFD Revised labour.plant '!F6*$DC13*((1+'Labour rates'!$C$2)*(1+'Labour rates'!$D$2))</f>
        <v>0</v>
      </c>
      <c r="DH13" s="507">
        <f>'AERFD Revised labour.plant '!G6*$DC13*((1+'Labour rates'!$C$2)*(1+'Labour rates'!$D$2))</f>
        <v>0</v>
      </c>
      <c r="DI13" s="507">
        <f>'AERFD Revised labour.plant '!H6*$DC13*((1+'Labour rates'!$C$2)*(1+'Labour rates'!$D$2))</f>
        <v>0</v>
      </c>
      <c r="DJ13" s="507">
        <f>'AERFD Revised labour.plant '!I6*$DC13*((1+'Labour rates'!$C$2)*(1+'Labour rates'!$D$2))</f>
        <v>0</v>
      </c>
      <c r="DK13" s="203">
        <v>0</v>
      </c>
      <c r="DL13" s="198">
        <f>DK13*'Labour rates'!B14</f>
        <v>0</v>
      </c>
      <c r="DM13" s="215" t="s">
        <v>174</v>
      </c>
      <c r="DN13" s="198">
        <f>'AERFD Revised labour.plant '!E6*$DK13*((1+'Labour rates'!$C$2)*(1+'Labour rates'!$D$2))</f>
        <v>0</v>
      </c>
      <c r="DO13" s="507">
        <f>'AERFD Revised labour.plant '!F6*$DK13*((1+'Labour rates'!$C$2)*(1+'Labour rates'!$D$2))</f>
        <v>0</v>
      </c>
      <c r="DP13" s="507">
        <f>'AERFD Revised labour.plant '!G6*$DK13*((1+'Labour rates'!$C$2)*(1+'Labour rates'!$D$2))</f>
        <v>0</v>
      </c>
      <c r="DQ13" s="507">
        <f>'AERFD Revised labour.plant '!H6*$DK13*((1+'Labour rates'!$C$2)*(1+'Labour rates'!$D$2))</f>
        <v>0</v>
      </c>
      <c r="DR13" s="507">
        <f>'AERFD Revised labour.plant '!I6*$DK13*((1+'Labour rates'!$C$2)*(1+'Labour rates'!$D$2))</f>
        <v>0</v>
      </c>
      <c r="DS13" s="203">
        <v>3</v>
      </c>
      <c r="DT13" s="198">
        <f>DS13*'Labour rates'!B14</f>
        <v>470.49</v>
      </c>
      <c r="DU13" s="215" t="s">
        <v>174</v>
      </c>
      <c r="DV13" s="198">
        <f>'AERFD Revised labour.plant '!E6*$DS13*((1+'Labour rates'!$C$2)*(1+'Labour rates'!$D$2))</f>
        <v>496.18178538941135</v>
      </c>
      <c r="DW13" s="507">
        <f>'AERFD Revised labour.plant '!F6*$DS13*((1+'Labour rates'!$C$2)*(1+'Labour rates'!$D$2))</f>
        <v>510.95079240233258</v>
      </c>
      <c r="DX13" s="507">
        <f>'AERFD Revised labour.plant '!G6*$DS13*((1+'Labour rates'!$C$2)*(1+'Labour rates'!$D$2))</f>
        <v>528.21637228134125</v>
      </c>
      <c r="DY13" s="507">
        <f>'AERFD Revised labour.plant '!H6*$DS13*((1+'Labour rates'!$C$2)*(1+'Labour rates'!$D$2))</f>
        <v>546.4115555274725</v>
      </c>
      <c r="DZ13" s="507">
        <f>'AERFD Revised labour.plant '!I6*$DS13*((1+'Labour rates'!$C$2)*(1+'Labour rates'!$D$2))</f>
        <v>564.98764175576378</v>
      </c>
      <c r="EA13" s="203">
        <v>0</v>
      </c>
      <c r="EB13" s="198">
        <f>EA13*'Labour rates'!B14</f>
        <v>0</v>
      </c>
      <c r="EC13" s="215" t="s">
        <v>174</v>
      </c>
      <c r="ED13" s="198">
        <f>'AERFD Revised labour.plant '!E6*$EA13*((1+'Labour rates'!$C$2)*(1+'Labour rates'!$D$2))</f>
        <v>0</v>
      </c>
      <c r="EE13" s="507">
        <f>'AERFD Revised labour.plant '!F6*$EA13*((1+'Labour rates'!$C$2)*(1+'Labour rates'!$D$2))</f>
        <v>0</v>
      </c>
      <c r="EF13" s="507">
        <f>'AERFD Revised labour.plant '!G6*$EA13*((1+'Labour rates'!$C$2)*(1+'Labour rates'!$D$2))</f>
        <v>0</v>
      </c>
      <c r="EG13" s="507">
        <f>'AERFD Revised labour.plant '!H6*$EA13*((1+'Labour rates'!$C$2)*(1+'Labour rates'!$D$2))</f>
        <v>0</v>
      </c>
      <c r="EH13" s="507">
        <f>'AERFD Revised labour.plant '!I6*$EA13*((1+'Labour rates'!$C$2)*(1+'Labour rates'!$D$2))</f>
        <v>0</v>
      </c>
      <c r="EI13" s="203">
        <v>0</v>
      </c>
      <c r="EJ13" s="198">
        <f>EI13*'Labour rates'!B14</f>
        <v>0</v>
      </c>
      <c r="EK13" s="215" t="s">
        <v>174</v>
      </c>
      <c r="EL13" s="198">
        <f>'AERFD Revised labour.plant '!E6*$EI13*((1+'Labour rates'!$C$2)*(1+'Labour rates'!$D$2))</f>
        <v>0</v>
      </c>
      <c r="EM13" s="507">
        <f>'AERFD Revised labour.plant '!F6*$EI13*((1+'Labour rates'!$C$2)*(1+'Labour rates'!$D$2))</f>
        <v>0</v>
      </c>
      <c r="EN13" s="507">
        <f>'AERFD Revised labour.plant '!G6*$EI13*((1+'Labour rates'!$C$2)*(1+'Labour rates'!$D$2))</f>
        <v>0</v>
      </c>
      <c r="EO13" s="507">
        <f>'AERFD Revised labour.plant '!H6*$EI13*((1+'Labour rates'!$C$2)*(1+'Labour rates'!$D$2))</f>
        <v>0</v>
      </c>
      <c r="EP13" s="507">
        <f>'AERFD Revised labour.plant '!I6*$EI13*((1+'Labour rates'!$C$2)*(1+'Labour rates'!$D$2))</f>
        <v>0</v>
      </c>
      <c r="EQ13" s="203">
        <v>0</v>
      </c>
      <c r="ER13" s="198">
        <f>EQ13*'Labour rates'!B14</f>
        <v>0</v>
      </c>
      <c r="ES13" s="215" t="s">
        <v>174</v>
      </c>
      <c r="ET13" s="198">
        <f>'AERFD Revised labour.plant '!E6*$EQ13*((1+'Labour rates'!$C$2)*(1+'Labour rates'!$D$2))</f>
        <v>0</v>
      </c>
      <c r="EU13" s="507">
        <f>'AERFD Revised labour.plant '!F6*$EQ13*((1+'Labour rates'!$C$2)*(1+'Labour rates'!$D$2))</f>
        <v>0</v>
      </c>
      <c r="EV13" s="507">
        <f>'AERFD Revised labour.plant '!G6*$EQ13*((1+'Labour rates'!$C$2)*(1+'Labour rates'!$D$2))</f>
        <v>0</v>
      </c>
      <c r="EW13" s="507">
        <f>'AERFD Revised labour.plant '!H6*$EQ13*((1+'Labour rates'!$C$2)*(1+'Labour rates'!$D$2))</f>
        <v>0</v>
      </c>
      <c r="EX13" s="507">
        <f>'AERFD Revised labour.plant '!I6*$EQ13*((1+'Labour rates'!$C$2)*(1+'Labour rates'!$D$2))</f>
        <v>0</v>
      </c>
      <c r="EY13" s="203">
        <v>0</v>
      </c>
      <c r="EZ13" s="198">
        <f>EY13*'Labour rates'!B14</f>
        <v>0</v>
      </c>
      <c r="FA13" s="215" t="s">
        <v>174</v>
      </c>
      <c r="FB13" s="198">
        <f>'AERFD Revised labour.plant '!E6*$EY13*((1+'Labour rates'!$C$2)*(1+'Labour rates'!$D$2))</f>
        <v>0</v>
      </c>
      <c r="FC13" s="507">
        <f>'AERFD Revised labour.plant '!F6*$EY13*((1+'Labour rates'!$C$2)*(1+'Labour rates'!$D$2))</f>
        <v>0</v>
      </c>
      <c r="FD13" s="507">
        <f>'AERFD Revised labour.plant '!G6*$EY13*((1+'Labour rates'!$C$2)*(1+'Labour rates'!$D$2))</f>
        <v>0</v>
      </c>
      <c r="FE13" s="507">
        <f>'AERFD Revised labour.plant '!H6*$EY13*((1+'Labour rates'!$C$2)*(1+'Labour rates'!$D$2))</f>
        <v>0</v>
      </c>
      <c r="FF13" s="507">
        <f>'AERFD Revised labour.plant '!I6*$EY13*((1+'Labour rates'!$C$2)*(1+'Labour rates'!$D$2))</f>
        <v>0</v>
      </c>
      <c r="FG13" s="203">
        <v>0</v>
      </c>
      <c r="FH13" s="198">
        <f>FG13*'Labour rates'!B14</f>
        <v>0</v>
      </c>
      <c r="FI13" s="215" t="s">
        <v>174</v>
      </c>
      <c r="FJ13" s="198">
        <f>'AERFD Revised labour.plant '!E6*$FG13*((1+'Labour rates'!$C$2)*(1+'Labour rates'!$D$2))</f>
        <v>0</v>
      </c>
      <c r="FK13" s="507">
        <f>'AERFD Revised labour.plant '!F6*$FG13*((1+'Labour rates'!$C$2)*(1+'Labour rates'!$D$2))</f>
        <v>0</v>
      </c>
      <c r="FL13" s="507">
        <f>'AERFD Revised labour.plant '!G6*$FG13*((1+'Labour rates'!$C$2)*(1+'Labour rates'!$D$2))</f>
        <v>0</v>
      </c>
      <c r="FM13" s="507">
        <f>'AERFD Revised labour.plant '!H6*$FG13*((1+'Labour rates'!$C$2)*(1+'Labour rates'!$D$2))</f>
        <v>0</v>
      </c>
      <c r="FN13" s="507">
        <f>'AERFD Revised labour.plant '!I6*$FG13*((1+'Labour rates'!$C$2)*(1+'Labour rates'!$D$2))</f>
        <v>0</v>
      </c>
      <c r="FO13" s="203">
        <v>0</v>
      </c>
      <c r="FP13" s="198">
        <f>FO13*'Labour rates'!B14</f>
        <v>0</v>
      </c>
      <c r="FQ13" s="215" t="s">
        <v>174</v>
      </c>
      <c r="FR13" s="198">
        <f>'AERFD Revised labour.plant '!E6*$FO13*((1+'Labour rates'!$C$2)*(1+'Labour rates'!$D$2))</f>
        <v>0</v>
      </c>
      <c r="FS13" s="507">
        <f>'AERFD Revised labour.plant '!F6*$FO13*((1+'Labour rates'!$C$2)*(1+'Labour rates'!$D$2))</f>
        <v>0</v>
      </c>
      <c r="FT13" s="507">
        <f>'AERFD Revised labour.plant '!G6*$FO13*((1+'Labour rates'!$C$2)*(1+'Labour rates'!$D$2))</f>
        <v>0</v>
      </c>
      <c r="FU13" s="507">
        <f>'AERFD Revised labour.plant '!H6*$FO13*((1+'Labour rates'!$C$2)*(1+'Labour rates'!$D$2))</f>
        <v>0</v>
      </c>
      <c r="FV13" s="507">
        <f>'AERFD Revised labour.plant '!I6*$FO13*((1+'Labour rates'!$C$2)*(1+'Labour rates'!$D$2))</f>
        <v>0</v>
      </c>
      <c r="FW13" s="203">
        <v>0</v>
      </c>
      <c r="FX13" s="198">
        <f>FW13*'Labour rates'!B14</f>
        <v>0</v>
      </c>
      <c r="FY13" s="215" t="s">
        <v>174</v>
      </c>
      <c r="FZ13" s="198">
        <f>'AERFD Revised labour.plant '!E6*$FW13*((1+'Labour rates'!$C$2)*(1+'Labour rates'!$D$2))</f>
        <v>0</v>
      </c>
      <c r="GA13" s="507">
        <f>'AERFD Revised labour.plant '!F6*$FW13*((1+'Labour rates'!$C$2)*(1+'Labour rates'!$D$2))</f>
        <v>0</v>
      </c>
      <c r="GB13" s="507">
        <f>'AERFD Revised labour.plant '!G6*$FW13*((1+'Labour rates'!$C$2)*(1+'Labour rates'!$D$2))</f>
        <v>0</v>
      </c>
      <c r="GC13" s="507">
        <f>'AERFD Revised labour.plant '!H6*$FW13*((1+'Labour rates'!$C$2)*(1+'Labour rates'!$D$2))</f>
        <v>0</v>
      </c>
      <c r="GD13" s="507">
        <f>'AERFD Revised labour.plant '!I6*$FW13*((1+'Labour rates'!$C$2)*(1+'Labour rates'!$D$2))</f>
        <v>0</v>
      </c>
      <c r="GE13" s="203">
        <v>0</v>
      </c>
      <c r="GF13" s="198">
        <f>GE13*'Labour rates'!B14</f>
        <v>0</v>
      </c>
      <c r="GG13" s="215" t="s">
        <v>174</v>
      </c>
      <c r="GH13" s="198">
        <f>'AERFD Revised labour.plant '!E6*$GE13*((1+'Labour rates'!$C$2)*(1+'Labour rates'!$D$2))</f>
        <v>0</v>
      </c>
      <c r="GI13" s="507">
        <f>'AERFD Revised labour.plant '!F6*$GE13*((1+'Labour rates'!$C$2)*(1+'Labour rates'!$D$2))</f>
        <v>0</v>
      </c>
      <c r="GJ13" s="507">
        <f>'AERFD Revised labour.plant '!G6*$GE13*((1+'Labour rates'!$C$2)*(1+'Labour rates'!$D$2))</f>
        <v>0</v>
      </c>
      <c r="GK13" s="507">
        <f>'AERFD Revised labour.plant '!H6*$GE13*((1+'Labour rates'!$C$2)*(1+'Labour rates'!$D$2))</f>
        <v>0</v>
      </c>
      <c r="GL13" s="507">
        <f>'AERFD Revised labour.plant '!I6*$GE13*((1+'Labour rates'!$C$2)*(1+'Labour rates'!$D$2))</f>
        <v>0</v>
      </c>
      <c r="GM13" s="203">
        <v>0</v>
      </c>
      <c r="GN13" s="198">
        <f>GM13*'Labour rates'!B14</f>
        <v>0</v>
      </c>
      <c r="GO13" s="215" t="s">
        <v>174</v>
      </c>
      <c r="GP13" s="198">
        <f>'AERFD Revised labour.plant '!E6*$GM13*((1+'Labour rates'!$C$2)*(1+'Labour rates'!$D$2))</f>
        <v>0</v>
      </c>
      <c r="GQ13" s="507">
        <f>'AERFD Revised labour.plant '!F6*$GM13*((1+'Labour rates'!$C$2)*(1+'Labour rates'!$D$2))</f>
        <v>0</v>
      </c>
      <c r="GR13" s="507">
        <f>'AERFD Revised labour.plant '!G6*$GM13*((1+'Labour rates'!$C$2)*(1+'Labour rates'!$D$2))</f>
        <v>0</v>
      </c>
      <c r="GS13" s="507">
        <f>'AERFD Revised labour.plant '!H6*$GM13*((1+'Labour rates'!$C$2)*(1+'Labour rates'!$D$2))</f>
        <v>0</v>
      </c>
      <c r="GT13" s="507">
        <f>'AERFD Revised labour.plant '!I6*$GM13*((1+'Labour rates'!$C$2)*(1+'Labour rates'!$D$2))</f>
        <v>0</v>
      </c>
      <c r="GU13" s="203">
        <v>0</v>
      </c>
      <c r="GV13" s="198">
        <f>GU13*'Labour rates'!B14</f>
        <v>0</v>
      </c>
      <c r="GW13" s="215" t="s">
        <v>174</v>
      </c>
      <c r="GX13" s="198">
        <f>'AERFD Revised labour.plant '!E6*$GU13*((1+'Labour rates'!$C$2)*(1+'Labour rates'!$D$2))</f>
        <v>0</v>
      </c>
      <c r="GY13" s="507">
        <f>'AERFD Revised labour.plant '!F6*$GU13*((1+'Labour rates'!$C$2)*(1+'Labour rates'!$D$2))</f>
        <v>0</v>
      </c>
      <c r="GZ13" s="507">
        <f>'AERFD Revised labour.plant '!G6*$GU13*((1+'Labour rates'!$C$2)*(1+'Labour rates'!$D$2))</f>
        <v>0</v>
      </c>
      <c r="HA13" s="507">
        <f>'AERFD Revised labour.plant '!H6*$GU13*((1+'Labour rates'!$C$2)*(1+'Labour rates'!$D$2))</f>
        <v>0</v>
      </c>
      <c r="HB13" s="507">
        <f>'AERFD Revised labour.plant '!I6*$GU13*((1+'Labour rates'!$C$2)*(1+'Labour rates'!$D$2))</f>
        <v>0</v>
      </c>
      <c r="HC13" s="203">
        <v>0</v>
      </c>
      <c r="HD13" s="198">
        <f>HC13*'Labour rates'!B14</f>
        <v>0</v>
      </c>
      <c r="HE13" s="215" t="s">
        <v>174</v>
      </c>
      <c r="HF13" s="198">
        <f>'AERFD Revised labour.plant '!E6*$HC13*((1+'Labour rates'!$C$2)*(1+'Labour rates'!$D$2))</f>
        <v>0</v>
      </c>
      <c r="HG13" s="507">
        <f>'AERFD Revised labour.plant '!F6*$HC13*((1+'Labour rates'!$C$2)*(1+'Labour rates'!$D$2))</f>
        <v>0</v>
      </c>
      <c r="HH13" s="507">
        <f>'AERFD Revised labour.plant '!G6*$HC13*((1+'Labour rates'!$C$2)*(1+'Labour rates'!$D$2))</f>
        <v>0</v>
      </c>
      <c r="HI13" s="507">
        <f>'AERFD Revised labour.plant '!H6*$HC13*((1+'Labour rates'!$C$2)*(1+'Labour rates'!$D$2))</f>
        <v>0</v>
      </c>
      <c r="HJ13" s="507">
        <f>'AERFD Revised labour.plant '!I6*$HC13*((1+'Labour rates'!$C$2)*(1+'Labour rates'!$D$2))</f>
        <v>0</v>
      </c>
      <c r="HK13" s="203">
        <v>1</v>
      </c>
      <c r="HL13" s="198">
        <f>HK13*'Labour rates'!B14</f>
        <v>156.83000000000001</v>
      </c>
      <c r="HM13" s="215" t="s">
        <v>174</v>
      </c>
      <c r="HN13" s="198">
        <f>'AERFD Revised labour.plant '!E6*$HK13*((1+'Labour rates'!$C$2)*(1+'Labour rates'!$D$2))</f>
        <v>165.39392846313709</v>
      </c>
      <c r="HO13" s="507">
        <f>'AERFD Revised labour.plant '!F6*$HK13*((1+'Labour rates'!$C$2)*(1+'Labour rates'!$D$2))</f>
        <v>170.31693080077753</v>
      </c>
      <c r="HP13" s="507">
        <f>'AERFD Revised labour.plant '!G6*$HK13*((1+'Labour rates'!$C$2)*(1+'Labour rates'!$D$2))</f>
        <v>176.07212409378042</v>
      </c>
      <c r="HQ13" s="507">
        <f>'AERFD Revised labour.plant '!H6*$HK13*((1+'Labour rates'!$C$2)*(1+'Labour rates'!$D$2))</f>
        <v>182.13718517582419</v>
      </c>
      <c r="HR13" s="507">
        <f>'AERFD Revised labour.plant '!I6*$HK13*((1+'Labour rates'!$C$2)*(1+'Labour rates'!$D$2))</f>
        <v>188.32921391858793</v>
      </c>
      <c r="HS13" s="203">
        <v>1</v>
      </c>
      <c r="HT13" s="198">
        <f>HS13*'Labour rates'!B14</f>
        <v>156.83000000000001</v>
      </c>
      <c r="HU13" s="215" t="s">
        <v>174</v>
      </c>
      <c r="HV13" s="198">
        <f>'AERFD Revised labour.plant '!E6*$HS13*((1+'Labour rates'!$C$2)*(1+'Labour rates'!$D$2))</f>
        <v>165.39392846313709</v>
      </c>
      <c r="HW13" s="507">
        <f>'AERFD Revised labour.plant '!F6*$HS13*((1+'Labour rates'!$C$2)*(1+'Labour rates'!$D$2))</f>
        <v>170.31693080077753</v>
      </c>
      <c r="HX13" s="507">
        <f>'AERFD Revised labour.plant '!G6*$HS13*((1+'Labour rates'!$C$2)*(1+'Labour rates'!$D$2))</f>
        <v>176.07212409378042</v>
      </c>
      <c r="HY13" s="507">
        <f>'AERFD Revised labour.plant '!H6*$HS13*((1+'Labour rates'!$C$2)*(1+'Labour rates'!$D$2))</f>
        <v>182.13718517582419</v>
      </c>
      <c r="HZ13" s="507">
        <f>'AERFD Revised labour.plant '!I6*$HS13*((1+'Labour rates'!$C$2)*(1+'Labour rates'!$D$2))</f>
        <v>188.32921391858793</v>
      </c>
      <c r="IA13" s="203">
        <v>1.5</v>
      </c>
      <c r="IB13" s="198">
        <f>IA13*'Labour rates'!B14</f>
        <v>235.245</v>
      </c>
      <c r="IC13" s="215" t="s">
        <v>174</v>
      </c>
      <c r="ID13" s="198">
        <f>'AERFD Revised labour.plant '!E6*$IA13*((1+'Labour rates'!$C$2)*(1+'Labour rates'!$D$2))</f>
        <v>248.09089269470567</v>
      </c>
      <c r="IE13" s="507">
        <f>'AERFD Revised labour.plant '!F6*$IA13*((1+'Labour rates'!$C$2)*(1+'Labour rates'!$D$2))</f>
        <v>255.47539620116629</v>
      </c>
      <c r="IF13" s="507">
        <f>'AERFD Revised labour.plant '!G6*$IA13*((1+'Labour rates'!$C$2)*(1+'Labour rates'!$D$2))</f>
        <v>264.10818614067063</v>
      </c>
      <c r="IG13" s="507">
        <f>'AERFD Revised labour.plant '!H6*$IA13*((1+'Labour rates'!$C$2)*(1+'Labour rates'!$D$2))</f>
        <v>273.20577776373625</v>
      </c>
      <c r="IH13" s="507">
        <f>'AERFD Revised labour.plant '!I6*$IA13*((1+'Labour rates'!$C$2)*(1+'Labour rates'!$D$2))</f>
        <v>282.49382087788189</v>
      </c>
      <c r="II13" s="203">
        <v>1</v>
      </c>
      <c r="IJ13" s="198">
        <f>II13*'Labour rates'!B14</f>
        <v>156.83000000000001</v>
      </c>
      <c r="IK13" s="215" t="s">
        <v>174</v>
      </c>
      <c r="IL13" s="198">
        <f>'AERFD Revised labour.plant '!E6*$II13*((1+'Labour rates'!$C$2)*(1+'Labour rates'!$D$2))</f>
        <v>165.39392846313709</v>
      </c>
      <c r="IM13" s="507">
        <f>'AERFD Revised labour.plant '!F6*$II13*((1+'Labour rates'!$C$2)*(1+'Labour rates'!$D$2))</f>
        <v>170.31693080077753</v>
      </c>
      <c r="IN13" s="507">
        <f>'AERFD Revised labour.plant '!G6*$II13*((1+'Labour rates'!$C$2)*(1+'Labour rates'!$D$2))</f>
        <v>176.07212409378042</v>
      </c>
      <c r="IO13" s="507">
        <f>'AERFD Revised labour.plant '!H6*$II13*((1+'Labour rates'!$C$2)*(1+'Labour rates'!$D$2))</f>
        <v>182.13718517582419</v>
      </c>
      <c r="IP13" s="507">
        <f>'AERFD Revised labour.plant '!I6*$II13*((1+'Labour rates'!$C$2)*(1+'Labour rates'!$D$2))</f>
        <v>188.32921391858793</v>
      </c>
      <c r="IQ13" s="203">
        <v>1</v>
      </c>
      <c r="IR13" s="198">
        <f>IQ13*'Labour rates'!B14</f>
        <v>156.83000000000001</v>
      </c>
      <c r="IS13" s="215" t="s">
        <v>174</v>
      </c>
      <c r="IT13" s="198">
        <f>'AERFD Revised labour.plant '!E6*$IQ13*((1+'Labour rates'!$C$2)*(1+'Labour rates'!$D$2))</f>
        <v>165.39392846313709</v>
      </c>
      <c r="IU13" s="507">
        <f>'AERFD Revised labour.plant '!F6*$IQ13*((1+'Labour rates'!$C$2)*(1+'Labour rates'!$D$2))</f>
        <v>170.31693080077753</v>
      </c>
      <c r="IV13" s="507">
        <f>'AERFD Revised labour.plant '!G6*$IQ13*((1+'Labour rates'!$C$2)*(1+'Labour rates'!$D$2))</f>
        <v>176.07212409378042</v>
      </c>
      <c r="IW13" s="507">
        <f>'AERFD Revised labour.plant '!H6*$IQ13*((1+'Labour rates'!$C$2)*(1+'Labour rates'!$D$2))</f>
        <v>182.13718517582419</v>
      </c>
      <c r="IX13" s="507">
        <f>'AERFD Revised labour.plant '!I6*$IQ13*((1+'Labour rates'!$C$2)*(1+'Labour rates'!$D$2))</f>
        <v>188.32921391858793</v>
      </c>
      <c r="IY13" s="203">
        <v>1</v>
      </c>
      <c r="IZ13" s="198">
        <f>IY13*'Labour rates'!B14</f>
        <v>156.83000000000001</v>
      </c>
      <c r="JA13" s="215" t="s">
        <v>174</v>
      </c>
      <c r="JB13" s="198">
        <f>'AERFD Revised labour.plant '!E6*$IY13*((1+'Labour rates'!$C$2)*(1+'Labour rates'!$D$2))</f>
        <v>165.39392846313709</v>
      </c>
      <c r="JC13" s="507">
        <f>'AERFD Revised labour.plant '!F6*$IY13*((1+'Labour rates'!$C$2)*(1+'Labour rates'!$D$2))</f>
        <v>170.31693080077753</v>
      </c>
      <c r="JD13" s="507">
        <f>'AERFD Revised labour.plant '!G6*$IY13*((1+'Labour rates'!$C$2)*(1+'Labour rates'!$D$2))</f>
        <v>176.07212409378042</v>
      </c>
      <c r="JE13" s="507">
        <f>'AERFD Revised labour.plant '!H6*$IY13*((1+'Labour rates'!$C$2)*(1+'Labour rates'!$D$2))</f>
        <v>182.13718517582419</v>
      </c>
      <c r="JF13" s="510">
        <f>'AERFD Revised labour.plant '!I6*$IY13*((1+'Labour rates'!$C$2)*(1+'Labour rates'!$D$2))</f>
        <v>188.32921391858793</v>
      </c>
    </row>
    <row r="14" spans="1:266" x14ac:dyDescent="0.35">
      <c r="A14" s="1" t="s">
        <v>60</v>
      </c>
      <c r="C14" s="203">
        <v>0</v>
      </c>
      <c r="D14" s="198">
        <f>C14*'Labour rates'!B15</f>
        <v>0</v>
      </c>
      <c r="E14" s="215" t="s">
        <v>174</v>
      </c>
      <c r="F14" s="198">
        <f>'AERFD Revised labour.plant '!E7*$C14*((1+'Labour rates'!$C$2)*(1+'Labour rates'!$D$2))</f>
        <v>0</v>
      </c>
      <c r="G14" s="507">
        <f>'AERFD Revised labour.plant '!F7*$C14*((1+'Labour rates'!$C$2)*(1+'Labour rates'!$D$2))</f>
        <v>0</v>
      </c>
      <c r="H14" s="507">
        <f>'AERFD Revised labour.plant '!G7*$C14*((1+'Labour rates'!$C$2)*(1+'Labour rates'!$D$2))</f>
        <v>0</v>
      </c>
      <c r="I14" s="507">
        <f>'AERFD Revised labour.plant '!H7*$C14*((1+'Labour rates'!$C$2)*(1+'Labour rates'!$D$2))</f>
        <v>0</v>
      </c>
      <c r="J14" s="507">
        <f>'AERFD Revised labour.plant '!I7*$C14*((1+'Labour rates'!$C$2)*(1+'Labour rates'!$D$2))</f>
        <v>0</v>
      </c>
      <c r="K14" s="203">
        <v>0</v>
      </c>
      <c r="L14" s="198">
        <f>K14*'Labour rates'!B15</f>
        <v>0</v>
      </c>
      <c r="M14" s="215" t="s">
        <v>174</v>
      </c>
      <c r="N14" s="198">
        <f>'AERFD Revised labour.plant '!E7*$K14*((1+'Labour rates'!$C$2)*(1+'Labour rates'!$D$2))</f>
        <v>0</v>
      </c>
      <c r="O14" s="507">
        <f>'AERFD Revised labour.plant '!F7*$K14*((1+'Labour rates'!$C$2)*(1+'Labour rates'!$D$2))</f>
        <v>0</v>
      </c>
      <c r="P14" s="507">
        <f>'AERFD Revised labour.plant '!G7*$K14*((1+'Labour rates'!$C$2)*(1+'Labour rates'!$D$2))</f>
        <v>0</v>
      </c>
      <c r="Q14" s="507">
        <f>'AERFD Revised labour.plant '!H7*$K14*((1+'Labour rates'!$C$2)*(1+'Labour rates'!$D$2))</f>
        <v>0</v>
      </c>
      <c r="R14" s="507">
        <f>'AERFD Revised labour.plant '!I7*$K14*((1+'Labour rates'!$C$2)*(1+'Labour rates'!$D$2))</f>
        <v>0</v>
      </c>
      <c r="S14" s="203">
        <v>0</v>
      </c>
      <c r="T14" s="198">
        <f>S14*'Labour rates'!B15</f>
        <v>0</v>
      </c>
      <c r="U14" s="215" t="s">
        <v>174</v>
      </c>
      <c r="V14" s="198">
        <f>'AERFD Revised labour.plant '!E7*$S14*((1+'Labour rates'!$C$2)*(1+'Labour rates'!$D$2))</f>
        <v>0</v>
      </c>
      <c r="W14" s="507">
        <f>'AERFD Revised labour.plant '!F7*$S14*((1+'Labour rates'!$C$2)*(1+'Labour rates'!$D$2))</f>
        <v>0</v>
      </c>
      <c r="X14" s="507">
        <f>'AERFD Revised labour.plant '!G7*$S14*((1+'Labour rates'!$C$2)*(1+'Labour rates'!$D$2))</f>
        <v>0</v>
      </c>
      <c r="Y14" s="507">
        <f>'AERFD Revised labour.plant '!H7*$S14*((1+'Labour rates'!$C$2)*(1+'Labour rates'!$D$2))</f>
        <v>0</v>
      </c>
      <c r="Z14" s="507">
        <f>'AERFD Revised labour.plant '!I7*$S14*((1+'Labour rates'!$C$2)*(1+'Labour rates'!$D$2))</f>
        <v>0</v>
      </c>
      <c r="AA14" s="203">
        <v>2</v>
      </c>
      <c r="AB14" s="198">
        <f>AA14*'Labour rates'!B15</f>
        <v>313.66000000000003</v>
      </c>
      <c r="AC14" s="215" t="s">
        <v>174</v>
      </c>
      <c r="AD14" s="198">
        <f>'AERFD Revised labour.plant '!E7*$AA14*((1+'Labour rates'!$C$2)*(1+'Labour rates'!$D$2))</f>
        <v>330.78785692627417</v>
      </c>
      <c r="AE14" s="507">
        <f>'AERFD Revised labour.plant '!F7*$AA14*((1+'Labour rates'!$C$2)*(1+'Labour rates'!$D$2))</f>
        <v>340.63386160155505</v>
      </c>
      <c r="AF14" s="507">
        <f>'AERFD Revised labour.plant '!G7*$AA14*((1+'Labour rates'!$C$2)*(1+'Labour rates'!$D$2))</f>
        <v>352.14424818756083</v>
      </c>
      <c r="AG14" s="507">
        <f>'AERFD Revised labour.plant '!H7*$AA14*((1+'Labour rates'!$C$2)*(1+'Labour rates'!$D$2))</f>
        <v>364.27437035164837</v>
      </c>
      <c r="AH14" s="507">
        <f>'AERFD Revised labour.plant '!I7*$AA14*((1+'Labour rates'!$C$2)*(1+'Labour rates'!$D$2))</f>
        <v>376.65842783717585</v>
      </c>
      <c r="AI14" s="203">
        <v>2</v>
      </c>
      <c r="AJ14" s="198">
        <f>AI14*'Labour rates'!B15</f>
        <v>313.66000000000003</v>
      </c>
      <c r="AK14" s="215" t="s">
        <v>174</v>
      </c>
      <c r="AL14" s="198">
        <f>'AERFD Revised labour.plant '!E7*$AI14*((1+'Labour rates'!$C$2)*(1+'Labour rates'!$D$2))</f>
        <v>330.78785692627417</v>
      </c>
      <c r="AM14" s="507">
        <f>'AERFD Revised labour.plant '!F7*$AI14*((1+'Labour rates'!$C$2)*(1+'Labour rates'!$D$2))</f>
        <v>340.63386160155505</v>
      </c>
      <c r="AN14" s="507">
        <f>'AERFD Revised labour.plant '!G7*$AI14*((1+'Labour rates'!$C$2)*(1+'Labour rates'!$D$2))</f>
        <v>352.14424818756083</v>
      </c>
      <c r="AO14" s="507">
        <f>'AERFD Revised labour.plant '!H7*$AI14*((1+'Labour rates'!$C$2)*(1+'Labour rates'!$D$2))</f>
        <v>364.27437035164837</v>
      </c>
      <c r="AP14" s="507">
        <f>'AERFD Revised labour.plant '!I7*$AI14*((1+'Labour rates'!$C$2)*(1+'Labour rates'!$D$2))</f>
        <v>376.65842783717585</v>
      </c>
      <c r="AQ14" s="203">
        <v>2</v>
      </c>
      <c r="AR14" s="198">
        <f>AQ14*'Labour rates'!B15</f>
        <v>313.66000000000003</v>
      </c>
      <c r="AS14" s="215" t="s">
        <v>174</v>
      </c>
      <c r="AT14" s="198">
        <f>'AERFD Revised labour.plant '!E7*$AQ14*((1+'Labour rates'!$C$2)*(1+'Labour rates'!$D$2))</f>
        <v>330.78785692627417</v>
      </c>
      <c r="AU14" s="507">
        <f>'AERFD Revised labour.plant '!F7*$AQ14*((1+'Labour rates'!$C$2)*(1+'Labour rates'!$D$2))</f>
        <v>340.63386160155505</v>
      </c>
      <c r="AV14" s="507">
        <f>'AERFD Revised labour.plant '!G7*$AQ14*((1+'Labour rates'!$C$2)*(1+'Labour rates'!$D$2))</f>
        <v>352.14424818756083</v>
      </c>
      <c r="AW14" s="507">
        <f>'AERFD Revised labour.plant '!H7*$AQ14*((1+'Labour rates'!$C$2)*(1+'Labour rates'!$D$2))</f>
        <v>364.27437035164837</v>
      </c>
      <c r="AX14" s="507">
        <f>'AERFD Revised labour.plant '!I7*$AQ14*((1+'Labour rates'!$C$2)*(1+'Labour rates'!$D$2))</f>
        <v>376.65842783717585</v>
      </c>
      <c r="AY14" s="203">
        <v>2</v>
      </c>
      <c r="AZ14" s="198">
        <f>AY14*'Labour rates'!B15</f>
        <v>313.66000000000003</v>
      </c>
      <c r="BA14" s="215" t="s">
        <v>174</v>
      </c>
      <c r="BB14" s="198">
        <f>'AERFD Revised labour.plant '!E7*$AY14*((1+'Labour rates'!$C$2)*(1+'Labour rates'!$D$2))</f>
        <v>330.78785692627417</v>
      </c>
      <c r="BC14" s="507">
        <f>'AERFD Revised labour.plant '!F7*$AY14*((1+'Labour rates'!$C$2)*(1+'Labour rates'!$D$2))</f>
        <v>340.63386160155505</v>
      </c>
      <c r="BD14" s="507">
        <f>'AERFD Revised labour.plant '!G7*$AY14*((1+'Labour rates'!$C$2)*(1+'Labour rates'!$D$2))</f>
        <v>352.14424818756083</v>
      </c>
      <c r="BE14" s="507">
        <f>'AERFD Revised labour.plant '!H7*$AY14*((1+'Labour rates'!$C$2)*(1+'Labour rates'!$D$2))</f>
        <v>364.27437035164837</v>
      </c>
      <c r="BF14" s="507">
        <f>'AERFD Revised labour.plant '!I7*$AY14*((1+'Labour rates'!$C$2)*(1+'Labour rates'!$D$2))</f>
        <v>376.65842783717585</v>
      </c>
      <c r="BG14" s="203">
        <v>2</v>
      </c>
      <c r="BH14" s="198">
        <f>BG14*'Labour rates'!B15</f>
        <v>313.66000000000003</v>
      </c>
      <c r="BI14" s="215" t="s">
        <v>174</v>
      </c>
      <c r="BJ14" s="198">
        <f>'AERFD Revised labour.plant '!E7*$BG14*((1+'Labour rates'!$C$2)*(1+'Labour rates'!$D$2))</f>
        <v>330.78785692627417</v>
      </c>
      <c r="BK14" s="507">
        <f>'AERFD Revised labour.plant '!F7*$BG14*((1+'Labour rates'!$C$2)*(1+'Labour rates'!$D$2))</f>
        <v>340.63386160155505</v>
      </c>
      <c r="BL14" s="507">
        <f>'AERFD Revised labour.plant '!G7*$BG14*((1+'Labour rates'!$C$2)*(1+'Labour rates'!$D$2))</f>
        <v>352.14424818756083</v>
      </c>
      <c r="BM14" s="507">
        <f>'AERFD Revised labour.plant '!H7*$BG14*((1+'Labour rates'!$C$2)*(1+'Labour rates'!$D$2))</f>
        <v>364.27437035164837</v>
      </c>
      <c r="BN14" s="507">
        <f>'AERFD Revised labour.plant '!I7*$BG14*((1+'Labour rates'!$C$2)*(1+'Labour rates'!$D$2))</f>
        <v>376.65842783717585</v>
      </c>
      <c r="BO14" s="203">
        <v>2</v>
      </c>
      <c r="BP14" s="198">
        <f>BO14*'Labour rates'!B15</f>
        <v>313.66000000000003</v>
      </c>
      <c r="BQ14" s="215" t="s">
        <v>174</v>
      </c>
      <c r="BR14" s="198">
        <f>'AERFD Revised labour.plant '!E7*$BO14*((1+'Labour rates'!$C$2)*(1+'Labour rates'!$D$2))</f>
        <v>330.78785692627417</v>
      </c>
      <c r="BS14" s="507">
        <f>'AERFD Revised labour.plant '!F7*$BO14*((1+'Labour rates'!$C$2)*(1+'Labour rates'!$D$2))</f>
        <v>340.63386160155505</v>
      </c>
      <c r="BT14" s="507">
        <f>'AERFD Revised labour.plant '!G7*$BO14*((1+'Labour rates'!$C$2)*(1+'Labour rates'!$D$2))</f>
        <v>352.14424818756083</v>
      </c>
      <c r="BU14" s="507">
        <f>'AERFD Revised labour.plant '!H7*$BO14*((1+'Labour rates'!$C$2)*(1+'Labour rates'!$D$2))</f>
        <v>364.27437035164837</v>
      </c>
      <c r="BV14" s="507">
        <f>'AERFD Revised labour.plant '!I7*$BO14*((1+'Labour rates'!$C$2)*(1+'Labour rates'!$D$2))</f>
        <v>376.65842783717585</v>
      </c>
      <c r="BW14" s="203">
        <v>0</v>
      </c>
      <c r="BX14" s="198">
        <f>BW14*'Labour rates'!B15</f>
        <v>0</v>
      </c>
      <c r="BY14" s="215" t="s">
        <v>174</v>
      </c>
      <c r="BZ14" s="198">
        <f>'AERFD Revised labour.plant '!E7*$BW14*((1+'Labour rates'!$C$2)*(1+'Labour rates'!$D$2))</f>
        <v>0</v>
      </c>
      <c r="CA14" s="507">
        <f>'AERFD Revised labour.plant '!F7*$BW14*((1+'Labour rates'!$C$2)*(1+'Labour rates'!$D$2))</f>
        <v>0</v>
      </c>
      <c r="CB14" s="507">
        <f>'AERFD Revised labour.plant '!G7*$BW14*((1+'Labour rates'!$C$2)*(1+'Labour rates'!$D$2))</f>
        <v>0</v>
      </c>
      <c r="CC14" s="507">
        <f>'AERFD Revised labour.plant '!H7*$BW14*((1+'Labour rates'!$C$2)*(1+'Labour rates'!$D$2))</f>
        <v>0</v>
      </c>
      <c r="CD14" s="507">
        <f>'AERFD Revised labour.plant '!I7*$BW14*((1+'Labour rates'!$C$2)*(1+'Labour rates'!$D$2))</f>
        <v>0</v>
      </c>
      <c r="CE14" s="203">
        <v>0</v>
      </c>
      <c r="CF14" s="198">
        <f>CE14*'Labour rates'!B15</f>
        <v>0</v>
      </c>
      <c r="CG14" s="215" t="s">
        <v>174</v>
      </c>
      <c r="CH14" s="198">
        <f>'AERFD Revised labour.plant '!E7*$CE14*((1+'Labour rates'!$C$2)*(1+'Labour rates'!$D$2))</f>
        <v>0</v>
      </c>
      <c r="CI14" s="507">
        <f>'AERFD Revised labour.plant '!F7*$CE14*((1+'Labour rates'!$C$2)*(1+'Labour rates'!$D$2))</f>
        <v>0</v>
      </c>
      <c r="CJ14" s="507">
        <f>'AERFD Revised labour.plant '!G7*$CE14*((1+'Labour rates'!$C$2)*(1+'Labour rates'!$D$2))</f>
        <v>0</v>
      </c>
      <c r="CK14" s="507">
        <f>'AERFD Revised labour.plant '!H7*$CE14*((1+'Labour rates'!$C$2)*(1+'Labour rates'!$D$2))</f>
        <v>0</v>
      </c>
      <c r="CL14" s="507">
        <f>'AERFD Revised labour.plant '!I7*$CE14*((1+'Labour rates'!$C$2)*(1+'Labour rates'!$D$2))</f>
        <v>0</v>
      </c>
      <c r="CM14" s="203">
        <v>3</v>
      </c>
      <c r="CN14" s="198">
        <f>CM14*'Labour rates'!B15</f>
        <v>470.49</v>
      </c>
      <c r="CO14" s="215" t="s">
        <v>174</v>
      </c>
      <c r="CP14" s="198">
        <f>'AERFD Revised labour.plant '!E7*$CM14*((1+'Labour rates'!$C$2)*(1+'Labour rates'!$D$2))</f>
        <v>496.18178538941135</v>
      </c>
      <c r="CQ14" s="507">
        <f>'AERFD Revised labour.plant '!F7*$CM14*((1+'Labour rates'!$C$2)*(1+'Labour rates'!$D$2))</f>
        <v>510.95079240233258</v>
      </c>
      <c r="CR14" s="507">
        <f>'AERFD Revised labour.plant '!G7*$CM14*((1+'Labour rates'!$C$2)*(1+'Labour rates'!$D$2))</f>
        <v>528.21637228134125</v>
      </c>
      <c r="CS14" s="507">
        <f>'AERFD Revised labour.plant '!H7*$CM14*((1+'Labour rates'!$C$2)*(1+'Labour rates'!$D$2))</f>
        <v>546.4115555274725</v>
      </c>
      <c r="CT14" s="507">
        <f>'AERFD Revised labour.plant '!I7*$CM14*((1+'Labour rates'!$C$2)*(1+'Labour rates'!$D$2))</f>
        <v>564.98764175576378</v>
      </c>
      <c r="CU14" s="203">
        <v>3</v>
      </c>
      <c r="CV14" s="198">
        <f>CU14*'Labour rates'!B15</f>
        <v>470.49</v>
      </c>
      <c r="CW14" s="215" t="s">
        <v>174</v>
      </c>
      <c r="CX14" s="198">
        <f>'AERFD Revised labour.plant '!E7*$CU14*((1+'Labour rates'!$C$2)*(1+'Labour rates'!$D$2))</f>
        <v>496.18178538941135</v>
      </c>
      <c r="CY14" s="507">
        <f>'AERFD Revised labour.plant '!F7*$CU14*((1+'Labour rates'!$C$2)*(1+'Labour rates'!$D$2))</f>
        <v>510.95079240233258</v>
      </c>
      <c r="CZ14" s="507">
        <f>'AERFD Revised labour.plant '!G7*$CU14*((1+'Labour rates'!$C$2)*(1+'Labour rates'!$D$2))</f>
        <v>528.21637228134125</v>
      </c>
      <c r="DA14" s="507">
        <f>'AERFD Revised labour.plant '!H7*$CU14*((1+'Labour rates'!$C$2)*(1+'Labour rates'!$D$2))</f>
        <v>546.4115555274725</v>
      </c>
      <c r="DB14" s="507">
        <f>'AERFD Revised labour.plant '!I7*$CU14*((1+'Labour rates'!$C$2)*(1+'Labour rates'!$D$2))</f>
        <v>564.98764175576378</v>
      </c>
      <c r="DC14" s="203">
        <v>2</v>
      </c>
      <c r="DD14" s="198">
        <f>DC14*'Labour rates'!B15</f>
        <v>313.66000000000003</v>
      </c>
      <c r="DE14" s="215" t="s">
        <v>174</v>
      </c>
      <c r="DF14" s="198">
        <f>'AERFD Revised labour.plant '!E7*$DC14*((1+'Labour rates'!$C$2)*(1+'Labour rates'!$D$2))</f>
        <v>330.78785692627417</v>
      </c>
      <c r="DG14" s="507">
        <f>'AERFD Revised labour.plant '!F7*$DC14*((1+'Labour rates'!$C$2)*(1+'Labour rates'!$D$2))</f>
        <v>340.63386160155505</v>
      </c>
      <c r="DH14" s="507">
        <f>'AERFD Revised labour.plant '!G7*$DC14*((1+'Labour rates'!$C$2)*(1+'Labour rates'!$D$2))</f>
        <v>352.14424818756083</v>
      </c>
      <c r="DI14" s="507">
        <f>'AERFD Revised labour.plant '!H7*$DC14*((1+'Labour rates'!$C$2)*(1+'Labour rates'!$D$2))</f>
        <v>364.27437035164837</v>
      </c>
      <c r="DJ14" s="507">
        <f>'AERFD Revised labour.plant '!I7*$DC14*((1+'Labour rates'!$C$2)*(1+'Labour rates'!$D$2))</f>
        <v>376.65842783717585</v>
      </c>
      <c r="DK14" s="203">
        <v>3</v>
      </c>
      <c r="DL14" s="198">
        <f>DK14*'Labour rates'!B15</f>
        <v>470.49</v>
      </c>
      <c r="DM14" s="215" t="s">
        <v>174</v>
      </c>
      <c r="DN14" s="198">
        <f>'AERFD Revised labour.plant '!E7*$DK14*((1+'Labour rates'!$C$2)*(1+'Labour rates'!$D$2))</f>
        <v>496.18178538941135</v>
      </c>
      <c r="DO14" s="507">
        <f>'AERFD Revised labour.plant '!F7*$DK14*((1+'Labour rates'!$C$2)*(1+'Labour rates'!$D$2))</f>
        <v>510.95079240233258</v>
      </c>
      <c r="DP14" s="507">
        <f>'AERFD Revised labour.plant '!G7*$DK14*((1+'Labour rates'!$C$2)*(1+'Labour rates'!$D$2))</f>
        <v>528.21637228134125</v>
      </c>
      <c r="DQ14" s="507">
        <f>'AERFD Revised labour.plant '!H7*$DK14*((1+'Labour rates'!$C$2)*(1+'Labour rates'!$D$2))</f>
        <v>546.4115555274725</v>
      </c>
      <c r="DR14" s="507">
        <f>'AERFD Revised labour.plant '!I7*$DK14*((1+'Labour rates'!$C$2)*(1+'Labour rates'!$D$2))</f>
        <v>564.98764175576378</v>
      </c>
      <c r="DS14" s="203">
        <v>3</v>
      </c>
      <c r="DT14" s="198">
        <f>DS14*'Labour rates'!B15</f>
        <v>470.49</v>
      </c>
      <c r="DU14" s="215" t="s">
        <v>174</v>
      </c>
      <c r="DV14" s="198">
        <f>'AERFD Revised labour.plant '!E7*$DS14*((1+'Labour rates'!$C$2)*(1+'Labour rates'!$D$2))</f>
        <v>496.18178538941135</v>
      </c>
      <c r="DW14" s="507">
        <f>'AERFD Revised labour.plant '!F7*$DS14*((1+'Labour rates'!$C$2)*(1+'Labour rates'!$D$2))</f>
        <v>510.95079240233258</v>
      </c>
      <c r="DX14" s="507">
        <f>'AERFD Revised labour.plant '!G7*$DS14*((1+'Labour rates'!$C$2)*(1+'Labour rates'!$D$2))</f>
        <v>528.21637228134125</v>
      </c>
      <c r="DY14" s="507">
        <f>'AERFD Revised labour.plant '!H7*$DS14*((1+'Labour rates'!$C$2)*(1+'Labour rates'!$D$2))</f>
        <v>546.4115555274725</v>
      </c>
      <c r="DZ14" s="507">
        <f>'AERFD Revised labour.plant '!I7*$DS14*((1+'Labour rates'!$C$2)*(1+'Labour rates'!$D$2))</f>
        <v>564.98764175576378</v>
      </c>
      <c r="EA14" s="203">
        <v>0</v>
      </c>
      <c r="EB14" s="198">
        <f>EA14*'Labour rates'!B15</f>
        <v>0</v>
      </c>
      <c r="EC14" s="215" t="s">
        <v>174</v>
      </c>
      <c r="ED14" s="198">
        <f>'AERFD Revised labour.plant '!E7*$EA14*((1+'Labour rates'!$C$2)*(1+'Labour rates'!$D$2))</f>
        <v>0</v>
      </c>
      <c r="EE14" s="507">
        <f>'AERFD Revised labour.plant '!F7*$EA14*((1+'Labour rates'!$C$2)*(1+'Labour rates'!$D$2))</f>
        <v>0</v>
      </c>
      <c r="EF14" s="507">
        <f>'AERFD Revised labour.plant '!G7*$EA14*((1+'Labour rates'!$C$2)*(1+'Labour rates'!$D$2))</f>
        <v>0</v>
      </c>
      <c r="EG14" s="507">
        <f>'AERFD Revised labour.plant '!H7*$EA14*((1+'Labour rates'!$C$2)*(1+'Labour rates'!$D$2))</f>
        <v>0</v>
      </c>
      <c r="EH14" s="507">
        <f>'AERFD Revised labour.plant '!I7*$EA14*((1+'Labour rates'!$C$2)*(1+'Labour rates'!$D$2))</f>
        <v>0</v>
      </c>
      <c r="EI14" s="203">
        <v>0</v>
      </c>
      <c r="EJ14" s="198">
        <f>EI14*'Labour rates'!B15</f>
        <v>0</v>
      </c>
      <c r="EK14" s="215" t="s">
        <v>174</v>
      </c>
      <c r="EL14" s="198">
        <f>'AERFD Revised labour.plant '!E7*$EI14*((1+'Labour rates'!$C$2)*(1+'Labour rates'!$D$2))</f>
        <v>0</v>
      </c>
      <c r="EM14" s="507">
        <f>'AERFD Revised labour.plant '!F7*$EI14*((1+'Labour rates'!$C$2)*(1+'Labour rates'!$D$2))</f>
        <v>0</v>
      </c>
      <c r="EN14" s="507">
        <f>'AERFD Revised labour.plant '!G7*$EI14*((1+'Labour rates'!$C$2)*(1+'Labour rates'!$D$2))</f>
        <v>0</v>
      </c>
      <c r="EO14" s="507">
        <f>'AERFD Revised labour.plant '!H7*$EI14*((1+'Labour rates'!$C$2)*(1+'Labour rates'!$D$2))</f>
        <v>0</v>
      </c>
      <c r="EP14" s="507">
        <f>'AERFD Revised labour.plant '!I7*$EI14*((1+'Labour rates'!$C$2)*(1+'Labour rates'!$D$2))</f>
        <v>0</v>
      </c>
      <c r="EQ14" s="203">
        <v>0</v>
      </c>
      <c r="ER14" s="198">
        <f>EQ14*'Labour rates'!B15</f>
        <v>0</v>
      </c>
      <c r="ES14" s="215" t="s">
        <v>174</v>
      </c>
      <c r="ET14" s="198">
        <f>'AERFD Revised labour.plant '!E7*$EQ14*((1+'Labour rates'!$C$2)*(1+'Labour rates'!$D$2))</f>
        <v>0</v>
      </c>
      <c r="EU14" s="507">
        <f>'AERFD Revised labour.plant '!F7*$EQ14*((1+'Labour rates'!$C$2)*(1+'Labour rates'!$D$2))</f>
        <v>0</v>
      </c>
      <c r="EV14" s="507">
        <f>'AERFD Revised labour.plant '!G7*$EQ14*((1+'Labour rates'!$C$2)*(1+'Labour rates'!$D$2))</f>
        <v>0</v>
      </c>
      <c r="EW14" s="507">
        <f>'AERFD Revised labour.plant '!H7*$EQ14*((1+'Labour rates'!$C$2)*(1+'Labour rates'!$D$2))</f>
        <v>0</v>
      </c>
      <c r="EX14" s="507">
        <f>'AERFD Revised labour.plant '!I7*$EQ14*((1+'Labour rates'!$C$2)*(1+'Labour rates'!$D$2))</f>
        <v>0</v>
      </c>
      <c r="EY14" s="203">
        <v>0</v>
      </c>
      <c r="EZ14" s="198">
        <f>EY14*'Labour rates'!B15</f>
        <v>0</v>
      </c>
      <c r="FA14" s="215" t="s">
        <v>174</v>
      </c>
      <c r="FB14" s="198">
        <f>'AERFD Revised labour.plant '!E7*$EY14*((1+'Labour rates'!$C$2)*(1+'Labour rates'!$D$2))</f>
        <v>0</v>
      </c>
      <c r="FC14" s="507">
        <f>'AERFD Revised labour.plant '!F7*$EY14*((1+'Labour rates'!$C$2)*(1+'Labour rates'!$D$2))</f>
        <v>0</v>
      </c>
      <c r="FD14" s="507">
        <f>'AERFD Revised labour.plant '!G7*$EY14*((1+'Labour rates'!$C$2)*(1+'Labour rates'!$D$2))</f>
        <v>0</v>
      </c>
      <c r="FE14" s="507">
        <f>'AERFD Revised labour.plant '!H7*$EY14*((1+'Labour rates'!$C$2)*(1+'Labour rates'!$D$2))</f>
        <v>0</v>
      </c>
      <c r="FF14" s="507">
        <f>'AERFD Revised labour.plant '!I7*$EY14*((1+'Labour rates'!$C$2)*(1+'Labour rates'!$D$2))</f>
        <v>0</v>
      </c>
      <c r="FG14" s="203">
        <v>4</v>
      </c>
      <c r="FH14" s="198">
        <f>FG14*'Labour rates'!B15</f>
        <v>627.32000000000005</v>
      </c>
      <c r="FI14" s="215" t="s">
        <v>174</v>
      </c>
      <c r="FJ14" s="198">
        <f>'AERFD Revised labour.plant '!E7*$FG14*((1+'Labour rates'!$C$2)*(1+'Labour rates'!$D$2))</f>
        <v>661.57571385254835</v>
      </c>
      <c r="FK14" s="507">
        <f>'AERFD Revised labour.plant '!F7*$FG14*((1+'Labour rates'!$C$2)*(1+'Labour rates'!$D$2))</f>
        <v>681.26772320311011</v>
      </c>
      <c r="FL14" s="507">
        <f>'AERFD Revised labour.plant '!G7*$FG14*((1+'Labour rates'!$C$2)*(1+'Labour rates'!$D$2))</f>
        <v>704.28849637512167</v>
      </c>
      <c r="FM14" s="507">
        <f>'AERFD Revised labour.plant '!H7*$FG14*((1+'Labour rates'!$C$2)*(1+'Labour rates'!$D$2))</f>
        <v>728.54874070329674</v>
      </c>
      <c r="FN14" s="507">
        <f>'AERFD Revised labour.plant '!I7*$FG14*((1+'Labour rates'!$C$2)*(1+'Labour rates'!$D$2))</f>
        <v>753.3168556743517</v>
      </c>
      <c r="FO14" s="203">
        <v>4</v>
      </c>
      <c r="FP14" s="198">
        <f>FO14*'Labour rates'!B15</f>
        <v>627.32000000000005</v>
      </c>
      <c r="FQ14" s="215" t="s">
        <v>174</v>
      </c>
      <c r="FR14" s="198">
        <f>'AERFD Revised labour.plant '!E7*$FO14*((1+'Labour rates'!$C$2)*(1+'Labour rates'!$D$2))</f>
        <v>661.57571385254835</v>
      </c>
      <c r="FS14" s="507">
        <f>'AERFD Revised labour.plant '!F7*$FO14*((1+'Labour rates'!$C$2)*(1+'Labour rates'!$D$2))</f>
        <v>681.26772320311011</v>
      </c>
      <c r="FT14" s="507">
        <f>'AERFD Revised labour.plant '!G7*$FO14*((1+'Labour rates'!$C$2)*(1+'Labour rates'!$D$2))</f>
        <v>704.28849637512167</v>
      </c>
      <c r="FU14" s="507">
        <f>'AERFD Revised labour.plant '!H7*$FO14*((1+'Labour rates'!$C$2)*(1+'Labour rates'!$D$2))</f>
        <v>728.54874070329674</v>
      </c>
      <c r="FV14" s="507">
        <f>'AERFD Revised labour.plant '!I7*$FO14*((1+'Labour rates'!$C$2)*(1+'Labour rates'!$D$2))</f>
        <v>753.3168556743517</v>
      </c>
      <c r="FW14" s="203">
        <v>4</v>
      </c>
      <c r="FX14" s="198">
        <f>FW14*'Labour rates'!B15</f>
        <v>627.32000000000005</v>
      </c>
      <c r="FY14" s="215" t="s">
        <v>174</v>
      </c>
      <c r="FZ14" s="198">
        <f>'AERFD Revised labour.plant '!E7*$FW14*((1+'Labour rates'!$C$2)*(1+'Labour rates'!$D$2))</f>
        <v>661.57571385254835</v>
      </c>
      <c r="GA14" s="507">
        <f>'AERFD Revised labour.plant '!F7*$FW14*((1+'Labour rates'!$C$2)*(1+'Labour rates'!$D$2))</f>
        <v>681.26772320311011</v>
      </c>
      <c r="GB14" s="507">
        <f>'AERFD Revised labour.plant '!G7*$FW14*((1+'Labour rates'!$C$2)*(1+'Labour rates'!$D$2))</f>
        <v>704.28849637512167</v>
      </c>
      <c r="GC14" s="507">
        <f>'AERFD Revised labour.plant '!H7*$FW14*((1+'Labour rates'!$C$2)*(1+'Labour rates'!$D$2))</f>
        <v>728.54874070329674</v>
      </c>
      <c r="GD14" s="507">
        <f>'AERFD Revised labour.plant '!I7*$FW14*((1+'Labour rates'!$C$2)*(1+'Labour rates'!$D$2))</f>
        <v>753.3168556743517</v>
      </c>
      <c r="GE14" s="203">
        <v>0</v>
      </c>
      <c r="GF14" s="198">
        <f>GE14*'Labour rates'!B15</f>
        <v>0</v>
      </c>
      <c r="GG14" s="215" t="s">
        <v>174</v>
      </c>
      <c r="GH14" s="198">
        <f>'AERFD Revised labour.plant '!E7*$GE14*((1+'Labour rates'!$C$2)*(1+'Labour rates'!$D$2))</f>
        <v>0</v>
      </c>
      <c r="GI14" s="507">
        <f>'AERFD Revised labour.plant '!F7*$GE14*((1+'Labour rates'!$C$2)*(1+'Labour rates'!$D$2))</f>
        <v>0</v>
      </c>
      <c r="GJ14" s="507">
        <f>'AERFD Revised labour.plant '!G7*$GE14*((1+'Labour rates'!$C$2)*(1+'Labour rates'!$D$2))</f>
        <v>0</v>
      </c>
      <c r="GK14" s="507">
        <f>'AERFD Revised labour.plant '!H7*$GE14*((1+'Labour rates'!$C$2)*(1+'Labour rates'!$D$2))</f>
        <v>0</v>
      </c>
      <c r="GL14" s="507">
        <f>'AERFD Revised labour.plant '!I7*$GE14*((1+'Labour rates'!$C$2)*(1+'Labour rates'!$D$2))</f>
        <v>0</v>
      </c>
      <c r="GM14" s="203">
        <v>0</v>
      </c>
      <c r="GN14" s="198">
        <f>GM14*'Labour rates'!B15</f>
        <v>0</v>
      </c>
      <c r="GO14" s="215" t="s">
        <v>174</v>
      </c>
      <c r="GP14" s="198">
        <f>'AERFD Revised labour.plant '!E7*$GM14*((1+'Labour rates'!$C$2)*(1+'Labour rates'!$D$2))</f>
        <v>0</v>
      </c>
      <c r="GQ14" s="507">
        <f>'AERFD Revised labour.plant '!F7*$GM14*((1+'Labour rates'!$C$2)*(1+'Labour rates'!$D$2))</f>
        <v>0</v>
      </c>
      <c r="GR14" s="507">
        <f>'AERFD Revised labour.plant '!G7*$GM14*((1+'Labour rates'!$C$2)*(1+'Labour rates'!$D$2))</f>
        <v>0</v>
      </c>
      <c r="GS14" s="507">
        <f>'AERFD Revised labour.plant '!H7*$GM14*((1+'Labour rates'!$C$2)*(1+'Labour rates'!$D$2))</f>
        <v>0</v>
      </c>
      <c r="GT14" s="507">
        <f>'AERFD Revised labour.plant '!I7*$GM14*((1+'Labour rates'!$C$2)*(1+'Labour rates'!$D$2))</f>
        <v>0</v>
      </c>
      <c r="GU14" s="203">
        <v>0</v>
      </c>
      <c r="GV14" s="198">
        <f>GU14*'Labour rates'!B15</f>
        <v>0</v>
      </c>
      <c r="GW14" s="215" t="s">
        <v>174</v>
      </c>
      <c r="GX14" s="198">
        <f>'AERFD Revised labour.plant '!E7*$GU14*((1+'Labour rates'!$C$2)*(1+'Labour rates'!$D$2))</f>
        <v>0</v>
      </c>
      <c r="GY14" s="507">
        <f>'AERFD Revised labour.plant '!F7*$GU14*((1+'Labour rates'!$C$2)*(1+'Labour rates'!$D$2))</f>
        <v>0</v>
      </c>
      <c r="GZ14" s="507">
        <f>'AERFD Revised labour.plant '!G7*$GU14*((1+'Labour rates'!$C$2)*(1+'Labour rates'!$D$2))</f>
        <v>0</v>
      </c>
      <c r="HA14" s="507">
        <f>'AERFD Revised labour.plant '!H7*$GU14*((1+'Labour rates'!$C$2)*(1+'Labour rates'!$D$2))</f>
        <v>0</v>
      </c>
      <c r="HB14" s="507">
        <f>'AERFD Revised labour.plant '!I7*$GU14*((1+'Labour rates'!$C$2)*(1+'Labour rates'!$D$2))</f>
        <v>0</v>
      </c>
      <c r="HC14" s="203">
        <v>0</v>
      </c>
      <c r="HD14" s="198">
        <f>HC14*'Labour rates'!B15</f>
        <v>0</v>
      </c>
      <c r="HE14" s="215" t="s">
        <v>174</v>
      </c>
      <c r="HF14" s="198">
        <f>'AERFD Revised labour.plant '!E7*$HC14*((1+'Labour rates'!$C$2)*(1+'Labour rates'!$D$2))</f>
        <v>0</v>
      </c>
      <c r="HG14" s="507">
        <f>'AERFD Revised labour.plant '!F7*$HC14*((1+'Labour rates'!$C$2)*(1+'Labour rates'!$D$2))</f>
        <v>0</v>
      </c>
      <c r="HH14" s="507">
        <f>'AERFD Revised labour.plant '!G7*$HC14*((1+'Labour rates'!$C$2)*(1+'Labour rates'!$D$2))</f>
        <v>0</v>
      </c>
      <c r="HI14" s="507">
        <f>'AERFD Revised labour.plant '!H7*$HC14*((1+'Labour rates'!$C$2)*(1+'Labour rates'!$D$2))</f>
        <v>0</v>
      </c>
      <c r="HJ14" s="507">
        <f>'AERFD Revised labour.plant '!I7*$HC14*((1+'Labour rates'!$C$2)*(1+'Labour rates'!$D$2))</f>
        <v>0</v>
      </c>
      <c r="HK14" s="203">
        <v>0</v>
      </c>
      <c r="HL14" s="198">
        <f>HK14*'Labour rates'!B15</f>
        <v>0</v>
      </c>
      <c r="HM14" s="215" t="s">
        <v>174</v>
      </c>
      <c r="HN14" s="198">
        <f>'AERFD Revised labour.plant '!E7*$HK14*((1+'Labour rates'!$C$2)*(1+'Labour rates'!$D$2))</f>
        <v>0</v>
      </c>
      <c r="HO14" s="507">
        <f>'AERFD Revised labour.plant '!F7*$HK14*((1+'Labour rates'!$C$2)*(1+'Labour rates'!$D$2))</f>
        <v>0</v>
      </c>
      <c r="HP14" s="507">
        <f>'AERFD Revised labour.plant '!G7*$HK14*((1+'Labour rates'!$C$2)*(1+'Labour rates'!$D$2))</f>
        <v>0</v>
      </c>
      <c r="HQ14" s="507">
        <f>'AERFD Revised labour.plant '!H7*$HK14*((1+'Labour rates'!$C$2)*(1+'Labour rates'!$D$2))</f>
        <v>0</v>
      </c>
      <c r="HR14" s="507">
        <f>'AERFD Revised labour.plant '!I7*$HK14*((1+'Labour rates'!$C$2)*(1+'Labour rates'!$D$2))</f>
        <v>0</v>
      </c>
      <c r="HS14" s="203">
        <v>0</v>
      </c>
      <c r="HT14" s="198">
        <f>HS14*'Labour rates'!B15</f>
        <v>0</v>
      </c>
      <c r="HU14" s="215" t="s">
        <v>174</v>
      </c>
      <c r="HV14" s="198">
        <f>'AERFD Revised labour.plant '!E7*$HS14*((1+'Labour rates'!$C$2)*(1+'Labour rates'!$D$2))</f>
        <v>0</v>
      </c>
      <c r="HW14" s="507">
        <f>'AERFD Revised labour.plant '!F7*$HS14*((1+'Labour rates'!$C$2)*(1+'Labour rates'!$D$2))</f>
        <v>0</v>
      </c>
      <c r="HX14" s="507">
        <f>'AERFD Revised labour.plant '!G7*$HS14*((1+'Labour rates'!$C$2)*(1+'Labour rates'!$D$2))</f>
        <v>0</v>
      </c>
      <c r="HY14" s="507">
        <f>'AERFD Revised labour.plant '!H7*$HS14*((1+'Labour rates'!$C$2)*(1+'Labour rates'!$D$2))</f>
        <v>0</v>
      </c>
      <c r="HZ14" s="507">
        <f>'AERFD Revised labour.plant '!I7*$HS14*((1+'Labour rates'!$C$2)*(1+'Labour rates'!$D$2))</f>
        <v>0</v>
      </c>
      <c r="IA14" s="203">
        <v>0</v>
      </c>
      <c r="IB14" s="198">
        <f>IA14*'Labour rates'!B15</f>
        <v>0</v>
      </c>
      <c r="IC14" s="215" t="s">
        <v>174</v>
      </c>
      <c r="ID14" s="198">
        <f>'AERFD Revised labour.plant '!E7*$IA14*((1+'Labour rates'!$C$2)*(1+'Labour rates'!$D$2))</f>
        <v>0</v>
      </c>
      <c r="IE14" s="507">
        <f>'AERFD Revised labour.plant '!F7*$IA14*((1+'Labour rates'!$C$2)*(1+'Labour rates'!$D$2))</f>
        <v>0</v>
      </c>
      <c r="IF14" s="507">
        <f>'AERFD Revised labour.plant '!G7*$IA14*((1+'Labour rates'!$C$2)*(1+'Labour rates'!$D$2))</f>
        <v>0</v>
      </c>
      <c r="IG14" s="507">
        <f>'AERFD Revised labour.plant '!H7*$IA14*((1+'Labour rates'!$C$2)*(1+'Labour rates'!$D$2))</f>
        <v>0</v>
      </c>
      <c r="IH14" s="507">
        <f>'AERFD Revised labour.plant '!I7*$IA14*((1+'Labour rates'!$C$2)*(1+'Labour rates'!$D$2))</f>
        <v>0</v>
      </c>
      <c r="II14" s="203">
        <v>0</v>
      </c>
      <c r="IJ14" s="198">
        <f>II14*'Labour rates'!B15</f>
        <v>0</v>
      </c>
      <c r="IK14" s="215" t="s">
        <v>174</v>
      </c>
      <c r="IL14" s="198">
        <f>'AERFD Revised labour.plant '!E7*$II14*((1+'Labour rates'!$C$2)*(1+'Labour rates'!$D$2))</f>
        <v>0</v>
      </c>
      <c r="IM14" s="507">
        <f>'AERFD Revised labour.plant '!F7*$II14*((1+'Labour rates'!$C$2)*(1+'Labour rates'!$D$2))</f>
        <v>0</v>
      </c>
      <c r="IN14" s="507">
        <f>'AERFD Revised labour.plant '!G7*$II14*((1+'Labour rates'!$C$2)*(1+'Labour rates'!$D$2))</f>
        <v>0</v>
      </c>
      <c r="IO14" s="507">
        <f>'AERFD Revised labour.plant '!H7*$II14*((1+'Labour rates'!$C$2)*(1+'Labour rates'!$D$2))</f>
        <v>0</v>
      </c>
      <c r="IP14" s="507">
        <f>'AERFD Revised labour.plant '!I7*$II14*((1+'Labour rates'!$C$2)*(1+'Labour rates'!$D$2))</f>
        <v>0</v>
      </c>
      <c r="IQ14" s="203">
        <v>0</v>
      </c>
      <c r="IR14" s="198">
        <f>IQ14*'Labour rates'!B15</f>
        <v>0</v>
      </c>
      <c r="IS14" s="215" t="s">
        <v>174</v>
      </c>
      <c r="IT14" s="198">
        <f>'AERFD Revised labour.plant '!E7*$IQ14*((1+'Labour rates'!$C$2)*(1+'Labour rates'!$D$2))</f>
        <v>0</v>
      </c>
      <c r="IU14" s="507">
        <f>'AERFD Revised labour.plant '!F7*$IQ14*((1+'Labour rates'!$C$2)*(1+'Labour rates'!$D$2))</f>
        <v>0</v>
      </c>
      <c r="IV14" s="507">
        <f>'AERFD Revised labour.plant '!G7*$IQ14*((1+'Labour rates'!$C$2)*(1+'Labour rates'!$D$2))</f>
        <v>0</v>
      </c>
      <c r="IW14" s="507">
        <f>'AERFD Revised labour.plant '!H7*$IQ14*((1+'Labour rates'!$C$2)*(1+'Labour rates'!$D$2))</f>
        <v>0</v>
      </c>
      <c r="IX14" s="507">
        <f>'AERFD Revised labour.plant '!I7*$IQ14*((1+'Labour rates'!$C$2)*(1+'Labour rates'!$D$2))</f>
        <v>0</v>
      </c>
      <c r="IY14" s="203">
        <v>0</v>
      </c>
      <c r="IZ14" s="198">
        <f>IY14*'Labour rates'!B15</f>
        <v>0</v>
      </c>
      <c r="JA14" s="215" t="s">
        <v>174</v>
      </c>
      <c r="JB14" s="198">
        <f>'AERFD Revised labour.plant '!E7*$IY14*((1+'Labour rates'!$C$2)*(1+'Labour rates'!$D$2))</f>
        <v>0</v>
      </c>
      <c r="JC14" s="507">
        <f>'AERFD Revised labour.plant '!F7*$IY14*((1+'Labour rates'!$C$2)*(1+'Labour rates'!$D$2))</f>
        <v>0</v>
      </c>
      <c r="JD14" s="507">
        <f>'AERFD Revised labour.plant '!G7*$IY14*((1+'Labour rates'!$C$2)*(1+'Labour rates'!$D$2))</f>
        <v>0</v>
      </c>
      <c r="JE14" s="507">
        <f>'AERFD Revised labour.plant '!H7*$IY14*((1+'Labour rates'!$C$2)*(1+'Labour rates'!$D$2))</f>
        <v>0</v>
      </c>
      <c r="JF14" s="510">
        <f>'AERFD Revised labour.plant '!I7*$IY14*((1+'Labour rates'!$C$2)*(1+'Labour rates'!$D$2))</f>
        <v>0</v>
      </c>
    </row>
    <row r="15" spans="1:266" x14ac:dyDescent="0.35">
      <c r="A15" s="1" t="s">
        <v>61</v>
      </c>
      <c r="C15" s="203">
        <v>0</v>
      </c>
      <c r="D15" s="198">
        <f>C15*'Labour rates'!B16</f>
        <v>0</v>
      </c>
      <c r="E15" s="215" t="s">
        <v>174</v>
      </c>
      <c r="F15" s="198">
        <f>'AERFD Revised labour.plant '!E8*$C15*((1+'Labour rates'!$C$2)*(1+'Labour rates'!$D$2))</f>
        <v>0</v>
      </c>
      <c r="G15" s="507">
        <f>'AERFD Revised labour.plant '!F8*$C15*((1+'Labour rates'!$C$2)*(1+'Labour rates'!$D$2))</f>
        <v>0</v>
      </c>
      <c r="H15" s="507">
        <f>'AERFD Revised labour.plant '!G8*$C15*((1+'Labour rates'!$C$2)*(1+'Labour rates'!$D$2))</f>
        <v>0</v>
      </c>
      <c r="I15" s="507">
        <f>'AERFD Revised labour.plant '!H8*$C15*((1+'Labour rates'!$C$2)*(1+'Labour rates'!$D$2))</f>
        <v>0</v>
      </c>
      <c r="J15" s="507">
        <f>'AERFD Revised labour.plant '!I8*$C15*((1+'Labour rates'!$C$2)*(1+'Labour rates'!$D$2))</f>
        <v>0</v>
      </c>
      <c r="K15" s="203">
        <v>0</v>
      </c>
      <c r="L15" s="198">
        <f>K15*'Labour rates'!B16</f>
        <v>0</v>
      </c>
      <c r="M15" s="215" t="s">
        <v>174</v>
      </c>
      <c r="N15" s="198">
        <f>'AERFD Revised labour.plant '!E8*$K15*((1+'Labour rates'!$C$2)*(1+'Labour rates'!$D$2))</f>
        <v>0</v>
      </c>
      <c r="O15" s="507">
        <f>'AERFD Revised labour.plant '!F8*$K15*((1+'Labour rates'!$C$2)*(1+'Labour rates'!$D$2))</f>
        <v>0</v>
      </c>
      <c r="P15" s="507">
        <f>'AERFD Revised labour.plant '!G8*$K15*((1+'Labour rates'!$C$2)*(1+'Labour rates'!$D$2))</f>
        <v>0</v>
      </c>
      <c r="Q15" s="507">
        <f>'AERFD Revised labour.plant '!H8*$K15*((1+'Labour rates'!$C$2)*(1+'Labour rates'!$D$2))</f>
        <v>0</v>
      </c>
      <c r="R15" s="507">
        <f>'AERFD Revised labour.plant '!I8*$K15*((1+'Labour rates'!$C$2)*(1+'Labour rates'!$D$2))</f>
        <v>0</v>
      </c>
      <c r="S15" s="203">
        <v>0</v>
      </c>
      <c r="T15" s="198">
        <f>S15*'Labour rates'!B16</f>
        <v>0</v>
      </c>
      <c r="U15" s="215" t="s">
        <v>174</v>
      </c>
      <c r="V15" s="198">
        <f>'AERFD Revised labour.plant '!E8*$S15*((1+'Labour rates'!$C$2)*(1+'Labour rates'!$D$2))</f>
        <v>0</v>
      </c>
      <c r="W15" s="507">
        <f>'AERFD Revised labour.plant '!F8*$S15*((1+'Labour rates'!$C$2)*(1+'Labour rates'!$D$2))</f>
        <v>0</v>
      </c>
      <c r="X15" s="507">
        <f>'AERFD Revised labour.plant '!G8*$S15*((1+'Labour rates'!$C$2)*(1+'Labour rates'!$D$2))</f>
        <v>0</v>
      </c>
      <c r="Y15" s="507">
        <f>'AERFD Revised labour.plant '!H8*$S15*((1+'Labour rates'!$C$2)*(1+'Labour rates'!$D$2))</f>
        <v>0</v>
      </c>
      <c r="Z15" s="507">
        <f>'AERFD Revised labour.plant '!I8*$S15*((1+'Labour rates'!$C$2)*(1+'Labour rates'!$D$2))</f>
        <v>0</v>
      </c>
      <c r="AA15" s="203">
        <v>0</v>
      </c>
      <c r="AB15" s="198">
        <f>AA15*'Labour rates'!B16</f>
        <v>0</v>
      </c>
      <c r="AC15" s="215" t="s">
        <v>174</v>
      </c>
      <c r="AD15" s="198">
        <f>'AERFD Revised labour.plant '!E8*$AA15*((1+'Labour rates'!$C$2)*(1+'Labour rates'!$D$2))</f>
        <v>0</v>
      </c>
      <c r="AE15" s="507">
        <f>'AERFD Revised labour.plant '!F8*$AA15*((1+'Labour rates'!$C$2)*(1+'Labour rates'!$D$2))</f>
        <v>0</v>
      </c>
      <c r="AF15" s="507">
        <f>'AERFD Revised labour.plant '!G8*$AA15*((1+'Labour rates'!$C$2)*(1+'Labour rates'!$D$2))</f>
        <v>0</v>
      </c>
      <c r="AG15" s="507">
        <f>'AERFD Revised labour.plant '!H8*$AA15*((1+'Labour rates'!$C$2)*(1+'Labour rates'!$D$2))</f>
        <v>0</v>
      </c>
      <c r="AH15" s="507">
        <f>'AERFD Revised labour.plant '!I8*$AA15*((1+'Labour rates'!$C$2)*(1+'Labour rates'!$D$2))</f>
        <v>0</v>
      </c>
      <c r="AI15" s="203">
        <v>0</v>
      </c>
      <c r="AJ15" s="198">
        <f>AI15*'Labour rates'!B16</f>
        <v>0</v>
      </c>
      <c r="AK15" s="215" t="s">
        <v>174</v>
      </c>
      <c r="AL15" s="198">
        <f>'AERFD Revised labour.plant '!E8*$AI15*((1+'Labour rates'!$C$2)*(1+'Labour rates'!$D$2))</f>
        <v>0</v>
      </c>
      <c r="AM15" s="507">
        <f>'AERFD Revised labour.plant '!F8*$AI15*((1+'Labour rates'!$C$2)*(1+'Labour rates'!$D$2))</f>
        <v>0</v>
      </c>
      <c r="AN15" s="507">
        <f>'AERFD Revised labour.plant '!G8*$AI15*((1+'Labour rates'!$C$2)*(1+'Labour rates'!$D$2))</f>
        <v>0</v>
      </c>
      <c r="AO15" s="507">
        <f>'AERFD Revised labour.plant '!H8*$AI15*((1+'Labour rates'!$C$2)*(1+'Labour rates'!$D$2))</f>
        <v>0</v>
      </c>
      <c r="AP15" s="507">
        <f>'AERFD Revised labour.plant '!I8*$AI15*((1+'Labour rates'!$C$2)*(1+'Labour rates'!$D$2))</f>
        <v>0</v>
      </c>
      <c r="AQ15" s="203">
        <v>0</v>
      </c>
      <c r="AR15" s="198">
        <f>AQ15*'Labour rates'!B16</f>
        <v>0</v>
      </c>
      <c r="AS15" s="215" t="s">
        <v>174</v>
      </c>
      <c r="AT15" s="198">
        <f>'AERFD Revised labour.plant '!E8*$AQ15*((1+'Labour rates'!$C$2)*(1+'Labour rates'!$D$2))</f>
        <v>0</v>
      </c>
      <c r="AU15" s="507">
        <f>'AERFD Revised labour.plant '!F8*$AQ15*((1+'Labour rates'!$C$2)*(1+'Labour rates'!$D$2))</f>
        <v>0</v>
      </c>
      <c r="AV15" s="507">
        <f>'AERFD Revised labour.plant '!G8*$AQ15*((1+'Labour rates'!$C$2)*(1+'Labour rates'!$D$2))</f>
        <v>0</v>
      </c>
      <c r="AW15" s="507">
        <f>'AERFD Revised labour.plant '!H8*$AQ15*((1+'Labour rates'!$C$2)*(1+'Labour rates'!$D$2))</f>
        <v>0</v>
      </c>
      <c r="AX15" s="507">
        <f>'AERFD Revised labour.plant '!I8*$AQ15*((1+'Labour rates'!$C$2)*(1+'Labour rates'!$D$2))</f>
        <v>0</v>
      </c>
      <c r="AY15" s="203">
        <v>0</v>
      </c>
      <c r="AZ15" s="198">
        <f>AY15*'Labour rates'!B16</f>
        <v>0</v>
      </c>
      <c r="BA15" s="215" t="s">
        <v>174</v>
      </c>
      <c r="BB15" s="198">
        <f>'AERFD Revised labour.plant '!E8*$AY15*((1+'Labour rates'!$C$2)*(1+'Labour rates'!$D$2))</f>
        <v>0</v>
      </c>
      <c r="BC15" s="507">
        <f>'AERFD Revised labour.plant '!F8*$AY15*((1+'Labour rates'!$C$2)*(1+'Labour rates'!$D$2))</f>
        <v>0</v>
      </c>
      <c r="BD15" s="507">
        <f>'AERFD Revised labour.plant '!G8*$AY15*((1+'Labour rates'!$C$2)*(1+'Labour rates'!$D$2))</f>
        <v>0</v>
      </c>
      <c r="BE15" s="507">
        <f>'AERFD Revised labour.plant '!H8*$AY15*((1+'Labour rates'!$C$2)*(1+'Labour rates'!$D$2))</f>
        <v>0</v>
      </c>
      <c r="BF15" s="507">
        <f>'AERFD Revised labour.plant '!I8*$AY15*((1+'Labour rates'!$C$2)*(1+'Labour rates'!$D$2))</f>
        <v>0</v>
      </c>
      <c r="BG15" s="203">
        <v>0</v>
      </c>
      <c r="BH15" s="198">
        <f>BG15*'Labour rates'!B16</f>
        <v>0</v>
      </c>
      <c r="BI15" s="215" t="s">
        <v>174</v>
      </c>
      <c r="BJ15" s="198">
        <f>'AERFD Revised labour.plant '!E8*$BG15*((1+'Labour rates'!$C$2)*(1+'Labour rates'!$D$2))</f>
        <v>0</v>
      </c>
      <c r="BK15" s="507">
        <f>'AERFD Revised labour.plant '!F8*$BG15*((1+'Labour rates'!$C$2)*(1+'Labour rates'!$D$2))</f>
        <v>0</v>
      </c>
      <c r="BL15" s="507">
        <f>'AERFD Revised labour.plant '!G8*$BG15*((1+'Labour rates'!$C$2)*(1+'Labour rates'!$D$2))</f>
        <v>0</v>
      </c>
      <c r="BM15" s="507">
        <f>'AERFD Revised labour.plant '!H8*$BG15*((1+'Labour rates'!$C$2)*(1+'Labour rates'!$D$2))</f>
        <v>0</v>
      </c>
      <c r="BN15" s="507">
        <f>'AERFD Revised labour.plant '!I8*$BG15*((1+'Labour rates'!$C$2)*(1+'Labour rates'!$D$2))</f>
        <v>0</v>
      </c>
      <c r="BO15" s="203">
        <v>0</v>
      </c>
      <c r="BP15" s="198">
        <f>BO15*'Labour rates'!B16</f>
        <v>0</v>
      </c>
      <c r="BQ15" s="215" t="s">
        <v>174</v>
      </c>
      <c r="BR15" s="198">
        <f>'AERFD Revised labour.plant '!E8*$BO15*((1+'Labour rates'!$C$2)*(1+'Labour rates'!$D$2))</f>
        <v>0</v>
      </c>
      <c r="BS15" s="507">
        <f>'AERFD Revised labour.plant '!F8*$BO15*((1+'Labour rates'!$C$2)*(1+'Labour rates'!$D$2))</f>
        <v>0</v>
      </c>
      <c r="BT15" s="507">
        <f>'AERFD Revised labour.plant '!G8*$BO15*((1+'Labour rates'!$C$2)*(1+'Labour rates'!$D$2))</f>
        <v>0</v>
      </c>
      <c r="BU15" s="507">
        <f>'AERFD Revised labour.plant '!H8*$BO15*((1+'Labour rates'!$C$2)*(1+'Labour rates'!$D$2))</f>
        <v>0</v>
      </c>
      <c r="BV15" s="507">
        <f>'AERFD Revised labour.plant '!I8*$BO15*((1+'Labour rates'!$C$2)*(1+'Labour rates'!$D$2))</f>
        <v>0</v>
      </c>
      <c r="BW15" s="203">
        <v>0</v>
      </c>
      <c r="BX15" s="198">
        <f>BW15*'Labour rates'!B16</f>
        <v>0</v>
      </c>
      <c r="BY15" s="215" t="s">
        <v>174</v>
      </c>
      <c r="BZ15" s="198">
        <f>'AERFD Revised labour.plant '!E8*$BW15*((1+'Labour rates'!$C$2)*(1+'Labour rates'!$D$2))</f>
        <v>0</v>
      </c>
      <c r="CA15" s="507">
        <f>'AERFD Revised labour.plant '!F8*$BW15*((1+'Labour rates'!$C$2)*(1+'Labour rates'!$D$2))</f>
        <v>0</v>
      </c>
      <c r="CB15" s="507">
        <f>'AERFD Revised labour.plant '!G8*$BW15*((1+'Labour rates'!$C$2)*(1+'Labour rates'!$D$2))</f>
        <v>0</v>
      </c>
      <c r="CC15" s="507">
        <f>'AERFD Revised labour.plant '!H8*$BW15*((1+'Labour rates'!$C$2)*(1+'Labour rates'!$D$2))</f>
        <v>0</v>
      </c>
      <c r="CD15" s="507">
        <f>'AERFD Revised labour.plant '!I8*$BW15*((1+'Labour rates'!$C$2)*(1+'Labour rates'!$D$2))</f>
        <v>0</v>
      </c>
      <c r="CE15" s="203">
        <v>0</v>
      </c>
      <c r="CF15" s="198">
        <f>CE15*'Labour rates'!B16</f>
        <v>0</v>
      </c>
      <c r="CG15" s="215" t="s">
        <v>174</v>
      </c>
      <c r="CH15" s="198">
        <f>'AERFD Revised labour.plant '!E8*$CE15*((1+'Labour rates'!$C$2)*(1+'Labour rates'!$D$2))</f>
        <v>0</v>
      </c>
      <c r="CI15" s="507">
        <f>'AERFD Revised labour.plant '!F8*$CE15*((1+'Labour rates'!$C$2)*(1+'Labour rates'!$D$2))</f>
        <v>0</v>
      </c>
      <c r="CJ15" s="507">
        <f>'AERFD Revised labour.plant '!G8*$CE15*((1+'Labour rates'!$C$2)*(1+'Labour rates'!$D$2))</f>
        <v>0</v>
      </c>
      <c r="CK15" s="507">
        <f>'AERFD Revised labour.plant '!H8*$CE15*((1+'Labour rates'!$C$2)*(1+'Labour rates'!$D$2))</f>
        <v>0</v>
      </c>
      <c r="CL15" s="507">
        <f>'AERFD Revised labour.plant '!I8*$CE15*((1+'Labour rates'!$C$2)*(1+'Labour rates'!$D$2))</f>
        <v>0</v>
      </c>
      <c r="CM15" s="203">
        <v>0</v>
      </c>
      <c r="CN15" s="198">
        <f>CM15*'Labour rates'!B16</f>
        <v>0</v>
      </c>
      <c r="CO15" s="215" t="s">
        <v>174</v>
      </c>
      <c r="CP15" s="198">
        <f>'AERFD Revised labour.plant '!E8*$CM15*((1+'Labour rates'!$C$2)*(1+'Labour rates'!$D$2))</f>
        <v>0</v>
      </c>
      <c r="CQ15" s="507">
        <f>'AERFD Revised labour.plant '!F8*$CM15*((1+'Labour rates'!$C$2)*(1+'Labour rates'!$D$2))</f>
        <v>0</v>
      </c>
      <c r="CR15" s="507">
        <f>'AERFD Revised labour.plant '!G8*$CM15*((1+'Labour rates'!$C$2)*(1+'Labour rates'!$D$2))</f>
        <v>0</v>
      </c>
      <c r="CS15" s="507">
        <f>'AERFD Revised labour.plant '!H8*$CM15*((1+'Labour rates'!$C$2)*(1+'Labour rates'!$D$2))</f>
        <v>0</v>
      </c>
      <c r="CT15" s="507">
        <f>'AERFD Revised labour.plant '!I8*$CM15*((1+'Labour rates'!$C$2)*(1+'Labour rates'!$D$2))</f>
        <v>0</v>
      </c>
      <c r="CU15" s="203">
        <v>4</v>
      </c>
      <c r="CV15" s="198">
        <f>CU15*'Labour rates'!B16</f>
        <v>627.32000000000005</v>
      </c>
      <c r="CW15" s="215" t="s">
        <v>174</v>
      </c>
      <c r="CX15" s="198">
        <f>'AERFD Revised labour.plant '!E8*$CU15*((1+'Labour rates'!$C$2)*(1+'Labour rates'!$D$2))</f>
        <v>661.57571385254835</v>
      </c>
      <c r="CY15" s="507">
        <f>'AERFD Revised labour.plant '!F8*$CU15*((1+'Labour rates'!$C$2)*(1+'Labour rates'!$D$2))</f>
        <v>681.26772320311011</v>
      </c>
      <c r="CZ15" s="507">
        <f>'AERFD Revised labour.plant '!G8*$CU15*((1+'Labour rates'!$C$2)*(1+'Labour rates'!$D$2))</f>
        <v>704.28849637512167</v>
      </c>
      <c r="DA15" s="507">
        <f>'AERFD Revised labour.plant '!H8*$CU15*((1+'Labour rates'!$C$2)*(1+'Labour rates'!$D$2))</f>
        <v>728.54874070329674</v>
      </c>
      <c r="DB15" s="507">
        <f>'AERFD Revised labour.plant '!I8*$CU15*((1+'Labour rates'!$C$2)*(1+'Labour rates'!$D$2))</f>
        <v>753.3168556743517</v>
      </c>
      <c r="DC15" s="203">
        <v>0</v>
      </c>
      <c r="DD15" s="198">
        <f>DC15*'Labour rates'!B16</f>
        <v>0</v>
      </c>
      <c r="DE15" s="215" t="s">
        <v>174</v>
      </c>
      <c r="DF15" s="198">
        <f>'AERFD Revised labour.plant '!E8*$DC15*((1+'Labour rates'!$C$2)*(1+'Labour rates'!$D$2))</f>
        <v>0</v>
      </c>
      <c r="DG15" s="507">
        <f>'AERFD Revised labour.plant '!F8*$DC15*((1+'Labour rates'!$C$2)*(1+'Labour rates'!$D$2))</f>
        <v>0</v>
      </c>
      <c r="DH15" s="507">
        <f>'AERFD Revised labour.plant '!G8*$DC15*((1+'Labour rates'!$C$2)*(1+'Labour rates'!$D$2))</f>
        <v>0</v>
      </c>
      <c r="DI15" s="507">
        <f>'AERFD Revised labour.plant '!H8*$DC15*((1+'Labour rates'!$C$2)*(1+'Labour rates'!$D$2))</f>
        <v>0</v>
      </c>
      <c r="DJ15" s="507">
        <f>'AERFD Revised labour.plant '!I8*$DC15*((1+'Labour rates'!$C$2)*(1+'Labour rates'!$D$2))</f>
        <v>0</v>
      </c>
      <c r="DK15" s="203">
        <v>0</v>
      </c>
      <c r="DL15" s="198">
        <f>DK15*'Labour rates'!B16</f>
        <v>0</v>
      </c>
      <c r="DM15" s="215" t="s">
        <v>174</v>
      </c>
      <c r="DN15" s="198">
        <f>'AERFD Revised labour.plant '!E8*$DK15*((1+'Labour rates'!$C$2)*(1+'Labour rates'!$D$2))</f>
        <v>0</v>
      </c>
      <c r="DO15" s="507">
        <f>'AERFD Revised labour.plant '!F8*$DK15*((1+'Labour rates'!$C$2)*(1+'Labour rates'!$D$2))</f>
        <v>0</v>
      </c>
      <c r="DP15" s="507">
        <f>'AERFD Revised labour.plant '!G8*$DK15*((1+'Labour rates'!$C$2)*(1+'Labour rates'!$D$2))</f>
        <v>0</v>
      </c>
      <c r="DQ15" s="507">
        <f>'AERFD Revised labour.plant '!H8*$DK15*((1+'Labour rates'!$C$2)*(1+'Labour rates'!$D$2))</f>
        <v>0</v>
      </c>
      <c r="DR15" s="507">
        <f>'AERFD Revised labour.plant '!I8*$DK15*((1+'Labour rates'!$C$2)*(1+'Labour rates'!$D$2))</f>
        <v>0</v>
      </c>
      <c r="DS15" s="203">
        <v>0</v>
      </c>
      <c r="DT15" s="198">
        <f>DS15*'Labour rates'!B16</f>
        <v>0</v>
      </c>
      <c r="DU15" s="215" t="s">
        <v>174</v>
      </c>
      <c r="DV15" s="198">
        <f>'AERFD Revised labour.plant '!E8*$DS15*((1+'Labour rates'!$C$2)*(1+'Labour rates'!$D$2))</f>
        <v>0</v>
      </c>
      <c r="DW15" s="507">
        <f>'AERFD Revised labour.plant '!F8*$DS15*((1+'Labour rates'!$C$2)*(1+'Labour rates'!$D$2))</f>
        <v>0</v>
      </c>
      <c r="DX15" s="507">
        <f>'AERFD Revised labour.plant '!G8*$DS15*((1+'Labour rates'!$C$2)*(1+'Labour rates'!$D$2))</f>
        <v>0</v>
      </c>
      <c r="DY15" s="507">
        <f>'AERFD Revised labour.plant '!H8*$DS15*((1+'Labour rates'!$C$2)*(1+'Labour rates'!$D$2))</f>
        <v>0</v>
      </c>
      <c r="DZ15" s="507">
        <f>'AERFD Revised labour.plant '!I8*$DS15*((1+'Labour rates'!$C$2)*(1+'Labour rates'!$D$2))</f>
        <v>0</v>
      </c>
      <c r="EA15" s="203">
        <v>9</v>
      </c>
      <c r="EB15" s="198">
        <f>EA15*'Labour rates'!B16</f>
        <v>1411.47</v>
      </c>
      <c r="EC15" s="215" t="s">
        <v>174</v>
      </c>
      <c r="ED15" s="198">
        <f>'AERFD Revised labour.plant '!E8*$EA15*((1+'Labour rates'!$C$2)*(1+'Labour rates'!$D$2))</f>
        <v>1488.5453561682339</v>
      </c>
      <c r="EE15" s="507">
        <f>'AERFD Revised labour.plant '!F8*$EA15*((1+'Labour rates'!$C$2)*(1+'Labour rates'!$D$2))</f>
        <v>1532.8523772069977</v>
      </c>
      <c r="EF15" s="507">
        <f>'AERFD Revised labour.plant '!G8*$EA15*((1+'Labour rates'!$C$2)*(1+'Labour rates'!$D$2))</f>
        <v>1584.6491168440236</v>
      </c>
      <c r="EG15" s="507">
        <f>'AERFD Revised labour.plant '!H8*$EA15*((1+'Labour rates'!$C$2)*(1+'Labour rates'!$D$2))</f>
        <v>1639.2346665824177</v>
      </c>
      <c r="EH15" s="507">
        <f>'AERFD Revised labour.plant '!I8*$EA15*((1+'Labour rates'!$C$2)*(1+'Labour rates'!$D$2))</f>
        <v>1694.9629252672912</v>
      </c>
      <c r="EI15" s="203">
        <v>6</v>
      </c>
      <c r="EJ15" s="198">
        <f>EI15*'Labour rates'!B16</f>
        <v>940.98</v>
      </c>
      <c r="EK15" s="215" t="s">
        <v>174</v>
      </c>
      <c r="EL15" s="198">
        <f>'AERFD Revised labour.plant '!E8*$EI15*((1+'Labour rates'!$C$2)*(1+'Labour rates'!$D$2))</f>
        <v>992.36357077882269</v>
      </c>
      <c r="EM15" s="507">
        <f>'AERFD Revised labour.plant '!F8*$EI15*((1+'Labour rates'!$C$2)*(1+'Labour rates'!$D$2))</f>
        <v>1021.9015848046652</v>
      </c>
      <c r="EN15" s="507">
        <f>'AERFD Revised labour.plant '!G8*$EI15*((1+'Labour rates'!$C$2)*(1+'Labour rates'!$D$2))</f>
        <v>1056.4327445626825</v>
      </c>
      <c r="EO15" s="507">
        <f>'AERFD Revised labour.plant '!H8*$EI15*((1+'Labour rates'!$C$2)*(1+'Labour rates'!$D$2))</f>
        <v>1092.823111054945</v>
      </c>
      <c r="EP15" s="507">
        <f>'AERFD Revised labour.plant '!I8*$EI15*((1+'Labour rates'!$C$2)*(1+'Labour rates'!$D$2))</f>
        <v>1129.9752835115276</v>
      </c>
      <c r="EQ15" s="203">
        <v>3</v>
      </c>
      <c r="ER15" s="198">
        <f>EQ15*'Labour rates'!B16</f>
        <v>470.49</v>
      </c>
      <c r="ES15" s="215" t="s">
        <v>174</v>
      </c>
      <c r="ET15" s="198">
        <f>'AERFD Revised labour.plant '!E8*$EQ15*((1+'Labour rates'!$C$2)*(1+'Labour rates'!$D$2))</f>
        <v>496.18178538941135</v>
      </c>
      <c r="EU15" s="507">
        <f>'AERFD Revised labour.plant '!F8*$EQ15*((1+'Labour rates'!$C$2)*(1+'Labour rates'!$D$2))</f>
        <v>510.95079240233258</v>
      </c>
      <c r="EV15" s="507">
        <f>'AERFD Revised labour.plant '!G8*$EQ15*((1+'Labour rates'!$C$2)*(1+'Labour rates'!$D$2))</f>
        <v>528.21637228134125</v>
      </c>
      <c r="EW15" s="507">
        <f>'AERFD Revised labour.plant '!H8*$EQ15*((1+'Labour rates'!$C$2)*(1+'Labour rates'!$D$2))</f>
        <v>546.4115555274725</v>
      </c>
      <c r="EX15" s="507">
        <f>'AERFD Revised labour.plant '!I8*$EQ15*((1+'Labour rates'!$C$2)*(1+'Labour rates'!$D$2))</f>
        <v>564.98764175576378</v>
      </c>
      <c r="EY15" s="203">
        <v>3</v>
      </c>
      <c r="EZ15" s="198">
        <f>EY15*'Labour rates'!B16</f>
        <v>470.49</v>
      </c>
      <c r="FA15" s="215" t="s">
        <v>174</v>
      </c>
      <c r="FB15" s="198">
        <f>'AERFD Revised labour.plant '!E8*$EY15*((1+'Labour rates'!$C$2)*(1+'Labour rates'!$D$2))</f>
        <v>496.18178538941135</v>
      </c>
      <c r="FC15" s="507">
        <f>'AERFD Revised labour.plant '!F8*$EY15*((1+'Labour rates'!$C$2)*(1+'Labour rates'!$D$2))</f>
        <v>510.95079240233258</v>
      </c>
      <c r="FD15" s="507">
        <f>'AERFD Revised labour.plant '!G8*$EY15*((1+'Labour rates'!$C$2)*(1+'Labour rates'!$D$2))</f>
        <v>528.21637228134125</v>
      </c>
      <c r="FE15" s="507">
        <f>'AERFD Revised labour.plant '!H8*$EY15*((1+'Labour rates'!$C$2)*(1+'Labour rates'!$D$2))</f>
        <v>546.4115555274725</v>
      </c>
      <c r="FF15" s="507">
        <f>'AERFD Revised labour.plant '!I8*$EY15*((1+'Labour rates'!$C$2)*(1+'Labour rates'!$D$2))</f>
        <v>564.98764175576378</v>
      </c>
      <c r="FG15" s="203">
        <v>6</v>
      </c>
      <c r="FH15" s="198">
        <f>FG15*'Labour rates'!B16</f>
        <v>940.98</v>
      </c>
      <c r="FI15" s="215" t="s">
        <v>174</v>
      </c>
      <c r="FJ15" s="198">
        <f>'AERFD Revised labour.plant '!E8*$FG15*((1+'Labour rates'!$C$2)*(1+'Labour rates'!$D$2))</f>
        <v>992.36357077882269</v>
      </c>
      <c r="FK15" s="507">
        <f>'AERFD Revised labour.plant '!F8*$FG15*((1+'Labour rates'!$C$2)*(1+'Labour rates'!$D$2))</f>
        <v>1021.9015848046652</v>
      </c>
      <c r="FL15" s="507">
        <f>'AERFD Revised labour.plant '!G8*$FG15*((1+'Labour rates'!$C$2)*(1+'Labour rates'!$D$2))</f>
        <v>1056.4327445626825</v>
      </c>
      <c r="FM15" s="507">
        <f>'AERFD Revised labour.plant '!H8*$FG15*((1+'Labour rates'!$C$2)*(1+'Labour rates'!$D$2))</f>
        <v>1092.823111054945</v>
      </c>
      <c r="FN15" s="507">
        <f>'AERFD Revised labour.plant '!I8*$FG15*((1+'Labour rates'!$C$2)*(1+'Labour rates'!$D$2))</f>
        <v>1129.9752835115276</v>
      </c>
      <c r="FO15" s="203">
        <v>8</v>
      </c>
      <c r="FP15" s="198">
        <f>FO15*'Labour rates'!B16</f>
        <v>1254.6400000000001</v>
      </c>
      <c r="FQ15" s="215" t="s">
        <v>174</v>
      </c>
      <c r="FR15" s="198">
        <f>'AERFD Revised labour.plant '!E8*$FO15*((1+'Labour rates'!$C$2)*(1+'Labour rates'!$D$2))</f>
        <v>1323.1514277050967</v>
      </c>
      <c r="FS15" s="507">
        <f>'AERFD Revised labour.plant '!F8*$FO15*((1+'Labour rates'!$C$2)*(1+'Labour rates'!$D$2))</f>
        <v>1362.5354464062202</v>
      </c>
      <c r="FT15" s="507">
        <f>'AERFD Revised labour.plant '!G8*$FO15*((1+'Labour rates'!$C$2)*(1+'Labour rates'!$D$2))</f>
        <v>1408.5769927502433</v>
      </c>
      <c r="FU15" s="507">
        <f>'AERFD Revised labour.plant '!H8*$FO15*((1+'Labour rates'!$C$2)*(1+'Labour rates'!$D$2))</f>
        <v>1457.0974814065935</v>
      </c>
      <c r="FV15" s="507">
        <f>'AERFD Revised labour.plant '!I8*$FO15*((1+'Labour rates'!$C$2)*(1+'Labour rates'!$D$2))</f>
        <v>1506.6337113487034</v>
      </c>
      <c r="FW15" s="203">
        <v>12</v>
      </c>
      <c r="FX15" s="198">
        <f>FW15*'Labour rates'!B16</f>
        <v>1881.96</v>
      </c>
      <c r="FY15" s="215" t="s">
        <v>174</v>
      </c>
      <c r="FZ15" s="198">
        <f>'AERFD Revised labour.plant '!E8*$FW15*((1+'Labour rates'!$C$2)*(1+'Labour rates'!$D$2))</f>
        <v>1984.7271415576454</v>
      </c>
      <c r="GA15" s="507">
        <f>'AERFD Revised labour.plant '!F8*$FW15*((1+'Labour rates'!$C$2)*(1+'Labour rates'!$D$2))</f>
        <v>2043.8031696093303</v>
      </c>
      <c r="GB15" s="507">
        <f>'AERFD Revised labour.plant '!G8*$FW15*((1+'Labour rates'!$C$2)*(1+'Labour rates'!$D$2))</f>
        <v>2112.865489125365</v>
      </c>
      <c r="GC15" s="507">
        <f>'AERFD Revised labour.plant '!H8*$FW15*((1+'Labour rates'!$C$2)*(1+'Labour rates'!$D$2))</f>
        <v>2185.64622210989</v>
      </c>
      <c r="GD15" s="507">
        <f>'AERFD Revised labour.plant '!I8*$FW15*((1+'Labour rates'!$C$2)*(1+'Labour rates'!$D$2))</f>
        <v>2259.9505670230551</v>
      </c>
      <c r="GE15" s="203">
        <v>0</v>
      </c>
      <c r="GF15" s="198">
        <f>GE15*'Labour rates'!B16</f>
        <v>0</v>
      </c>
      <c r="GG15" s="215" t="s">
        <v>174</v>
      </c>
      <c r="GH15" s="198">
        <f>'AERFD Revised labour.plant '!E8*$GE15*((1+'Labour rates'!$C$2)*(1+'Labour rates'!$D$2))</f>
        <v>0</v>
      </c>
      <c r="GI15" s="507">
        <f>'AERFD Revised labour.plant '!F8*$GE15*((1+'Labour rates'!$C$2)*(1+'Labour rates'!$D$2))</f>
        <v>0</v>
      </c>
      <c r="GJ15" s="507">
        <f>'AERFD Revised labour.plant '!G8*$GE15*((1+'Labour rates'!$C$2)*(1+'Labour rates'!$D$2))</f>
        <v>0</v>
      </c>
      <c r="GK15" s="507">
        <f>'AERFD Revised labour.plant '!H8*$GE15*((1+'Labour rates'!$C$2)*(1+'Labour rates'!$D$2))</f>
        <v>0</v>
      </c>
      <c r="GL15" s="507">
        <f>'AERFD Revised labour.plant '!I8*$GE15*((1+'Labour rates'!$C$2)*(1+'Labour rates'!$D$2))</f>
        <v>0</v>
      </c>
      <c r="GM15" s="203">
        <v>0</v>
      </c>
      <c r="GN15" s="198">
        <f>GM15*'Labour rates'!B16</f>
        <v>0</v>
      </c>
      <c r="GO15" s="215" t="s">
        <v>174</v>
      </c>
      <c r="GP15" s="198">
        <f>'AERFD Revised labour.plant '!E8*$GM15*((1+'Labour rates'!$C$2)*(1+'Labour rates'!$D$2))</f>
        <v>0</v>
      </c>
      <c r="GQ15" s="507">
        <f>'AERFD Revised labour.plant '!F8*$GM15*((1+'Labour rates'!$C$2)*(1+'Labour rates'!$D$2))</f>
        <v>0</v>
      </c>
      <c r="GR15" s="507">
        <f>'AERFD Revised labour.plant '!G8*$GM15*((1+'Labour rates'!$C$2)*(1+'Labour rates'!$D$2))</f>
        <v>0</v>
      </c>
      <c r="GS15" s="507">
        <f>'AERFD Revised labour.plant '!H8*$GM15*((1+'Labour rates'!$C$2)*(1+'Labour rates'!$D$2))</f>
        <v>0</v>
      </c>
      <c r="GT15" s="507">
        <f>'AERFD Revised labour.plant '!I8*$GM15*((1+'Labour rates'!$C$2)*(1+'Labour rates'!$D$2))</f>
        <v>0</v>
      </c>
      <c r="GU15" s="203">
        <v>0</v>
      </c>
      <c r="GV15" s="198">
        <f>GU15*'Labour rates'!B16</f>
        <v>0</v>
      </c>
      <c r="GW15" s="215" t="s">
        <v>174</v>
      </c>
      <c r="GX15" s="198">
        <f>'AERFD Revised labour.plant '!E8*$GU15*((1+'Labour rates'!$C$2)*(1+'Labour rates'!$D$2))</f>
        <v>0</v>
      </c>
      <c r="GY15" s="507">
        <f>'AERFD Revised labour.plant '!F8*$GU15*((1+'Labour rates'!$C$2)*(1+'Labour rates'!$D$2))</f>
        <v>0</v>
      </c>
      <c r="GZ15" s="507">
        <f>'AERFD Revised labour.plant '!G8*$GU15*((1+'Labour rates'!$C$2)*(1+'Labour rates'!$D$2))</f>
        <v>0</v>
      </c>
      <c r="HA15" s="507">
        <f>'AERFD Revised labour.plant '!H8*$GU15*((1+'Labour rates'!$C$2)*(1+'Labour rates'!$D$2))</f>
        <v>0</v>
      </c>
      <c r="HB15" s="507">
        <f>'AERFD Revised labour.plant '!I8*$GU15*((1+'Labour rates'!$C$2)*(1+'Labour rates'!$D$2))</f>
        <v>0</v>
      </c>
      <c r="HC15" s="203">
        <v>0</v>
      </c>
      <c r="HD15" s="198">
        <f>HC15*'Labour rates'!B16</f>
        <v>0</v>
      </c>
      <c r="HE15" s="215" t="s">
        <v>174</v>
      </c>
      <c r="HF15" s="198">
        <f>'AERFD Revised labour.plant '!E8*$HC15*((1+'Labour rates'!$C$2)*(1+'Labour rates'!$D$2))</f>
        <v>0</v>
      </c>
      <c r="HG15" s="507">
        <f>'AERFD Revised labour.plant '!F8*$HC15*((1+'Labour rates'!$C$2)*(1+'Labour rates'!$D$2))</f>
        <v>0</v>
      </c>
      <c r="HH15" s="507">
        <f>'AERFD Revised labour.plant '!G8*$HC15*((1+'Labour rates'!$C$2)*(1+'Labour rates'!$D$2))</f>
        <v>0</v>
      </c>
      <c r="HI15" s="507">
        <f>'AERFD Revised labour.plant '!H8*$HC15*((1+'Labour rates'!$C$2)*(1+'Labour rates'!$D$2))</f>
        <v>0</v>
      </c>
      <c r="HJ15" s="507">
        <f>'AERFD Revised labour.plant '!I8*$HC15*((1+'Labour rates'!$C$2)*(1+'Labour rates'!$D$2))</f>
        <v>0</v>
      </c>
      <c r="HK15" s="203">
        <v>0</v>
      </c>
      <c r="HL15" s="198">
        <f>HK15*'Labour rates'!B16</f>
        <v>0</v>
      </c>
      <c r="HM15" s="215" t="s">
        <v>174</v>
      </c>
      <c r="HN15" s="198">
        <f>'AERFD Revised labour.plant '!E8*$HK15*((1+'Labour rates'!$C$2)*(1+'Labour rates'!$D$2))</f>
        <v>0</v>
      </c>
      <c r="HO15" s="507">
        <f>'AERFD Revised labour.plant '!F8*$HK15*((1+'Labour rates'!$C$2)*(1+'Labour rates'!$D$2))</f>
        <v>0</v>
      </c>
      <c r="HP15" s="507">
        <f>'AERFD Revised labour.plant '!G8*$HK15*((1+'Labour rates'!$C$2)*(1+'Labour rates'!$D$2))</f>
        <v>0</v>
      </c>
      <c r="HQ15" s="507">
        <f>'AERFD Revised labour.plant '!H8*$HK15*((1+'Labour rates'!$C$2)*(1+'Labour rates'!$D$2))</f>
        <v>0</v>
      </c>
      <c r="HR15" s="507">
        <f>'AERFD Revised labour.plant '!I8*$HK15*((1+'Labour rates'!$C$2)*(1+'Labour rates'!$D$2))</f>
        <v>0</v>
      </c>
      <c r="HS15" s="203">
        <v>0</v>
      </c>
      <c r="HT15" s="198">
        <f>HS15*'Labour rates'!B16</f>
        <v>0</v>
      </c>
      <c r="HU15" s="215" t="s">
        <v>174</v>
      </c>
      <c r="HV15" s="198">
        <f>'AERFD Revised labour.plant '!E8*$HS15*((1+'Labour rates'!$C$2)*(1+'Labour rates'!$D$2))</f>
        <v>0</v>
      </c>
      <c r="HW15" s="507">
        <f>'AERFD Revised labour.plant '!F8*$HS15*((1+'Labour rates'!$C$2)*(1+'Labour rates'!$D$2))</f>
        <v>0</v>
      </c>
      <c r="HX15" s="507">
        <f>'AERFD Revised labour.plant '!G8*$HS15*((1+'Labour rates'!$C$2)*(1+'Labour rates'!$D$2))</f>
        <v>0</v>
      </c>
      <c r="HY15" s="507">
        <f>'AERFD Revised labour.plant '!H8*$HS15*((1+'Labour rates'!$C$2)*(1+'Labour rates'!$D$2))</f>
        <v>0</v>
      </c>
      <c r="HZ15" s="507">
        <f>'AERFD Revised labour.plant '!I8*$HS15*((1+'Labour rates'!$C$2)*(1+'Labour rates'!$D$2))</f>
        <v>0</v>
      </c>
      <c r="IA15" s="203">
        <v>0</v>
      </c>
      <c r="IB15" s="198">
        <f>IA15*'Labour rates'!B16</f>
        <v>0</v>
      </c>
      <c r="IC15" s="215" t="s">
        <v>174</v>
      </c>
      <c r="ID15" s="198">
        <f>'AERFD Revised labour.plant '!E8*$IA15*((1+'Labour rates'!$C$2)*(1+'Labour rates'!$D$2))</f>
        <v>0</v>
      </c>
      <c r="IE15" s="507">
        <f>'AERFD Revised labour.plant '!F8*$IA15*((1+'Labour rates'!$C$2)*(1+'Labour rates'!$D$2))</f>
        <v>0</v>
      </c>
      <c r="IF15" s="507">
        <f>'AERFD Revised labour.plant '!G8*$IA15*((1+'Labour rates'!$C$2)*(1+'Labour rates'!$D$2))</f>
        <v>0</v>
      </c>
      <c r="IG15" s="507">
        <f>'AERFD Revised labour.plant '!H8*$IA15*((1+'Labour rates'!$C$2)*(1+'Labour rates'!$D$2))</f>
        <v>0</v>
      </c>
      <c r="IH15" s="507">
        <f>'AERFD Revised labour.plant '!I8*$IA15*((1+'Labour rates'!$C$2)*(1+'Labour rates'!$D$2))</f>
        <v>0</v>
      </c>
      <c r="II15" s="203">
        <v>0</v>
      </c>
      <c r="IJ15" s="198">
        <f>II15*'Labour rates'!B16</f>
        <v>0</v>
      </c>
      <c r="IK15" s="215" t="s">
        <v>174</v>
      </c>
      <c r="IL15" s="198">
        <f>'AERFD Revised labour.plant '!E8*$II15*((1+'Labour rates'!$C$2)*(1+'Labour rates'!$D$2))</f>
        <v>0</v>
      </c>
      <c r="IM15" s="507">
        <f>'AERFD Revised labour.plant '!F8*$II15*((1+'Labour rates'!$C$2)*(1+'Labour rates'!$D$2))</f>
        <v>0</v>
      </c>
      <c r="IN15" s="507">
        <f>'AERFD Revised labour.plant '!G8*$II15*((1+'Labour rates'!$C$2)*(1+'Labour rates'!$D$2))</f>
        <v>0</v>
      </c>
      <c r="IO15" s="507">
        <f>'AERFD Revised labour.plant '!H8*$II15*((1+'Labour rates'!$C$2)*(1+'Labour rates'!$D$2))</f>
        <v>0</v>
      </c>
      <c r="IP15" s="507">
        <f>'AERFD Revised labour.plant '!I8*$II15*((1+'Labour rates'!$C$2)*(1+'Labour rates'!$D$2))</f>
        <v>0</v>
      </c>
      <c r="IQ15" s="203">
        <v>0</v>
      </c>
      <c r="IR15" s="198">
        <f>IQ15*'Labour rates'!B16</f>
        <v>0</v>
      </c>
      <c r="IS15" s="215" t="s">
        <v>174</v>
      </c>
      <c r="IT15" s="198">
        <f>'AERFD Revised labour.plant '!E8*$IQ15*((1+'Labour rates'!$C$2)*(1+'Labour rates'!$D$2))</f>
        <v>0</v>
      </c>
      <c r="IU15" s="507">
        <f>'AERFD Revised labour.plant '!F8*$IQ15*((1+'Labour rates'!$C$2)*(1+'Labour rates'!$D$2))</f>
        <v>0</v>
      </c>
      <c r="IV15" s="507">
        <f>'AERFD Revised labour.plant '!G8*$IQ15*((1+'Labour rates'!$C$2)*(1+'Labour rates'!$D$2))</f>
        <v>0</v>
      </c>
      <c r="IW15" s="507">
        <f>'AERFD Revised labour.plant '!H8*$IQ15*((1+'Labour rates'!$C$2)*(1+'Labour rates'!$D$2))</f>
        <v>0</v>
      </c>
      <c r="IX15" s="507">
        <f>'AERFD Revised labour.plant '!I8*$IQ15*((1+'Labour rates'!$C$2)*(1+'Labour rates'!$D$2))</f>
        <v>0</v>
      </c>
      <c r="IY15" s="203">
        <v>0</v>
      </c>
      <c r="IZ15" s="198">
        <f>IY15*'Labour rates'!B16</f>
        <v>0</v>
      </c>
      <c r="JA15" s="215" t="s">
        <v>174</v>
      </c>
      <c r="JB15" s="198">
        <f>'AERFD Revised labour.plant '!E8*$IY15*((1+'Labour rates'!$C$2)*(1+'Labour rates'!$D$2))</f>
        <v>0</v>
      </c>
      <c r="JC15" s="507">
        <f>'AERFD Revised labour.plant '!F8*$IY15*((1+'Labour rates'!$C$2)*(1+'Labour rates'!$D$2))</f>
        <v>0</v>
      </c>
      <c r="JD15" s="507">
        <f>'AERFD Revised labour.plant '!G8*$IY15*((1+'Labour rates'!$C$2)*(1+'Labour rates'!$D$2))</f>
        <v>0</v>
      </c>
      <c r="JE15" s="507">
        <f>'AERFD Revised labour.plant '!H8*$IY15*((1+'Labour rates'!$C$2)*(1+'Labour rates'!$D$2))</f>
        <v>0</v>
      </c>
      <c r="JF15" s="510">
        <f>'AERFD Revised labour.plant '!I8*$IY15*((1+'Labour rates'!$C$2)*(1+'Labour rates'!$D$2))</f>
        <v>0</v>
      </c>
    </row>
    <row r="16" spans="1:266" x14ac:dyDescent="0.35">
      <c r="A16" s="1" t="s">
        <v>62</v>
      </c>
      <c r="C16" s="203">
        <v>0</v>
      </c>
      <c r="D16" s="198">
        <f>C16*'Labour rates'!B17</f>
        <v>0</v>
      </c>
      <c r="E16" s="215" t="s">
        <v>174</v>
      </c>
      <c r="F16" s="198">
        <f>'AERFD Revised labour.plant '!E9*$C16*((1+'Labour rates'!$C$2)*(1+'Labour rates'!$D$2))</f>
        <v>0</v>
      </c>
      <c r="G16" s="507">
        <f>'AERFD Revised labour.plant '!F9*$C16*((1+'Labour rates'!$C$2)*(1+'Labour rates'!$D$2))</f>
        <v>0</v>
      </c>
      <c r="H16" s="507">
        <f>'AERFD Revised labour.plant '!G9*$C16*((1+'Labour rates'!$C$2)*(1+'Labour rates'!$D$2))</f>
        <v>0</v>
      </c>
      <c r="I16" s="507">
        <f>'AERFD Revised labour.plant '!H9*$C16*((1+'Labour rates'!$C$2)*(1+'Labour rates'!$D$2))</f>
        <v>0</v>
      </c>
      <c r="J16" s="507">
        <f>'AERFD Revised labour.plant '!I9*$C16*((1+'Labour rates'!$C$2)*(1+'Labour rates'!$D$2))</f>
        <v>0</v>
      </c>
      <c r="K16" s="203">
        <v>0</v>
      </c>
      <c r="L16" s="198">
        <f>K16*'Labour rates'!B17</f>
        <v>0</v>
      </c>
      <c r="M16" s="215" t="s">
        <v>174</v>
      </c>
      <c r="N16" s="198">
        <f>'AERFD Revised labour.plant '!E9*$K16*((1+'Labour rates'!$C$2)*(1+'Labour rates'!$D$2))</f>
        <v>0</v>
      </c>
      <c r="O16" s="507">
        <f>'AERFD Revised labour.plant '!F9*$K16*((1+'Labour rates'!$C$2)*(1+'Labour rates'!$D$2))</f>
        <v>0</v>
      </c>
      <c r="P16" s="507">
        <f>'AERFD Revised labour.plant '!G9*$K16*((1+'Labour rates'!$C$2)*(1+'Labour rates'!$D$2))</f>
        <v>0</v>
      </c>
      <c r="Q16" s="507">
        <f>'AERFD Revised labour.plant '!H9*$K16*((1+'Labour rates'!$C$2)*(1+'Labour rates'!$D$2))</f>
        <v>0</v>
      </c>
      <c r="R16" s="507">
        <f>'AERFD Revised labour.plant '!I9*$K16*((1+'Labour rates'!$C$2)*(1+'Labour rates'!$D$2))</f>
        <v>0</v>
      </c>
      <c r="S16" s="203">
        <v>0</v>
      </c>
      <c r="T16" s="198">
        <f>S16*'Labour rates'!B17</f>
        <v>0</v>
      </c>
      <c r="U16" s="215" t="s">
        <v>174</v>
      </c>
      <c r="V16" s="198">
        <f>'AERFD Revised labour.plant '!E9*$S16*((1+'Labour rates'!$C$2)*(1+'Labour rates'!$D$2))</f>
        <v>0</v>
      </c>
      <c r="W16" s="507">
        <f>'AERFD Revised labour.plant '!F9*$S16*((1+'Labour rates'!$C$2)*(1+'Labour rates'!$D$2))</f>
        <v>0</v>
      </c>
      <c r="X16" s="507">
        <f>'AERFD Revised labour.plant '!G9*$S16*((1+'Labour rates'!$C$2)*(1+'Labour rates'!$D$2))</f>
        <v>0</v>
      </c>
      <c r="Y16" s="507">
        <f>'AERFD Revised labour.plant '!H9*$S16*((1+'Labour rates'!$C$2)*(1+'Labour rates'!$D$2))</f>
        <v>0</v>
      </c>
      <c r="Z16" s="507">
        <f>'AERFD Revised labour.plant '!I9*$S16*((1+'Labour rates'!$C$2)*(1+'Labour rates'!$D$2))</f>
        <v>0</v>
      </c>
      <c r="AA16" s="203">
        <v>0</v>
      </c>
      <c r="AB16" s="198">
        <f>AA16*'Labour rates'!B17</f>
        <v>0</v>
      </c>
      <c r="AC16" s="215" t="s">
        <v>174</v>
      </c>
      <c r="AD16" s="198">
        <f>'AERFD Revised labour.plant '!E9*$AA16*((1+'Labour rates'!$C$2)*(1+'Labour rates'!$D$2))</f>
        <v>0</v>
      </c>
      <c r="AE16" s="507">
        <f>'AERFD Revised labour.plant '!F9*$AA16*((1+'Labour rates'!$C$2)*(1+'Labour rates'!$D$2))</f>
        <v>0</v>
      </c>
      <c r="AF16" s="507">
        <f>'AERFD Revised labour.plant '!G9*$AA16*((1+'Labour rates'!$C$2)*(1+'Labour rates'!$D$2))</f>
        <v>0</v>
      </c>
      <c r="AG16" s="507">
        <f>'AERFD Revised labour.plant '!H9*$AA16*((1+'Labour rates'!$C$2)*(1+'Labour rates'!$D$2))</f>
        <v>0</v>
      </c>
      <c r="AH16" s="507">
        <f>'AERFD Revised labour.plant '!I9*$AA16*((1+'Labour rates'!$C$2)*(1+'Labour rates'!$D$2))</f>
        <v>0</v>
      </c>
      <c r="AI16" s="203">
        <v>0</v>
      </c>
      <c r="AJ16" s="198">
        <f>AI16*'Labour rates'!B17</f>
        <v>0</v>
      </c>
      <c r="AK16" s="215" t="s">
        <v>174</v>
      </c>
      <c r="AL16" s="198">
        <f>'AERFD Revised labour.plant '!E9*$AI16*((1+'Labour rates'!$C$2)*(1+'Labour rates'!$D$2))</f>
        <v>0</v>
      </c>
      <c r="AM16" s="507">
        <f>'AERFD Revised labour.plant '!F9*$AI16*((1+'Labour rates'!$C$2)*(1+'Labour rates'!$D$2))</f>
        <v>0</v>
      </c>
      <c r="AN16" s="507">
        <f>'AERFD Revised labour.plant '!G9*$AI16*((1+'Labour rates'!$C$2)*(1+'Labour rates'!$D$2))</f>
        <v>0</v>
      </c>
      <c r="AO16" s="507">
        <f>'AERFD Revised labour.plant '!H9*$AI16*((1+'Labour rates'!$C$2)*(1+'Labour rates'!$D$2))</f>
        <v>0</v>
      </c>
      <c r="AP16" s="507">
        <f>'AERFD Revised labour.plant '!I9*$AI16*((1+'Labour rates'!$C$2)*(1+'Labour rates'!$D$2))</f>
        <v>0</v>
      </c>
      <c r="AQ16" s="203">
        <v>0</v>
      </c>
      <c r="AR16" s="198">
        <f>AQ16*'Labour rates'!B17</f>
        <v>0</v>
      </c>
      <c r="AS16" s="215" t="s">
        <v>174</v>
      </c>
      <c r="AT16" s="198">
        <f>'AERFD Revised labour.plant '!E9*$AQ16*((1+'Labour rates'!$C$2)*(1+'Labour rates'!$D$2))</f>
        <v>0</v>
      </c>
      <c r="AU16" s="507">
        <f>'AERFD Revised labour.plant '!F9*$AQ16*((1+'Labour rates'!$C$2)*(1+'Labour rates'!$D$2))</f>
        <v>0</v>
      </c>
      <c r="AV16" s="507">
        <f>'AERFD Revised labour.plant '!G9*$AQ16*((1+'Labour rates'!$C$2)*(1+'Labour rates'!$D$2))</f>
        <v>0</v>
      </c>
      <c r="AW16" s="507">
        <f>'AERFD Revised labour.plant '!H9*$AQ16*((1+'Labour rates'!$C$2)*(1+'Labour rates'!$D$2))</f>
        <v>0</v>
      </c>
      <c r="AX16" s="507">
        <f>'AERFD Revised labour.plant '!I9*$AQ16*((1+'Labour rates'!$C$2)*(1+'Labour rates'!$D$2))</f>
        <v>0</v>
      </c>
      <c r="AY16" s="203">
        <v>0</v>
      </c>
      <c r="AZ16" s="198">
        <f>AY16*'Labour rates'!B17</f>
        <v>0</v>
      </c>
      <c r="BA16" s="215" t="s">
        <v>174</v>
      </c>
      <c r="BB16" s="198">
        <f>'AERFD Revised labour.plant '!E9*$AY16*((1+'Labour rates'!$C$2)*(1+'Labour rates'!$D$2))</f>
        <v>0</v>
      </c>
      <c r="BC16" s="507">
        <f>'AERFD Revised labour.plant '!F9*$AY16*((1+'Labour rates'!$C$2)*(1+'Labour rates'!$D$2))</f>
        <v>0</v>
      </c>
      <c r="BD16" s="507">
        <f>'AERFD Revised labour.plant '!G9*$AY16*((1+'Labour rates'!$C$2)*(1+'Labour rates'!$D$2))</f>
        <v>0</v>
      </c>
      <c r="BE16" s="507">
        <f>'AERFD Revised labour.plant '!H9*$AY16*((1+'Labour rates'!$C$2)*(1+'Labour rates'!$D$2))</f>
        <v>0</v>
      </c>
      <c r="BF16" s="507">
        <f>'AERFD Revised labour.plant '!I9*$AY16*((1+'Labour rates'!$C$2)*(1+'Labour rates'!$D$2))</f>
        <v>0</v>
      </c>
      <c r="BG16" s="203">
        <v>0</v>
      </c>
      <c r="BH16" s="198">
        <f>BG16*'Labour rates'!B17</f>
        <v>0</v>
      </c>
      <c r="BI16" s="215" t="s">
        <v>174</v>
      </c>
      <c r="BJ16" s="198">
        <f>'AERFD Revised labour.plant '!E9*$BG16*((1+'Labour rates'!$C$2)*(1+'Labour rates'!$D$2))</f>
        <v>0</v>
      </c>
      <c r="BK16" s="507">
        <f>'AERFD Revised labour.plant '!F9*$BG16*((1+'Labour rates'!$C$2)*(1+'Labour rates'!$D$2))</f>
        <v>0</v>
      </c>
      <c r="BL16" s="507">
        <f>'AERFD Revised labour.plant '!G9*$BG16*((1+'Labour rates'!$C$2)*(1+'Labour rates'!$D$2))</f>
        <v>0</v>
      </c>
      <c r="BM16" s="507">
        <f>'AERFD Revised labour.plant '!H9*$BG16*((1+'Labour rates'!$C$2)*(1+'Labour rates'!$D$2))</f>
        <v>0</v>
      </c>
      <c r="BN16" s="507">
        <f>'AERFD Revised labour.plant '!I9*$BG16*((1+'Labour rates'!$C$2)*(1+'Labour rates'!$D$2))</f>
        <v>0</v>
      </c>
      <c r="BO16" s="203">
        <v>0</v>
      </c>
      <c r="BP16" s="198">
        <f>BO16*'Labour rates'!B17</f>
        <v>0</v>
      </c>
      <c r="BQ16" s="215" t="s">
        <v>174</v>
      </c>
      <c r="BR16" s="198">
        <f>'AERFD Revised labour.plant '!E9*$BO16*((1+'Labour rates'!$C$2)*(1+'Labour rates'!$D$2))</f>
        <v>0</v>
      </c>
      <c r="BS16" s="507">
        <f>'AERFD Revised labour.plant '!F9*$BO16*((1+'Labour rates'!$C$2)*(1+'Labour rates'!$D$2))</f>
        <v>0</v>
      </c>
      <c r="BT16" s="507">
        <f>'AERFD Revised labour.plant '!G9*$BO16*((1+'Labour rates'!$C$2)*(1+'Labour rates'!$D$2))</f>
        <v>0</v>
      </c>
      <c r="BU16" s="507">
        <f>'AERFD Revised labour.plant '!H9*$BO16*((1+'Labour rates'!$C$2)*(1+'Labour rates'!$D$2))</f>
        <v>0</v>
      </c>
      <c r="BV16" s="507">
        <f>'AERFD Revised labour.plant '!I9*$BO16*((1+'Labour rates'!$C$2)*(1+'Labour rates'!$D$2))</f>
        <v>0</v>
      </c>
      <c r="BW16" s="203">
        <v>0</v>
      </c>
      <c r="BX16" s="198">
        <f>BW16*'Labour rates'!B17</f>
        <v>0</v>
      </c>
      <c r="BY16" s="215" t="s">
        <v>174</v>
      </c>
      <c r="BZ16" s="198">
        <f>'AERFD Revised labour.plant '!E9*$BW16*((1+'Labour rates'!$C$2)*(1+'Labour rates'!$D$2))</f>
        <v>0</v>
      </c>
      <c r="CA16" s="507">
        <f>'AERFD Revised labour.plant '!F9*$BW16*((1+'Labour rates'!$C$2)*(1+'Labour rates'!$D$2))</f>
        <v>0</v>
      </c>
      <c r="CB16" s="507">
        <f>'AERFD Revised labour.plant '!G9*$BW16*((1+'Labour rates'!$C$2)*(1+'Labour rates'!$D$2))</f>
        <v>0</v>
      </c>
      <c r="CC16" s="507">
        <f>'AERFD Revised labour.plant '!H9*$BW16*((1+'Labour rates'!$C$2)*(1+'Labour rates'!$D$2))</f>
        <v>0</v>
      </c>
      <c r="CD16" s="507">
        <f>'AERFD Revised labour.plant '!I9*$BW16*((1+'Labour rates'!$C$2)*(1+'Labour rates'!$D$2))</f>
        <v>0</v>
      </c>
      <c r="CE16" s="203">
        <v>0</v>
      </c>
      <c r="CF16" s="198">
        <f>CE16*'Labour rates'!B17</f>
        <v>0</v>
      </c>
      <c r="CG16" s="215" t="s">
        <v>174</v>
      </c>
      <c r="CH16" s="198">
        <f>'AERFD Revised labour.plant '!E9*$CE16*((1+'Labour rates'!$C$2)*(1+'Labour rates'!$D$2))</f>
        <v>0</v>
      </c>
      <c r="CI16" s="507">
        <f>'AERFD Revised labour.plant '!F9*$CE16*((1+'Labour rates'!$C$2)*(1+'Labour rates'!$D$2))</f>
        <v>0</v>
      </c>
      <c r="CJ16" s="507">
        <f>'AERFD Revised labour.plant '!G9*$CE16*((1+'Labour rates'!$C$2)*(1+'Labour rates'!$D$2))</f>
        <v>0</v>
      </c>
      <c r="CK16" s="507">
        <f>'AERFD Revised labour.plant '!H9*$CE16*((1+'Labour rates'!$C$2)*(1+'Labour rates'!$D$2))</f>
        <v>0</v>
      </c>
      <c r="CL16" s="507">
        <f>'AERFD Revised labour.plant '!I9*$CE16*((1+'Labour rates'!$C$2)*(1+'Labour rates'!$D$2))</f>
        <v>0</v>
      </c>
      <c r="CM16" s="203">
        <v>0</v>
      </c>
      <c r="CN16" s="198">
        <f>CM16*'Labour rates'!B17</f>
        <v>0</v>
      </c>
      <c r="CO16" s="215" t="s">
        <v>174</v>
      </c>
      <c r="CP16" s="198">
        <f>'AERFD Revised labour.plant '!E9*$CM16*((1+'Labour rates'!$C$2)*(1+'Labour rates'!$D$2))</f>
        <v>0</v>
      </c>
      <c r="CQ16" s="507">
        <f>'AERFD Revised labour.plant '!F9*$CM16*((1+'Labour rates'!$C$2)*(1+'Labour rates'!$D$2))</f>
        <v>0</v>
      </c>
      <c r="CR16" s="507">
        <f>'AERFD Revised labour.plant '!G9*$CM16*((1+'Labour rates'!$C$2)*(1+'Labour rates'!$D$2))</f>
        <v>0</v>
      </c>
      <c r="CS16" s="507">
        <f>'AERFD Revised labour.plant '!H9*$CM16*((1+'Labour rates'!$C$2)*(1+'Labour rates'!$D$2))</f>
        <v>0</v>
      </c>
      <c r="CT16" s="507">
        <f>'AERFD Revised labour.plant '!I9*$CM16*((1+'Labour rates'!$C$2)*(1+'Labour rates'!$D$2))</f>
        <v>0</v>
      </c>
      <c r="CU16" s="203">
        <v>0</v>
      </c>
      <c r="CV16" s="198">
        <f>CU16*'Labour rates'!B17</f>
        <v>0</v>
      </c>
      <c r="CW16" s="215" t="s">
        <v>174</v>
      </c>
      <c r="CX16" s="198">
        <f>'AERFD Revised labour.plant '!E9*$CU16*((1+'Labour rates'!$C$2)*(1+'Labour rates'!$D$2))</f>
        <v>0</v>
      </c>
      <c r="CY16" s="507">
        <f>'AERFD Revised labour.plant '!F9*$CU16*((1+'Labour rates'!$C$2)*(1+'Labour rates'!$D$2))</f>
        <v>0</v>
      </c>
      <c r="CZ16" s="507">
        <f>'AERFD Revised labour.plant '!G9*$CU16*((1+'Labour rates'!$C$2)*(1+'Labour rates'!$D$2))</f>
        <v>0</v>
      </c>
      <c r="DA16" s="507">
        <f>'AERFD Revised labour.plant '!H9*$CU16*((1+'Labour rates'!$C$2)*(1+'Labour rates'!$D$2))</f>
        <v>0</v>
      </c>
      <c r="DB16" s="507">
        <f>'AERFD Revised labour.plant '!I9*$CU16*((1+'Labour rates'!$C$2)*(1+'Labour rates'!$D$2))</f>
        <v>0</v>
      </c>
      <c r="DC16" s="203">
        <v>0</v>
      </c>
      <c r="DD16" s="198">
        <f>DC16*'Labour rates'!B17</f>
        <v>0</v>
      </c>
      <c r="DE16" s="215" t="s">
        <v>174</v>
      </c>
      <c r="DF16" s="198">
        <f>'AERFD Revised labour.plant '!E9*$DC16*((1+'Labour rates'!$C$2)*(1+'Labour rates'!$D$2))</f>
        <v>0</v>
      </c>
      <c r="DG16" s="507">
        <f>'AERFD Revised labour.plant '!F9*$DC16*((1+'Labour rates'!$C$2)*(1+'Labour rates'!$D$2))</f>
        <v>0</v>
      </c>
      <c r="DH16" s="507">
        <f>'AERFD Revised labour.plant '!G9*$DC16*((1+'Labour rates'!$C$2)*(1+'Labour rates'!$D$2))</f>
        <v>0</v>
      </c>
      <c r="DI16" s="507">
        <f>'AERFD Revised labour.plant '!H9*$DC16*((1+'Labour rates'!$C$2)*(1+'Labour rates'!$D$2))</f>
        <v>0</v>
      </c>
      <c r="DJ16" s="507">
        <f>'AERFD Revised labour.plant '!I9*$DC16*((1+'Labour rates'!$C$2)*(1+'Labour rates'!$D$2))</f>
        <v>0</v>
      </c>
      <c r="DK16" s="203">
        <v>0</v>
      </c>
      <c r="DL16" s="198">
        <f>DK16*'Labour rates'!B17</f>
        <v>0</v>
      </c>
      <c r="DM16" s="215" t="s">
        <v>174</v>
      </c>
      <c r="DN16" s="198">
        <f>'AERFD Revised labour.plant '!E9*$DK16*((1+'Labour rates'!$C$2)*(1+'Labour rates'!$D$2))</f>
        <v>0</v>
      </c>
      <c r="DO16" s="507">
        <f>'AERFD Revised labour.plant '!F9*$DK16*((1+'Labour rates'!$C$2)*(1+'Labour rates'!$D$2))</f>
        <v>0</v>
      </c>
      <c r="DP16" s="507">
        <f>'AERFD Revised labour.plant '!G9*$DK16*((1+'Labour rates'!$C$2)*(1+'Labour rates'!$D$2))</f>
        <v>0</v>
      </c>
      <c r="DQ16" s="507">
        <f>'AERFD Revised labour.plant '!H9*$DK16*((1+'Labour rates'!$C$2)*(1+'Labour rates'!$D$2))</f>
        <v>0</v>
      </c>
      <c r="DR16" s="507">
        <f>'AERFD Revised labour.plant '!I9*$DK16*((1+'Labour rates'!$C$2)*(1+'Labour rates'!$D$2))</f>
        <v>0</v>
      </c>
      <c r="DS16" s="203">
        <v>0</v>
      </c>
      <c r="DT16" s="198">
        <f>DS16*'Labour rates'!B17</f>
        <v>0</v>
      </c>
      <c r="DU16" s="215" t="s">
        <v>174</v>
      </c>
      <c r="DV16" s="198">
        <f>'AERFD Revised labour.plant '!E9*$DS16*((1+'Labour rates'!$C$2)*(1+'Labour rates'!$D$2))</f>
        <v>0</v>
      </c>
      <c r="DW16" s="507">
        <f>'AERFD Revised labour.plant '!F9*$DS16*((1+'Labour rates'!$C$2)*(1+'Labour rates'!$D$2))</f>
        <v>0</v>
      </c>
      <c r="DX16" s="507">
        <f>'AERFD Revised labour.plant '!G9*$DS16*((1+'Labour rates'!$C$2)*(1+'Labour rates'!$D$2))</f>
        <v>0</v>
      </c>
      <c r="DY16" s="507">
        <f>'AERFD Revised labour.plant '!H9*$DS16*((1+'Labour rates'!$C$2)*(1+'Labour rates'!$D$2))</f>
        <v>0</v>
      </c>
      <c r="DZ16" s="507">
        <f>'AERFD Revised labour.plant '!I9*$DS16*((1+'Labour rates'!$C$2)*(1+'Labour rates'!$D$2))</f>
        <v>0</v>
      </c>
      <c r="EA16" s="203">
        <v>0</v>
      </c>
      <c r="EB16" s="198">
        <f>EA16*'Labour rates'!B17</f>
        <v>0</v>
      </c>
      <c r="EC16" s="215" t="s">
        <v>174</v>
      </c>
      <c r="ED16" s="198">
        <f>'AERFD Revised labour.plant '!E9*$EA16*((1+'Labour rates'!$C$2)*(1+'Labour rates'!$D$2))</f>
        <v>0</v>
      </c>
      <c r="EE16" s="507">
        <f>'AERFD Revised labour.plant '!F9*$EA16*((1+'Labour rates'!$C$2)*(1+'Labour rates'!$D$2))</f>
        <v>0</v>
      </c>
      <c r="EF16" s="507">
        <f>'AERFD Revised labour.plant '!G9*$EA16*((1+'Labour rates'!$C$2)*(1+'Labour rates'!$D$2))</f>
        <v>0</v>
      </c>
      <c r="EG16" s="507">
        <f>'AERFD Revised labour.plant '!H9*$EA16*((1+'Labour rates'!$C$2)*(1+'Labour rates'!$D$2))</f>
        <v>0</v>
      </c>
      <c r="EH16" s="507">
        <f>'AERFD Revised labour.plant '!I9*$EA16*((1+'Labour rates'!$C$2)*(1+'Labour rates'!$D$2))</f>
        <v>0</v>
      </c>
      <c r="EI16" s="203">
        <v>0</v>
      </c>
      <c r="EJ16" s="198">
        <f>EI16*'Labour rates'!B17</f>
        <v>0</v>
      </c>
      <c r="EK16" s="215" t="s">
        <v>174</v>
      </c>
      <c r="EL16" s="198">
        <f>'AERFD Revised labour.plant '!E9*$EI16*((1+'Labour rates'!$C$2)*(1+'Labour rates'!$D$2))</f>
        <v>0</v>
      </c>
      <c r="EM16" s="507">
        <f>'AERFD Revised labour.plant '!F9*$EI16*((1+'Labour rates'!$C$2)*(1+'Labour rates'!$D$2))</f>
        <v>0</v>
      </c>
      <c r="EN16" s="507">
        <f>'AERFD Revised labour.plant '!G9*$EI16*((1+'Labour rates'!$C$2)*(1+'Labour rates'!$D$2))</f>
        <v>0</v>
      </c>
      <c r="EO16" s="507">
        <f>'AERFD Revised labour.plant '!H9*$EI16*((1+'Labour rates'!$C$2)*(1+'Labour rates'!$D$2))</f>
        <v>0</v>
      </c>
      <c r="EP16" s="507">
        <f>'AERFD Revised labour.plant '!I9*$EI16*((1+'Labour rates'!$C$2)*(1+'Labour rates'!$D$2))</f>
        <v>0</v>
      </c>
      <c r="EQ16" s="203">
        <v>6</v>
      </c>
      <c r="ER16" s="198">
        <f>EQ16*'Labour rates'!B17</f>
        <v>940.98</v>
      </c>
      <c r="ES16" s="215" t="s">
        <v>174</v>
      </c>
      <c r="ET16" s="198">
        <f>'AERFD Revised labour.plant '!E9*$EQ16*((1+'Labour rates'!$C$2)*(1+'Labour rates'!$D$2))</f>
        <v>992.36357077882269</v>
      </c>
      <c r="EU16" s="507">
        <f>'AERFD Revised labour.plant '!F9*$EQ16*((1+'Labour rates'!$C$2)*(1+'Labour rates'!$D$2))</f>
        <v>1021.9015848046652</v>
      </c>
      <c r="EV16" s="507">
        <f>'AERFD Revised labour.plant '!G9*$EQ16*((1+'Labour rates'!$C$2)*(1+'Labour rates'!$D$2))</f>
        <v>1056.4327445626825</v>
      </c>
      <c r="EW16" s="507">
        <f>'AERFD Revised labour.plant '!H9*$EQ16*((1+'Labour rates'!$C$2)*(1+'Labour rates'!$D$2))</f>
        <v>1092.823111054945</v>
      </c>
      <c r="EX16" s="507">
        <f>'AERFD Revised labour.plant '!I9*$EQ16*((1+'Labour rates'!$C$2)*(1+'Labour rates'!$D$2))</f>
        <v>1129.9752835115276</v>
      </c>
      <c r="EY16" s="203">
        <v>7.5</v>
      </c>
      <c r="EZ16" s="198">
        <f>EY16*'Labour rates'!B17</f>
        <v>1176.2250000000001</v>
      </c>
      <c r="FA16" s="215" t="s">
        <v>174</v>
      </c>
      <c r="FB16" s="198">
        <f>'AERFD Revised labour.plant '!E9*$EY16*((1+'Labour rates'!$C$2)*(1+'Labour rates'!$D$2))</f>
        <v>1240.4544634735282</v>
      </c>
      <c r="FC16" s="507">
        <f>'AERFD Revised labour.plant '!F9*$EY16*((1+'Labour rates'!$C$2)*(1+'Labour rates'!$D$2))</f>
        <v>1277.3769810058316</v>
      </c>
      <c r="FD16" s="507">
        <f>'AERFD Revised labour.plant '!G9*$EY16*((1+'Labour rates'!$C$2)*(1+'Labour rates'!$D$2))</f>
        <v>1320.5409307033531</v>
      </c>
      <c r="FE16" s="507">
        <f>'AERFD Revised labour.plant '!H9*$EY16*((1+'Labour rates'!$C$2)*(1+'Labour rates'!$D$2))</f>
        <v>1366.0288888186815</v>
      </c>
      <c r="FF16" s="507">
        <f>'AERFD Revised labour.plant '!I9*$EY16*((1+'Labour rates'!$C$2)*(1+'Labour rates'!$D$2))</f>
        <v>1412.4691043894093</v>
      </c>
      <c r="FG16" s="203">
        <v>28</v>
      </c>
      <c r="FH16" s="198">
        <f>FG16*'Labour rates'!B17</f>
        <v>4391.2400000000007</v>
      </c>
      <c r="FI16" s="215" t="s">
        <v>174</v>
      </c>
      <c r="FJ16" s="198">
        <f>'AERFD Revised labour.plant '!E9*$FG16*((1+'Labour rates'!$C$2)*(1+'Labour rates'!$D$2))</f>
        <v>4631.029996967839</v>
      </c>
      <c r="FK16" s="507">
        <f>'AERFD Revised labour.plant '!F9*$FG16*((1+'Labour rates'!$C$2)*(1+'Labour rates'!$D$2))</f>
        <v>4768.8740624217717</v>
      </c>
      <c r="FL16" s="507">
        <f>'AERFD Revised labour.plant '!G9*$FG16*((1+'Labour rates'!$C$2)*(1+'Labour rates'!$D$2))</f>
        <v>4930.0194746258512</v>
      </c>
      <c r="FM16" s="507">
        <f>'AERFD Revised labour.plant '!H9*$FG16*((1+'Labour rates'!$C$2)*(1+'Labour rates'!$D$2))</f>
        <v>5099.841184923077</v>
      </c>
      <c r="FN16" s="507">
        <f>'AERFD Revised labour.plant '!I9*$FG16*((1+'Labour rates'!$C$2)*(1+'Labour rates'!$D$2))</f>
        <v>5273.2179897204614</v>
      </c>
      <c r="FO16" s="203">
        <v>42</v>
      </c>
      <c r="FP16" s="198">
        <f>FO16*'Labour rates'!B17</f>
        <v>6586.8600000000006</v>
      </c>
      <c r="FQ16" s="215" t="s">
        <v>174</v>
      </c>
      <c r="FR16" s="198">
        <f>'AERFD Revised labour.plant '!E9*$FO16*((1+'Labour rates'!$C$2)*(1+'Labour rates'!$D$2))</f>
        <v>6946.544995451758</v>
      </c>
      <c r="FS16" s="507">
        <f>'AERFD Revised labour.plant '!F9*$FO16*((1+'Labour rates'!$C$2)*(1+'Labour rates'!$D$2))</f>
        <v>7153.3110936326566</v>
      </c>
      <c r="FT16" s="507">
        <f>'AERFD Revised labour.plant '!G9*$FO16*((1+'Labour rates'!$C$2)*(1+'Labour rates'!$D$2))</f>
        <v>7395.0292119387768</v>
      </c>
      <c r="FU16" s="507">
        <f>'AERFD Revised labour.plant '!H9*$FO16*((1+'Labour rates'!$C$2)*(1+'Labour rates'!$D$2))</f>
        <v>7649.7617773846159</v>
      </c>
      <c r="FV16" s="507">
        <f>'AERFD Revised labour.plant '!I9*$FO16*((1+'Labour rates'!$C$2)*(1+'Labour rates'!$D$2))</f>
        <v>7909.8269845806935</v>
      </c>
      <c r="FW16" s="203">
        <v>54</v>
      </c>
      <c r="FX16" s="198">
        <f>FW16*'Labour rates'!B17</f>
        <v>8468.8200000000015</v>
      </c>
      <c r="FY16" s="215" t="s">
        <v>174</v>
      </c>
      <c r="FZ16" s="198">
        <f>'AERFD Revised labour.plant '!E9*$FW16*((1+'Labour rates'!$C$2)*(1+'Labour rates'!$D$2))</f>
        <v>8931.2721370094023</v>
      </c>
      <c r="GA16" s="507">
        <f>'AERFD Revised labour.plant '!F9*$FW16*((1+'Labour rates'!$C$2)*(1+'Labour rates'!$D$2))</f>
        <v>9197.1142632419869</v>
      </c>
      <c r="GB16" s="507">
        <f>'AERFD Revised labour.plant '!G9*$FW16*((1+'Labour rates'!$C$2)*(1+'Labour rates'!$D$2))</f>
        <v>9507.8947010641423</v>
      </c>
      <c r="GC16" s="507">
        <f>'AERFD Revised labour.plant '!H9*$FW16*((1+'Labour rates'!$C$2)*(1+'Labour rates'!$D$2))</f>
        <v>9835.4079994945059</v>
      </c>
      <c r="GD16" s="507">
        <f>'AERFD Revised labour.plant '!I9*$FW16*((1+'Labour rates'!$C$2)*(1+'Labour rates'!$D$2))</f>
        <v>10169.777551603747</v>
      </c>
      <c r="GE16" s="203">
        <v>3</v>
      </c>
      <c r="GF16" s="198">
        <f>GE16*'Labour rates'!B17</f>
        <v>470.49</v>
      </c>
      <c r="GG16" s="215" t="s">
        <v>174</v>
      </c>
      <c r="GH16" s="198">
        <f>'AERFD Revised labour.plant '!E9*$GE16*((1+'Labour rates'!$C$2)*(1+'Labour rates'!$D$2))</f>
        <v>496.18178538941135</v>
      </c>
      <c r="GI16" s="507">
        <f>'AERFD Revised labour.plant '!F9*$GE16*((1+'Labour rates'!$C$2)*(1+'Labour rates'!$D$2))</f>
        <v>510.95079240233258</v>
      </c>
      <c r="GJ16" s="507">
        <f>'AERFD Revised labour.plant '!G9*$GE16*((1+'Labour rates'!$C$2)*(1+'Labour rates'!$D$2))</f>
        <v>528.21637228134125</v>
      </c>
      <c r="GK16" s="507">
        <f>'AERFD Revised labour.plant '!H9*$GE16*((1+'Labour rates'!$C$2)*(1+'Labour rates'!$D$2))</f>
        <v>546.4115555274725</v>
      </c>
      <c r="GL16" s="507">
        <f>'AERFD Revised labour.plant '!I9*$GE16*((1+'Labour rates'!$C$2)*(1+'Labour rates'!$D$2))</f>
        <v>564.98764175576378</v>
      </c>
      <c r="GM16" s="203">
        <v>3</v>
      </c>
      <c r="GN16" s="198">
        <f>GM16*'Labour rates'!B17</f>
        <v>470.49</v>
      </c>
      <c r="GO16" s="215" t="s">
        <v>174</v>
      </c>
      <c r="GP16" s="198">
        <f>'AERFD Revised labour.plant '!E9*$GM16*((1+'Labour rates'!$C$2)*(1+'Labour rates'!$D$2))</f>
        <v>496.18178538941135</v>
      </c>
      <c r="GQ16" s="507">
        <f>'AERFD Revised labour.plant '!F9*$GM16*((1+'Labour rates'!$C$2)*(1+'Labour rates'!$D$2))</f>
        <v>510.95079240233258</v>
      </c>
      <c r="GR16" s="507">
        <f>'AERFD Revised labour.plant '!G9*$GM16*((1+'Labour rates'!$C$2)*(1+'Labour rates'!$D$2))</f>
        <v>528.21637228134125</v>
      </c>
      <c r="GS16" s="507">
        <f>'AERFD Revised labour.plant '!H9*$GM16*((1+'Labour rates'!$C$2)*(1+'Labour rates'!$D$2))</f>
        <v>546.4115555274725</v>
      </c>
      <c r="GT16" s="507">
        <f>'AERFD Revised labour.plant '!I9*$GM16*((1+'Labour rates'!$C$2)*(1+'Labour rates'!$D$2))</f>
        <v>564.98764175576378</v>
      </c>
      <c r="GU16" s="203">
        <v>5.5</v>
      </c>
      <c r="GV16" s="198">
        <f>GU16*'Labour rates'!B17</f>
        <v>862.56500000000005</v>
      </c>
      <c r="GW16" s="215" t="s">
        <v>174</v>
      </c>
      <c r="GX16" s="198">
        <f>'AERFD Revised labour.plant '!E9*$GU16*((1+'Labour rates'!$C$2)*(1+'Labour rates'!$D$2))</f>
        <v>909.66660654725399</v>
      </c>
      <c r="GY16" s="507">
        <f>'AERFD Revised labour.plant '!F9*$GU16*((1+'Labour rates'!$C$2)*(1+'Labour rates'!$D$2))</f>
        <v>936.74311940427651</v>
      </c>
      <c r="GZ16" s="507">
        <f>'AERFD Revised labour.plant '!G9*$GU16*((1+'Labour rates'!$C$2)*(1+'Labour rates'!$D$2))</f>
        <v>968.39668251579212</v>
      </c>
      <c r="HA16" s="507">
        <f>'AERFD Revised labour.plant '!H9*$GU16*((1+'Labour rates'!$C$2)*(1+'Labour rates'!$D$2))</f>
        <v>1001.7545184670331</v>
      </c>
      <c r="HB16" s="507">
        <f>'AERFD Revised labour.plant '!I9*$GU16*((1+'Labour rates'!$C$2)*(1+'Labour rates'!$D$2))</f>
        <v>1035.8106765522336</v>
      </c>
      <c r="HC16" s="203">
        <v>6.5</v>
      </c>
      <c r="HD16" s="198">
        <f>HC16*'Labour rates'!B17</f>
        <v>1019.3950000000001</v>
      </c>
      <c r="HE16" s="215" t="s">
        <v>174</v>
      </c>
      <c r="HF16" s="198">
        <f>'AERFD Revised labour.plant '!E9*$HC16*((1+'Labour rates'!$C$2)*(1+'Labour rates'!$D$2))</f>
        <v>1075.060535010391</v>
      </c>
      <c r="HG16" s="507">
        <f>'AERFD Revised labour.plant '!F9*$HC16*((1+'Labour rates'!$C$2)*(1+'Labour rates'!$D$2))</f>
        <v>1107.0600502050538</v>
      </c>
      <c r="HH16" s="507">
        <f>'AERFD Revised labour.plant '!G9*$HC16*((1+'Labour rates'!$C$2)*(1+'Labour rates'!$D$2))</f>
        <v>1144.4688066095728</v>
      </c>
      <c r="HI16" s="507">
        <f>'AERFD Revised labour.plant '!H9*$HC16*((1+'Labour rates'!$C$2)*(1+'Labour rates'!$D$2))</f>
        <v>1183.8917036428572</v>
      </c>
      <c r="HJ16" s="507">
        <f>'AERFD Revised labour.plant '!I9*$HC16*((1+'Labour rates'!$C$2)*(1+'Labour rates'!$D$2))</f>
        <v>1224.1398904708215</v>
      </c>
      <c r="HK16" s="203">
        <v>0</v>
      </c>
      <c r="HL16" s="198">
        <f>HK16*'Labour rates'!B17</f>
        <v>0</v>
      </c>
      <c r="HM16" s="215" t="s">
        <v>174</v>
      </c>
      <c r="HN16" s="198">
        <f>'AERFD Revised labour.plant '!E9*$HK16*((1+'Labour rates'!$C$2)*(1+'Labour rates'!$D$2))</f>
        <v>0</v>
      </c>
      <c r="HO16" s="507">
        <f>'AERFD Revised labour.plant '!F9*$HK16*((1+'Labour rates'!$C$2)*(1+'Labour rates'!$D$2))</f>
        <v>0</v>
      </c>
      <c r="HP16" s="507">
        <f>'AERFD Revised labour.plant '!G9*$HK16*((1+'Labour rates'!$C$2)*(1+'Labour rates'!$D$2))</f>
        <v>0</v>
      </c>
      <c r="HQ16" s="507">
        <f>'AERFD Revised labour.plant '!H9*$HK16*((1+'Labour rates'!$C$2)*(1+'Labour rates'!$D$2))</f>
        <v>0</v>
      </c>
      <c r="HR16" s="507">
        <f>'AERFD Revised labour.plant '!I9*$HK16*((1+'Labour rates'!$C$2)*(1+'Labour rates'!$D$2))</f>
        <v>0</v>
      </c>
      <c r="HS16" s="203">
        <v>0</v>
      </c>
      <c r="HT16" s="198">
        <f>HS16*'Labour rates'!B17</f>
        <v>0</v>
      </c>
      <c r="HU16" s="215" t="s">
        <v>174</v>
      </c>
      <c r="HV16" s="198">
        <f>'AERFD Revised labour.plant '!E9*$HS16*((1+'Labour rates'!$C$2)*(1+'Labour rates'!$D$2))</f>
        <v>0</v>
      </c>
      <c r="HW16" s="507">
        <f>'AERFD Revised labour.plant '!F9*$HS16*((1+'Labour rates'!$C$2)*(1+'Labour rates'!$D$2))</f>
        <v>0</v>
      </c>
      <c r="HX16" s="507">
        <f>'AERFD Revised labour.plant '!G9*$HS16*((1+'Labour rates'!$C$2)*(1+'Labour rates'!$D$2))</f>
        <v>0</v>
      </c>
      <c r="HY16" s="507">
        <f>'AERFD Revised labour.plant '!H9*$HS16*((1+'Labour rates'!$C$2)*(1+'Labour rates'!$D$2))</f>
        <v>0</v>
      </c>
      <c r="HZ16" s="507">
        <f>'AERFD Revised labour.plant '!I9*$HS16*((1+'Labour rates'!$C$2)*(1+'Labour rates'!$D$2))</f>
        <v>0</v>
      </c>
      <c r="IA16" s="203">
        <v>0</v>
      </c>
      <c r="IB16" s="198">
        <f>IA16*'Labour rates'!B17</f>
        <v>0</v>
      </c>
      <c r="IC16" s="215" t="s">
        <v>174</v>
      </c>
      <c r="ID16" s="198">
        <f>'AERFD Revised labour.plant '!E9*$IA16*((1+'Labour rates'!$C$2)*(1+'Labour rates'!$D$2))</f>
        <v>0</v>
      </c>
      <c r="IE16" s="507">
        <f>'AERFD Revised labour.plant '!F9*$IA16*((1+'Labour rates'!$C$2)*(1+'Labour rates'!$D$2))</f>
        <v>0</v>
      </c>
      <c r="IF16" s="507">
        <f>'AERFD Revised labour.plant '!G9*$IA16*((1+'Labour rates'!$C$2)*(1+'Labour rates'!$D$2))</f>
        <v>0</v>
      </c>
      <c r="IG16" s="507">
        <f>'AERFD Revised labour.plant '!H9*$IA16*((1+'Labour rates'!$C$2)*(1+'Labour rates'!$D$2))</f>
        <v>0</v>
      </c>
      <c r="IH16" s="507">
        <f>'AERFD Revised labour.plant '!I9*$IA16*((1+'Labour rates'!$C$2)*(1+'Labour rates'!$D$2))</f>
        <v>0</v>
      </c>
      <c r="II16" s="203">
        <v>0</v>
      </c>
      <c r="IJ16" s="198">
        <f>II16*'Labour rates'!B17</f>
        <v>0</v>
      </c>
      <c r="IK16" s="215" t="s">
        <v>174</v>
      </c>
      <c r="IL16" s="198">
        <f>'AERFD Revised labour.plant '!E9*$II16*((1+'Labour rates'!$C$2)*(1+'Labour rates'!$D$2))</f>
        <v>0</v>
      </c>
      <c r="IM16" s="507">
        <f>'AERFD Revised labour.plant '!F9*$II16*((1+'Labour rates'!$C$2)*(1+'Labour rates'!$D$2))</f>
        <v>0</v>
      </c>
      <c r="IN16" s="507">
        <f>'AERFD Revised labour.plant '!G9*$II16*((1+'Labour rates'!$C$2)*(1+'Labour rates'!$D$2))</f>
        <v>0</v>
      </c>
      <c r="IO16" s="507">
        <f>'AERFD Revised labour.plant '!H9*$II16*((1+'Labour rates'!$C$2)*(1+'Labour rates'!$D$2))</f>
        <v>0</v>
      </c>
      <c r="IP16" s="507">
        <f>'AERFD Revised labour.plant '!I9*$II16*((1+'Labour rates'!$C$2)*(1+'Labour rates'!$D$2))</f>
        <v>0</v>
      </c>
      <c r="IQ16" s="203">
        <v>0</v>
      </c>
      <c r="IR16" s="198">
        <f>IQ16*'Labour rates'!B17</f>
        <v>0</v>
      </c>
      <c r="IS16" s="215" t="s">
        <v>174</v>
      </c>
      <c r="IT16" s="198">
        <f>'AERFD Revised labour.plant '!E9*$IQ16*((1+'Labour rates'!$C$2)*(1+'Labour rates'!$D$2))</f>
        <v>0</v>
      </c>
      <c r="IU16" s="507">
        <f>'AERFD Revised labour.plant '!F9*$IQ16*((1+'Labour rates'!$C$2)*(1+'Labour rates'!$D$2))</f>
        <v>0</v>
      </c>
      <c r="IV16" s="507">
        <f>'AERFD Revised labour.plant '!G9*$IQ16*((1+'Labour rates'!$C$2)*(1+'Labour rates'!$D$2))</f>
        <v>0</v>
      </c>
      <c r="IW16" s="507">
        <f>'AERFD Revised labour.plant '!H9*$IQ16*((1+'Labour rates'!$C$2)*(1+'Labour rates'!$D$2))</f>
        <v>0</v>
      </c>
      <c r="IX16" s="507">
        <f>'AERFD Revised labour.plant '!I9*$IQ16*((1+'Labour rates'!$C$2)*(1+'Labour rates'!$D$2))</f>
        <v>0</v>
      </c>
      <c r="IY16" s="203">
        <v>0</v>
      </c>
      <c r="IZ16" s="198">
        <f>IY16*'Labour rates'!B17</f>
        <v>0</v>
      </c>
      <c r="JA16" s="215" t="s">
        <v>174</v>
      </c>
      <c r="JB16" s="198">
        <f>'AERFD Revised labour.plant '!E9*$IY16*((1+'Labour rates'!$C$2)*(1+'Labour rates'!$D$2))</f>
        <v>0</v>
      </c>
      <c r="JC16" s="507">
        <f>'AERFD Revised labour.plant '!F9*$IY16*((1+'Labour rates'!$C$2)*(1+'Labour rates'!$D$2))</f>
        <v>0</v>
      </c>
      <c r="JD16" s="507">
        <f>'AERFD Revised labour.plant '!G9*$IY16*((1+'Labour rates'!$C$2)*(1+'Labour rates'!$D$2))</f>
        <v>0</v>
      </c>
      <c r="JE16" s="507">
        <f>'AERFD Revised labour.plant '!H9*$IY16*((1+'Labour rates'!$C$2)*(1+'Labour rates'!$D$2))</f>
        <v>0</v>
      </c>
      <c r="JF16" s="510">
        <f>'AERFD Revised labour.plant '!I9*$IY16*((1+'Labour rates'!$C$2)*(1+'Labour rates'!$D$2))</f>
        <v>0</v>
      </c>
    </row>
    <row r="17" spans="1:266" x14ac:dyDescent="0.35">
      <c r="A17" s="1" t="s">
        <v>63</v>
      </c>
      <c r="C17" s="203">
        <v>0</v>
      </c>
      <c r="D17" s="198">
        <f>C17*'Labour rates'!B18</f>
        <v>0</v>
      </c>
      <c r="E17" s="215" t="s">
        <v>174</v>
      </c>
      <c r="F17" s="198">
        <f>'AERFD Revised labour.plant '!E10*$C17*((1+'Labour rates'!$C$2)*(1+'Labour rates'!$D$2))</f>
        <v>0</v>
      </c>
      <c r="G17" s="507">
        <f>'AERFD Revised labour.plant '!F10*$C17*((1+'Labour rates'!$C$2)*(1+'Labour rates'!$D$2))</f>
        <v>0</v>
      </c>
      <c r="H17" s="507">
        <f>'AERFD Revised labour.plant '!G10*$C17*((1+'Labour rates'!$C$2)*(1+'Labour rates'!$D$2))</f>
        <v>0</v>
      </c>
      <c r="I17" s="507">
        <f>'AERFD Revised labour.plant '!H10*$C17*((1+'Labour rates'!$C$2)*(1+'Labour rates'!$D$2))</f>
        <v>0</v>
      </c>
      <c r="J17" s="507">
        <f>'AERFD Revised labour.plant '!I10*$C17*((1+'Labour rates'!$C$2)*(1+'Labour rates'!$D$2))</f>
        <v>0</v>
      </c>
      <c r="K17" s="203">
        <v>0</v>
      </c>
      <c r="L17" s="198">
        <f>K17*'Labour rates'!B18</f>
        <v>0</v>
      </c>
      <c r="M17" s="215" t="s">
        <v>174</v>
      </c>
      <c r="N17" s="198">
        <f>'AERFD Revised labour.plant '!E10*$K17*((1+'Labour rates'!$C$2)*(1+'Labour rates'!$D$2))</f>
        <v>0</v>
      </c>
      <c r="O17" s="507">
        <f>'AERFD Revised labour.plant '!F10*$K17*((1+'Labour rates'!$C$2)*(1+'Labour rates'!$D$2))</f>
        <v>0</v>
      </c>
      <c r="P17" s="507">
        <f>'AERFD Revised labour.plant '!G10*$K17*((1+'Labour rates'!$C$2)*(1+'Labour rates'!$D$2))</f>
        <v>0</v>
      </c>
      <c r="Q17" s="507">
        <f>'AERFD Revised labour.plant '!H10*$K17*((1+'Labour rates'!$C$2)*(1+'Labour rates'!$D$2))</f>
        <v>0</v>
      </c>
      <c r="R17" s="507">
        <f>'AERFD Revised labour.plant '!I10*$K17*((1+'Labour rates'!$C$2)*(1+'Labour rates'!$D$2))</f>
        <v>0</v>
      </c>
      <c r="S17" s="203">
        <v>0</v>
      </c>
      <c r="T17" s="198">
        <f>S17*'Labour rates'!B18</f>
        <v>0</v>
      </c>
      <c r="U17" s="215" t="s">
        <v>174</v>
      </c>
      <c r="V17" s="198">
        <f>'AERFD Revised labour.plant '!E10*$S17*((1+'Labour rates'!$C$2)*(1+'Labour rates'!$D$2))</f>
        <v>0</v>
      </c>
      <c r="W17" s="507">
        <f>'AERFD Revised labour.plant '!F10*$S17*((1+'Labour rates'!$C$2)*(1+'Labour rates'!$D$2))</f>
        <v>0</v>
      </c>
      <c r="X17" s="507">
        <f>'AERFD Revised labour.plant '!G10*$S17*((1+'Labour rates'!$C$2)*(1+'Labour rates'!$D$2))</f>
        <v>0</v>
      </c>
      <c r="Y17" s="507">
        <f>'AERFD Revised labour.plant '!H10*$S17*((1+'Labour rates'!$C$2)*(1+'Labour rates'!$D$2))</f>
        <v>0</v>
      </c>
      <c r="Z17" s="507">
        <f>'AERFD Revised labour.plant '!I10*$S17*((1+'Labour rates'!$C$2)*(1+'Labour rates'!$D$2))</f>
        <v>0</v>
      </c>
      <c r="AA17" s="203">
        <v>0</v>
      </c>
      <c r="AB17" s="198">
        <f>AA17*'Labour rates'!B18</f>
        <v>0</v>
      </c>
      <c r="AC17" s="215" t="s">
        <v>174</v>
      </c>
      <c r="AD17" s="198">
        <f>'AERFD Revised labour.plant '!E10*$AA17*((1+'Labour rates'!$C$2)*(1+'Labour rates'!$D$2))</f>
        <v>0</v>
      </c>
      <c r="AE17" s="507">
        <f>'AERFD Revised labour.plant '!F10*$AA17*((1+'Labour rates'!$C$2)*(1+'Labour rates'!$D$2))</f>
        <v>0</v>
      </c>
      <c r="AF17" s="507">
        <f>'AERFD Revised labour.plant '!G10*$AA17*((1+'Labour rates'!$C$2)*(1+'Labour rates'!$D$2))</f>
        <v>0</v>
      </c>
      <c r="AG17" s="507">
        <f>'AERFD Revised labour.plant '!H10*$AA17*((1+'Labour rates'!$C$2)*(1+'Labour rates'!$D$2))</f>
        <v>0</v>
      </c>
      <c r="AH17" s="507">
        <f>'AERFD Revised labour.plant '!I10*$AA17*((1+'Labour rates'!$C$2)*(1+'Labour rates'!$D$2))</f>
        <v>0</v>
      </c>
      <c r="AI17" s="203">
        <v>0</v>
      </c>
      <c r="AJ17" s="198">
        <f>AI17*'Labour rates'!B18</f>
        <v>0</v>
      </c>
      <c r="AK17" s="215" t="s">
        <v>174</v>
      </c>
      <c r="AL17" s="198">
        <f>'AERFD Revised labour.plant '!E10*$AI17*((1+'Labour rates'!$C$2)*(1+'Labour rates'!$D$2))</f>
        <v>0</v>
      </c>
      <c r="AM17" s="507">
        <f>'AERFD Revised labour.plant '!F10*$AI17*((1+'Labour rates'!$C$2)*(1+'Labour rates'!$D$2))</f>
        <v>0</v>
      </c>
      <c r="AN17" s="507">
        <f>'AERFD Revised labour.plant '!G10*$AI17*((1+'Labour rates'!$C$2)*(1+'Labour rates'!$D$2))</f>
        <v>0</v>
      </c>
      <c r="AO17" s="507">
        <f>'AERFD Revised labour.plant '!H10*$AI17*((1+'Labour rates'!$C$2)*(1+'Labour rates'!$D$2))</f>
        <v>0</v>
      </c>
      <c r="AP17" s="507">
        <f>'AERFD Revised labour.plant '!I10*$AI17*((1+'Labour rates'!$C$2)*(1+'Labour rates'!$D$2))</f>
        <v>0</v>
      </c>
      <c r="AQ17" s="203">
        <v>0</v>
      </c>
      <c r="AR17" s="198">
        <f>AQ17*'Labour rates'!B18</f>
        <v>0</v>
      </c>
      <c r="AS17" s="215" t="s">
        <v>174</v>
      </c>
      <c r="AT17" s="198">
        <f>'AERFD Revised labour.plant '!E10*$AQ17*((1+'Labour rates'!$C$2)*(1+'Labour rates'!$D$2))</f>
        <v>0</v>
      </c>
      <c r="AU17" s="507">
        <f>'AERFD Revised labour.plant '!F10*$AQ17*((1+'Labour rates'!$C$2)*(1+'Labour rates'!$D$2))</f>
        <v>0</v>
      </c>
      <c r="AV17" s="507">
        <f>'AERFD Revised labour.plant '!G10*$AQ17*((1+'Labour rates'!$C$2)*(1+'Labour rates'!$D$2))</f>
        <v>0</v>
      </c>
      <c r="AW17" s="507">
        <f>'AERFD Revised labour.plant '!H10*$AQ17*((1+'Labour rates'!$C$2)*(1+'Labour rates'!$D$2))</f>
        <v>0</v>
      </c>
      <c r="AX17" s="507">
        <f>'AERFD Revised labour.plant '!I10*$AQ17*((1+'Labour rates'!$C$2)*(1+'Labour rates'!$D$2))</f>
        <v>0</v>
      </c>
      <c r="AY17" s="203">
        <v>0</v>
      </c>
      <c r="AZ17" s="198">
        <f>AY17*'Labour rates'!B18</f>
        <v>0</v>
      </c>
      <c r="BA17" s="215" t="s">
        <v>174</v>
      </c>
      <c r="BB17" s="198">
        <f>'AERFD Revised labour.plant '!E10*$AY17*((1+'Labour rates'!$C$2)*(1+'Labour rates'!$D$2))</f>
        <v>0</v>
      </c>
      <c r="BC17" s="507">
        <f>'AERFD Revised labour.plant '!F10*$AY17*((1+'Labour rates'!$C$2)*(1+'Labour rates'!$D$2))</f>
        <v>0</v>
      </c>
      <c r="BD17" s="507">
        <f>'AERFD Revised labour.plant '!G10*$AY17*((1+'Labour rates'!$C$2)*(1+'Labour rates'!$D$2))</f>
        <v>0</v>
      </c>
      <c r="BE17" s="507">
        <f>'AERFD Revised labour.plant '!H10*$AY17*((1+'Labour rates'!$C$2)*(1+'Labour rates'!$D$2))</f>
        <v>0</v>
      </c>
      <c r="BF17" s="507">
        <f>'AERFD Revised labour.plant '!I10*$AY17*((1+'Labour rates'!$C$2)*(1+'Labour rates'!$D$2))</f>
        <v>0</v>
      </c>
      <c r="BG17" s="203">
        <v>0</v>
      </c>
      <c r="BH17" s="198">
        <f>BG17*'Labour rates'!B18</f>
        <v>0</v>
      </c>
      <c r="BI17" s="215" t="s">
        <v>174</v>
      </c>
      <c r="BJ17" s="198">
        <f>'AERFD Revised labour.plant '!E10*$BG17*((1+'Labour rates'!$C$2)*(1+'Labour rates'!$D$2))</f>
        <v>0</v>
      </c>
      <c r="BK17" s="507">
        <f>'AERFD Revised labour.plant '!F10*$BG17*((1+'Labour rates'!$C$2)*(1+'Labour rates'!$D$2))</f>
        <v>0</v>
      </c>
      <c r="BL17" s="507">
        <f>'AERFD Revised labour.plant '!G10*$BG17*((1+'Labour rates'!$C$2)*(1+'Labour rates'!$D$2))</f>
        <v>0</v>
      </c>
      <c r="BM17" s="507">
        <f>'AERFD Revised labour.plant '!H10*$BG17*((1+'Labour rates'!$C$2)*(1+'Labour rates'!$D$2))</f>
        <v>0</v>
      </c>
      <c r="BN17" s="507">
        <f>'AERFD Revised labour.plant '!I10*$BG17*((1+'Labour rates'!$C$2)*(1+'Labour rates'!$D$2))</f>
        <v>0</v>
      </c>
      <c r="BO17" s="203">
        <v>0</v>
      </c>
      <c r="BP17" s="198">
        <f>BO17*'Labour rates'!B18</f>
        <v>0</v>
      </c>
      <c r="BQ17" s="215" t="s">
        <v>174</v>
      </c>
      <c r="BR17" s="198">
        <f>'AERFD Revised labour.plant '!E10*$BO17*((1+'Labour rates'!$C$2)*(1+'Labour rates'!$D$2))</f>
        <v>0</v>
      </c>
      <c r="BS17" s="507">
        <f>'AERFD Revised labour.plant '!F10*$BO17*((1+'Labour rates'!$C$2)*(1+'Labour rates'!$D$2))</f>
        <v>0</v>
      </c>
      <c r="BT17" s="507">
        <f>'AERFD Revised labour.plant '!G10*$BO17*((1+'Labour rates'!$C$2)*(1+'Labour rates'!$D$2))</f>
        <v>0</v>
      </c>
      <c r="BU17" s="507">
        <f>'AERFD Revised labour.plant '!H10*$BO17*((1+'Labour rates'!$C$2)*(1+'Labour rates'!$D$2))</f>
        <v>0</v>
      </c>
      <c r="BV17" s="507">
        <f>'AERFD Revised labour.plant '!I10*$BO17*((1+'Labour rates'!$C$2)*(1+'Labour rates'!$D$2))</f>
        <v>0</v>
      </c>
      <c r="BW17" s="203">
        <v>0</v>
      </c>
      <c r="BX17" s="198">
        <f>BW17*'Labour rates'!B18</f>
        <v>0</v>
      </c>
      <c r="BY17" s="215" t="s">
        <v>174</v>
      </c>
      <c r="BZ17" s="198">
        <f>'AERFD Revised labour.plant '!E10*$BW17*((1+'Labour rates'!$C$2)*(1+'Labour rates'!$D$2))</f>
        <v>0</v>
      </c>
      <c r="CA17" s="507">
        <f>'AERFD Revised labour.plant '!F10*$BW17*((1+'Labour rates'!$C$2)*(1+'Labour rates'!$D$2))</f>
        <v>0</v>
      </c>
      <c r="CB17" s="507">
        <f>'AERFD Revised labour.plant '!G10*$BW17*((1+'Labour rates'!$C$2)*(1+'Labour rates'!$D$2))</f>
        <v>0</v>
      </c>
      <c r="CC17" s="507">
        <f>'AERFD Revised labour.plant '!H10*$BW17*((1+'Labour rates'!$C$2)*(1+'Labour rates'!$D$2))</f>
        <v>0</v>
      </c>
      <c r="CD17" s="507">
        <f>'AERFD Revised labour.plant '!I10*$BW17*((1+'Labour rates'!$C$2)*(1+'Labour rates'!$D$2))</f>
        <v>0</v>
      </c>
      <c r="CE17" s="203">
        <v>0</v>
      </c>
      <c r="CF17" s="198">
        <f>CE17*'Labour rates'!B18</f>
        <v>0</v>
      </c>
      <c r="CG17" s="215" t="s">
        <v>174</v>
      </c>
      <c r="CH17" s="198">
        <f>'AERFD Revised labour.plant '!E10*$CE17*((1+'Labour rates'!$C$2)*(1+'Labour rates'!$D$2))</f>
        <v>0</v>
      </c>
      <c r="CI17" s="507">
        <f>'AERFD Revised labour.plant '!F10*$CE17*((1+'Labour rates'!$C$2)*(1+'Labour rates'!$D$2))</f>
        <v>0</v>
      </c>
      <c r="CJ17" s="507">
        <f>'AERFD Revised labour.plant '!G10*$CE17*((1+'Labour rates'!$C$2)*(1+'Labour rates'!$D$2))</f>
        <v>0</v>
      </c>
      <c r="CK17" s="507">
        <f>'AERFD Revised labour.plant '!H10*$CE17*((1+'Labour rates'!$C$2)*(1+'Labour rates'!$D$2))</f>
        <v>0</v>
      </c>
      <c r="CL17" s="507">
        <f>'AERFD Revised labour.plant '!I10*$CE17*((1+'Labour rates'!$C$2)*(1+'Labour rates'!$D$2))</f>
        <v>0</v>
      </c>
      <c r="CM17" s="203">
        <v>0</v>
      </c>
      <c r="CN17" s="198">
        <f>CM17*'Labour rates'!B18</f>
        <v>0</v>
      </c>
      <c r="CO17" s="215" t="s">
        <v>174</v>
      </c>
      <c r="CP17" s="198">
        <f>'AERFD Revised labour.plant '!E10*$CM17*((1+'Labour rates'!$C$2)*(1+'Labour rates'!$D$2))</f>
        <v>0</v>
      </c>
      <c r="CQ17" s="507">
        <f>'AERFD Revised labour.plant '!F10*$CM17*((1+'Labour rates'!$C$2)*(1+'Labour rates'!$D$2))</f>
        <v>0</v>
      </c>
      <c r="CR17" s="507">
        <f>'AERFD Revised labour.plant '!G10*$CM17*((1+'Labour rates'!$C$2)*(1+'Labour rates'!$D$2))</f>
        <v>0</v>
      </c>
      <c r="CS17" s="507">
        <f>'AERFD Revised labour.plant '!H10*$CM17*((1+'Labour rates'!$C$2)*(1+'Labour rates'!$D$2))</f>
        <v>0</v>
      </c>
      <c r="CT17" s="507">
        <f>'AERFD Revised labour.plant '!I10*$CM17*((1+'Labour rates'!$C$2)*(1+'Labour rates'!$D$2))</f>
        <v>0</v>
      </c>
      <c r="CU17" s="203">
        <v>0</v>
      </c>
      <c r="CV17" s="198">
        <f>CU17*'Labour rates'!B18</f>
        <v>0</v>
      </c>
      <c r="CW17" s="215" t="s">
        <v>174</v>
      </c>
      <c r="CX17" s="198">
        <f>'AERFD Revised labour.plant '!E10*$CU17*((1+'Labour rates'!$C$2)*(1+'Labour rates'!$D$2))</f>
        <v>0</v>
      </c>
      <c r="CY17" s="507">
        <f>'AERFD Revised labour.plant '!F10*$CU17*((1+'Labour rates'!$C$2)*(1+'Labour rates'!$D$2))</f>
        <v>0</v>
      </c>
      <c r="CZ17" s="507">
        <f>'AERFD Revised labour.plant '!G10*$CU17*((1+'Labour rates'!$C$2)*(1+'Labour rates'!$D$2))</f>
        <v>0</v>
      </c>
      <c r="DA17" s="507">
        <f>'AERFD Revised labour.plant '!H10*$CU17*((1+'Labour rates'!$C$2)*(1+'Labour rates'!$D$2))</f>
        <v>0</v>
      </c>
      <c r="DB17" s="507">
        <f>'AERFD Revised labour.plant '!I10*$CU17*((1+'Labour rates'!$C$2)*(1+'Labour rates'!$D$2))</f>
        <v>0</v>
      </c>
      <c r="DC17" s="203">
        <v>0</v>
      </c>
      <c r="DD17" s="198">
        <f>DC17*'Labour rates'!B18</f>
        <v>0</v>
      </c>
      <c r="DE17" s="215" t="s">
        <v>174</v>
      </c>
      <c r="DF17" s="198">
        <f>'AERFD Revised labour.plant '!E10*$DC17*((1+'Labour rates'!$C$2)*(1+'Labour rates'!$D$2))</f>
        <v>0</v>
      </c>
      <c r="DG17" s="507">
        <f>'AERFD Revised labour.plant '!F10*$DC17*((1+'Labour rates'!$C$2)*(1+'Labour rates'!$D$2))</f>
        <v>0</v>
      </c>
      <c r="DH17" s="507">
        <f>'AERFD Revised labour.plant '!G10*$DC17*((1+'Labour rates'!$C$2)*(1+'Labour rates'!$D$2))</f>
        <v>0</v>
      </c>
      <c r="DI17" s="507">
        <f>'AERFD Revised labour.plant '!H10*$DC17*((1+'Labour rates'!$C$2)*(1+'Labour rates'!$D$2))</f>
        <v>0</v>
      </c>
      <c r="DJ17" s="507">
        <f>'AERFD Revised labour.plant '!I10*$DC17*((1+'Labour rates'!$C$2)*(1+'Labour rates'!$D$2))</f>
        <v>0</v>
      </c>
      <c r="DK17" s="203">
        <v>0</v>
      </c>
      <c r="DL17" s="198">
        <f>DK17*'Labour rates'!B18</f>
        <v>0</v>
      </c>
      <c r="DM17" s="215" t="s">
        <v>174</v>
      </c>
      <c r="DN17" s="198">
        <f>'AERFD Revised labour.plant '!E10*$DK17*((1+'Labour rates'!$C$2)*(1+'Labour rates'!$D$2))</f>
        <v>0</v>
      </c>
      <c r="DO17" s="507">
        <f>'AERFD Revised labour.plant '!F10*$DK17*((1+'Labour rates'!$C$2)*(1+'Labour rates'!$D$2))</f>
        <v>0</v>
      </c>
      <c r="DP17" s="507">
        <f>'AERFD Revised labour.plant '!G10*$DK17*((1+'Labour rates'!$C$2)*(1+'Labour rates'!$D$2))</f>
        <v>0</v>
      </c>
      <c r="DQ17" s="507">
        <f>'AERFD Revised labour.plant '!H10*$DK17*((1+'Labour rates'!$C$2)*(1+'Labour rates'!$D$2))</f>
        <v>0</v>
      </c>
      <c r="DR17" s="507">
        <f>'AERFD Revised labour.plant '!I10*$DK17*((1+'Labour rates'!$C$2)*(1+'Labour rates'!$D$2))</f>
        <v>0</v>
      </c>
      <c r="DS17" s="203">
        <v>0</v>
      </c>
      <c r="DT17" s="198">
        <f>DS17*'Labour rates'!B18</f>
        <v>0</v>
      </c>
      <c r="DU17" s="215" t="s">
        <v>174</v>
      </c>
      <c r="DV17" s="198">
        <f>'AERFD Revised labour.plant '!E10*$DS17*((1+'Labour rates'!$C$2)*(1+'Labour rates'!$D$2))</f>
        <v>0</v>
      </c>
      <c r="DW17" s="507">
        <f>'AERFD Revised labour.plant '!F10*$DS17*((1+'Labour rates'!$C$2)*(1+'Labour rates'!$D$2))</f>
        <v>0</v>
      </c>
      <c r="DX17" s="507">
        <f>'AERFD Revised labour.plant '!G10*$DS17*((1+'Labour rates'!$C$2)*(1+'Labour rates'!$D$2))</f>
        <v>0</v>
      </c>
      <c r="DY17" s="507">
        <f>'AERFD Revised labour.plant '!H10*$DS17*((1+'Labour rates'!$C$2)*(1+'Labour rates'!$D$2))</f>
        <v>0</v>
      </c>
      <c r="DZ17" s="507">
        <f>'AERFD Revised labour.plant '!I10*$DS17*((1+'Labour rates'!$C$2)*(1+'Labour rates'!$D$2))</f>
        <v>0</v>
      </c>
      <c r="EA17" s="203">
        <v>0</v>
      </c>
      <c r="EB17" s="198">
        <f>EA17*'Labour rates'!B18</f>
        <v>0</v>
      </c>
      <c r="EC17" s="215" t="s">
        <v>174</v>
      </c>
      <c r="ED17" s="198">
        <f>'AERFD Revised labour.plant '!E10*$EA17*((1+'Labour rates'!$C$2)*(1+'Labour rates'!$D$2))</f>
        <v>0</v>
      </c>
      <c r="EE17" s="507">
        <f>'AERFD Revised labour.plant '!F10*$EA17*((1+'Labour rates'!$C$2)*(1+'Labour rates'!$D$2))</f>
        <v>0</v>
      </c>
      <c r="EF17" s="507">
        <f>'AERFD Revised labour.plant '!G10*$EA17*((1+'Labour rates'!$C$2)*(1+'Labour rates'!$D$2))</f>
        <v>0</v>
      </c>
      <c r="EG17" s="507">
        <f>'AERFD Revised labour.plant '!H10*$EA17*((1+'Labour rates'!$C$2)*(1+'Labour rates'!$D$2))</f>
        <v>0</v>
      </c>
      <c r="EH17" s="507">
        <f>'AERFD Revised labour.plant '!I10*$EA17*((1+'Labour rates'!$C$2)*(1+'Labour rates'!$D$2))</f>
        <v>0</v>
      </c>
      <c r="EI17" s="203">
        <v>0</v>
      </c>
      <c r="EJ17" s="198">
        <f>EI17*'Labour rates'!B18</f>
        <v>0</v>
      </c>
      <c r="EK17" s="215" t="s">
        <v>174</v>
      </c>
      <c r="EL17" s="198">
        <f>'AERFD Revised labour.plant '!E10*$EI17*((1+'Labour rates'!$C$2)*(1+'Labour rates'!$D$2))</f>
        <v>0</v>
      </c>
      <c r="EM17" s="507">
        <f>'AERFD Revised labour.plant '!F10*$EI17*((1+'Labour rates'!$C$2)*(1+'Labour rates'!$D$2))</f>
        <v>0</v>
      </c>
      <c r="EN17" s="507">
        <f>'AERFD Revised labour.plant '!G10*$EI17*((1+'Labour rates'!$C$2)*(1+'Labour rates'!$D$2))</f>
        <v>0</v>
      </c>
      <c r="EO17" s="507">
        <f>'AERFD Revised labour.plant '!H10*$EI17*((1+'Labour rates'!$C$2)*(1+'Labour rates'!$D$2))</f>
        <v>0</v>
      </c>
      <c r="EP17" s="507">
        <f>'AERFD Revised labour.plant '!I10*$EI17*((1+'Labour rates'!$C$2)*(1+'Labour rates'!$D$2))</f>
        <v>0</v>
      </c>
      <c r="EQ17" s="203">
        <v>4</v>
      </c>
      <c r="ER17" s="198">
        <f>EQ17*'Labour rates'!B18</f>
        <v>486.64</v>
      </c>
      <c r="ES17" s="215" t="s">
        <v>174</v>
      </c>
      <c r="ET17" s="198">
        <f>'AERFD Revised labour.plant '!E10*$EQ17*((1+'Labour rates'!$C$2)*(1+'Labour rates'!$D$2))</f>
        <v>574.23403003542717</v>
      </c>
      <c r="EU17" s="507">
        <f>'AERFD Revised labour.plant '!F10*$EQ17*((1+'Labour rates'!$C$2)*(1+'Labour rates'!$D$2))</f>
        <v>591.32628667680183</v>
      </c>
      <c r="EV17" s="507">
        <f>'AERFD Revised labour.plant '!G10*$EQ17*((1+'Labour rates'!$C$2)*(1+'Labour rates'!$D$2))</f>
        <v>611.30784143508595</v>
      </c>
      <c r="EW17" s="507">
        <f>'AERFD Revised labour.plant '!H10*$EQ17*((1+'Labour rates'!$C$2)*(1+'Labour rates'!$D$2))</f>
        <v>632.36523150928849</v>
      </c>
      <c r="EX17" s="507">
        <f>'AERFD Revised labour.plant '!I10*$EQ17*((1+'Labour rates'!$C$2)*(1+'Labour rates'!$D$2))</f>
        <v>653.86344279244872</v>
      </c>
      <c r="EY17" s="203">
        <v>2</v>
      </c>
      <c r="EZ17" s="198">
        <f>EY17*'Labour rates'!B18</f>
        <v>243.32</v>
      </c>
      <c r="FA17" s="215" t="s">
        <v>174</v>
      </c>
      <c r="FB17" s="198">
        <f>'AERFD Revised labour.plant '!E10*$EY17*((1+'Labour rates'!$C$2)*(1+'Labour rates'!$D$2))</f>
        <v>287.11701501771358</v>
      </c>
      <c r="FC17" s="507">
        <f>'AERFD Revised labour.plant '!F10*$EY17*((1+'Labour rates'!$C$2)*(1+'Labour rates'!$D$2))</f>
        <v>295.66314333840091</v>
      </c>
      <c r="FD17" s="507">
        <f>'AERFD Revised labour.plant '!G10*$EY17*((1+'Labour rates'!$C$2)*(1+'Labour rates'!$D$2))</f>
        <v>305.65392071754297</v>
      </c>
      <c r="FE17" s="507">
        <f>'AERFD Revised labour.plant '!H10*$EY17*((1+'Labour rates'!$C$2)*(1+'Labour rates'!$D$2))</f>
        <v>316.18261575464425</v>
      </c>
      <c r="FF17" s="507">
        <f>'AERFD Revised labour.plant '!I10*$EY17*((1+'Labour rates'!$C$2)*(1+'Labour rates'!$D$2))</f>
        <v>326.93172139622436</v>
      </c>
      <c r="FG17" s="203">
        <v>0</v>
      </c>
      <c r="FH17" s="198">
        <f>FG17*'Labour rates'!B18</f>
        <v>0</v>
      </c>
      <c r="FI17" s="215" t="s">
        <v>174</v>
      </c>
      <c r="FJ17" s="198">
        <f>'AERFD Revised labour.plant '!E10*$FG17*((1+'Labour rates'!$C$2)*(1+'Labour rates'!$D$2))</f>
        <v>0</v>
      </c>
      <c r="FK17" s="507">
        <f>'AERFD Revised labour.plant '!F10*$FG17*((1+'Labour rates'!$C$2)*(1+'Labour rates'!$D$2))</f>
        <v>0</v>
      </c>
      <c r="FL17" s="507">
        <f>'AERFD Revised labour.plant '!G10*$FG17*((1+'Labour rates'!$C$2)*(1+'Labour rates'!$D$2))</f>
        <v>0</v>
      </c>
      <c r="FM17" s="507">
        <f>'AERFD Revised labour.plant '!H10*$FG17*((1+'Labour rates'!$C$2)*(1+'Labour rates'!$D$2))</f>
        <v>0</v>
      </c>
      <c r="FN17" s="507">
        <f>'AERFD Revised labour.plant '!I10*$FG17*((1+'Labour rates'!$C$2)*(1+'Labour rates'!$D$2))</f>
        <v>0</v>
      </c>
      <c r="FO17" s="203">
        <v>0</v>
      </c>
      <c r="FP17" s="198">
        <f>FO17*'Labour rates'!B18</f>
        <v>0</v>
      </c>
      <c r="FQ17" s="215" t="s">
        <v>174</v>
      </c>
      <c r="FR17" s="198">
        <f>'AERFD Revised labour.plant '!E10*$FO17*((1+'Labour rates'!$C$2)*(1+'Labour rates'!$D$2))</f>
        <v>0</v>
      </c>
      <c r="FS17" s="507">
        <f>'AERFD Revised labour.plant '!F10*$FO17*((1+'Labour rates'!$C$2)*(1+'Labour rates'!$D$2))</f>
        <v>0</v>
      </c>
      <c r="FT17" s="507">
        <f>'AERFD Revised labour.plant '!G10*$FO17*((1+'Labour rates'!$C$2)*(1+'Labour rates'!$D$2))</f>
        <v>0</v>
      </c>
      <c r="FU17" s="507">
        <f>'AERFD Revised labour.plant '!H10*$FO17*((1+'Labour rates'!$C$2)*(1+'Labour rates'!$D$2))</f>
        <v>0</v>
      </c>
      <c r="FV17" s="507">
        <f>'AERFD Revised labour.plant '!I10*$FO17*((1+'Labour rates'!$C$2)*(1+'Labour rates'!$D$2))</f>
        <v>0</v>
      </c>
      <c r="FW17" s="203">
        <v>0</v>
      </c>
      <c r="FX17" s="198">
        <f>FW17*'Labour rates'!B18</f>
        <v>0</v>
      </c>
      <c r="FY17" s="215" t="s">
        <v>174</v>
      </c>
      <c r="FZ17" s="198">
        <f>'AERFD Revised labour.plant '!E10*$FW17*((1+'Labour rates'!$C$2)*(1+'Labour rates'!$D$2))</f>
        <v>0</v>
      </c>
      <c r="GA17" s="507">
        <f>'AERFD Revised labour.plant '!F10*$FW17*((1+'Labour rates'!$C$2)*(1+'Labour rates'!$D$2))</f>
        <v>0</v>
      </c>
      <c r="GB17" s="507">
        <f>'AERFD Revised labour.plant '!G10*$FW17*((1+'Labour rates'!$C$2)*(1+'Labour rates'!$D$2))</f>
        <v>0</v>
      </c>
      <c r="GC17" s="507">
        <f>'AERFD Revised labour.plant '!H10*$FW17*((1+'Labour rates'!$C$2)*(1+'Labour rates'!$D$2))</f>
        <v>0</v>
      </c>
      <c r="GD17" s="507">
        <f>'AERFD Revised labour.plant '!I10*$FW17*((1+'Labour rates'!$C$2)*(1+'Labour rates'!$D$2))</f>
        <v>0</v>
      </c>
      <c r="GE17" s="203">
        <v>0</v>
      </c>
      <c r="GF17" s="198">
        <f>GE17*'Labour rates'!B18</f>
        <v>0</v>
      </c>
      <c r="GG17" s="215" t="s">
        <v>174</v>
      </c>
      <c r="GH17" s="198">
        <f>'AERFD Revised labour.plant '!E10*$GE17*((1+'Labour rates'!$C$2)*(1+'Labour rates'!$D$2))</f>
        <v>0</v>
      </c>
      <c r="GI17" s="507">
        <f>'AERFD Revised labour.plant '!F10*$GE17*((1+'Labour rates'!$C$2)*(1+'Labour rates'!$D$2))</f>
        <v>0</v>
      </c>
      <c r="GJ17" s="507">
        <f>'AERFD Revised labour.plant '!G10*$GE17*((1+'Labour rates'!$C$2)*(1+'Labour rates'!$D$2))</f>
        <v>0</v>
      </c>
      <c r="GK17" s="507">
        <f>'AERFD Revised labour.plant '!H10*$GE17*((1+'Labour rates'!$C$2)*(1+'Labour rates'!$D$2))</f>
        <v>0</v>
      </c>
      <c r="GL17" s="507">
        <f>'AERFD Revised labour.plant '!I10*$GE17*((1+'Labour rates'!$C$2)*(1+'Labour rates'!$D$2))</f>
        <v>0</v>
      </c>
      <c r="GM17" s="203">
        <v>0</v>
      </c>
      <c r="GN17" s="198">
        <f>GM17*'Labour rates'!B18</f>
        <v>0</v>
      </c>
      <c r="GO17" s="215" t="s">
        <v>174</v>
      </c>
      <c r="GP17" s="198">
        <f>'AERFD Revised labour.plant '!E10*$GM17*((1+'Labour rates'!$C$2)*(1+'Labour rates'!$D$2))</f>
        <v>0</v>
      </c>
      <c r="GQ17" s="507">
        <f>'AERFD Revised labour.plant '!F10*$GM17*((1+'Labour rates'!$C$2)*(1+'Labour rates'!$D$2))</f>
        <v>0</v>
      </c>
      <c r="GR17" s="507">
        <f>'AERFD Revised labour.plant '!G10*$GM17*((1+'Labour rates'!$C$2)*(1+'Labour rates'!$D$2))</f>
        <v>0</v>
      </c>
      <c r="GS17" s="507">
        <f>'AERFD Revised labour.plant '!H10*$GM17*((1+'Labour rates'!$C$2)*(1+'Labour rates'!$D$2))</f>
        <v>0</v>
      </c>
      <c r="GT17" s="507">
        <f>'AERFD Revised labour.plant '!I10*$GM17*((1+'Labour rates'!$C$2)*(1+'Labour rates'!$D$2))</f>
        <v>0</v>
      </c>
      <c r="GU17" s="203">
        <v>0</v>
      </c>
      <c r="GV17" s="198">
        <f>GU17*'Labour rates'!B18</f>
        <v>0</v>
      </c>
      <c r="GW17" s="215" t="s">
        <v>174</v>
      </c>
      <c r="GX17" s="198">
        <f>'AERFD Revised labour.plant '!E10*$GU17*((1+'Labour rates'!$C$2)*(1+'Labour rates'!$D$2))</f>
        <v>0</v>
      </c>
      <c r="GY17" s="507">
        <f>'AERFD Revised labour.plant '!F10*$GU17*((1+'Labour rates'!$C$2)*(1+'Labour rates'!$D$2))</f>
        <v>0</v>
      </c>
      <c r="GZ17" s="507">
        <f>'AERFD Revised labour.plant '!G10*$GU17*((1+'Labour rates'!$C$2)*(1+'Labour rates'!$D$2))</f>
        <v>0</v>
      </c>
      <c r="HA17" s="507">
        <f>'AERFD Revised labour.plant '!H10*$GU17*((1+'Labour rates'!$C$2)*(1+'Labour rates'!$D$2))</f>
        <v>0</v>
      </c>
      <c r="HB17" s="507">
        <f>'AERFD Revised labour.plant '!I10*$GU17*((1+'Labour rates'!$C$2)*(1+'Labour rates'!$D$2))</f>
        <v>0</v>
      </c>
      <c r="HC17" s="203">
        <v>0</v>
      </c>
      <c r="HD17" s="198">
        <f>HC17*'Labour rates'!B18</f>
        <v>0</v>
      </c>
      <c r="HE17" s="215" t="s">
        <v>174</v>
      </c>
      <c r="HF17" s="198">
        <f>'AERFD Revised labour.plant '!E10*$HC17*((1+'Labour rates'!$C$2)*(1+'Labour rates'!$D$2))</f>
        <v>0</v>
      </c>
      <c r="HG17" s="507">
        <f>'AERFD Revised labour.plant '!F10*$HC17*((1+'Labour rates'!$C$2)*(1+'Labour rates'!$D$2))</f>
        <v>0</v>
      </c>
      <c r="HH17" s="507">
        <f>'AERFD Revised labour.plant '!G10*$HC17*((1+'Labour rates'!$C$2)*(1+'Labour rates'!$D$2))</f>
        <v>0</v>
      </c>
      <c r="HI17" s="507">
        <f>'AERFD Revised labour.plant '!H10*$HC17*((1+'Labour rates'!$C$2)*(1+'Labour rates'!$D$2))</f>
        <v>0</v>
      </c>
      <c r="HJ17" s="507">
        <f>'AERFD Revised labour.plant '!I10*$HC17*((1+'Labour rates'!$C$2)*(1+'Labour rates'!$D$2))</f>
        <v>0</v>
      </c>
      <c r="HK17" s="203">
        <v>0</v>
      </c>
      <c r="HL17" s="198">
        <f>HK17*'Labour rates'!B18</f>
        <v>0</v>
      </c>
      <c r="HM17" s="215" t="s">
        <v>174</v>
      </c>
      <c r="HN17" s="198">
        <f>'AERFD Revised labour.plant '!E10*$HK17*((1+'Labour rates'!$C$2)*(1+'Labour rates'!$D$2))</f>
        <v>0</v>
      </c>
      <c r="HO17" s="507">
        <f>'AERFD Revised labour.plant '!F10*$HK17*((1+'Labour rates'!$C$2)*(1+'Labour rates'!$D$2))</f>
        <v>0</v>
      </c>
      <c r="HP17" s="507">
        <f>'AERFD Revised labour.plant '!G10*$HK17*((1+'Labour rates'!$C$2)*(1+'Labour rates'!$D$2))</f>
        <v>0</v>
      </c>
      <c r="HQ17" s="507">
        <f>'AERFD Revised labour.plant '!H10*$HK17*((1+'Labour rates'!$C$2)*(1+'Labour rates'!$D$2))</f>
        <v>0</v>
      </c>
      <c r="HR17" s="507">
        <f>'AERFD Revised labour.plant '!I10*$HK17*((1+'Labour rates'!$C$2)*(1+'Labour rates'!$D$2))</f>
        <v>0</v>
      </c>
      <c r="HS17" s="203">
        <v>0</v>
      </c>
      <c r="HT17" s="198">
        <f>HS17*'Labour rates'!B18</f>
        <v>0</v>
      </c>
      <c r="HU17" s="215" t="s">
        <v>174</v>
      </c>
      <c r="HV17" s="198">
        <f>'AERFD Revised labour.plant '!E10*$HS17*((1+'Labour rates'!$C$2)*(1+'Labour rates'!$D$2))</f>
        <v>0</v>
      </c>
      <c r="HW17" s="507">
        <f>'AERFD Revised labour.plant '!F10*$HS17*((1+'Labour rates'!$C$2)*(1+'Labour rates'!$D$2))</f>
        <v>0</v>
      </c>
      <c r="HX17" s="507">
        <f>'AERFD Revised labour.plant '!G10*$HS17*((1+'Labour rates'!$C$2)*(1+'Labour rates'!$D$2))</f>
        <v>0</v>
      </c>
      <c r="HY17" s="507">
        <f>'AERFD Revised labour.plant '!H10*$HS17*((1+'Labour rates'!$C$2)*(1+'Labour rates'!$D$2))</f>
        <v>0</v>
      </c>
      <c r="HZ17" s="507">
        <f>'AERFD Revised labour.plant '!I10*$HS17*((1+'Labour rates'!$C$2)*(1+'Labour rates'!$D$2))</f>
        <v>0</v>
      </c>
      <c r="IA17" s="203">
        <v>0</v>
      </c>
      <c r="IB17" s="198">
        <f>IA17*'Labour rates'!B18</f>
        <v>0</v>
      </c>
      <c r="IC17" s="215" t="s">
        <v>174</v>
      </c>
      <c r="ID17" s="198">
        <f>'AERFD Revised labour.plant '!E10*$IA17*((1+'Labour rates'!$C$2)*(1+'Labour rates'!$D$2))</f>
        <v>0</v>
      </c>
      <c r="IE17" s="507">
        <f>'AERFD Revised labour.plant '!F10*$IA17*((1+'Labour rates'!$C$2)*(1+'Labour rates'!$D$2))</f>
        <v>0</v>
      </c>
      <c r="IF17" s="507">
        <f>'AERFD Revised labour.plant '!G10*$IA17*((1+'Labour rates'!$C$2)*(1+'Labour rates'!$D$2))</f>
        <v>0</v>
      </c>
      <c r="IG17" s="507">
        <f>'AERFD Revised labour.plant '!H10*$IA17*((1+'Labour rates'!$C$2)*(1+'Labour rates'!$D$2))</f>
        <v>0</v>
      </c>
      <c r="IH17" s="507">
        <f>'AERFD Revised labour.plant '!I10*$IA17*((1+'Labour rates'!$C$2)*(1+'Labour rates'!$D$2))</f>
        <v>0</v>
      </c>
      <c r="II17" s="203">
        <v>0</v>
      </c>
      <c r="IJ17" s="198">
        <f>II17*'Labour rates'!B18</f>
        <v>0</v>
      </c>
      <c r="IK17" s="215" t="s">
        <v>174</v>
      </c>
      <c r="IL17" s="198">
        <f>'AERFD Revised labour.plant '!E10*$II17*((1+'Labour rates'!$C$2)*(1+'Labour rates'!$D$2))</f>
        <v>0</v>
      </c>
      <c r="IM17" s="507">
        <f>'AERFD Revised labour.plant '!F10*$II17*((1+'Labour rates'!$C$2)*(1+'Labour rates'!$D$2))</f>
        <v>0</v>
      </c>
      <c r="IN17" s="507">
        <f>'AERFD Revised labour.plant '!G10*$II17*((1+'Labour rates'!$C$2)*(1+'Labour rates'!$D$2))</f>
        <v>0</v>
      </c>
      <c r="IO17" s="507">
        <f>'AERFD Revised labour.plant '!H10*$II17*((1+'Labour rates'!$C$2)*(1+'Labour rates'!$D$2))</f>
        <v>0</v>
      </c>
      <c r="IP17" s="507">
        <f>'AERFD Revised labour.plant '!I10*$II17*((1+'Labour rates'!$C$2)*(1+'Labour rates'!$D$2))</f>
        <v>0</v>
      </c>
      <c r="IQ17" s="203">
        <v>0</v>
      </c>
      <c r="IR17" s="198">
        <f>IQ17*'Labour rates'!B18</f>
        <v>0</v>
      </c>
      <c r="IS17" s="215" t="s">
        <v>174</v>
      </c>
      <c r="IT17" s="198">
        <f>'AERFD Revised labour.plant '!E10*$IQ17*((1+'Labour rates'!$C$2)*(1+'Labour rates'!$D$2))</f>
        <v>0</v>
      </c>
      <c r="IU17" s="507">
        <f>'AERFD Revised labour.plant '!F10*$IQ17*((1+'Labour rates'!$C$2)*(1+'Labour rates'!$D$2))</f>
        <v>0</v>
      </c>
      <c r="IV17" s="507">
        <f>'AERFD Revised labour.plant '!G10*$IQ17*((1+'Labour rates'!$C$2)*(1+'Labour rates'!$D$2))</f>
        <v>0</v>
      </c>
      <c r="IW17" s="507">
        <f>'AERFD Revised labour.plant '!H10*$IQ17*((1+'Labour rates'!$C$2)*(1+'Labour rates'!$D$2))</f>
        <v>0</v>
      </c>
      <c r="IX17" s="507">
        <f>'AERFD Revised labour.plant '!I10*$IQ17*((1+'Labour rates'!$C$2)*(1+'Labour rates'!$D$2))</f>
        <v>0</v>
      </c>
      <c r="IY17" s="203">
        <v>0</v>
      </c>
      <c r="IZ17" s="198">
        <f>IY17*'Labour rates'!B18</f>
        <v>0</v>
      </c>
      <c r="JA17" s="215" t="s">
        <v>174</v>
      </c>
      <c r="JB17" s="198">
        <f>'AERFD Revised labour.plant '!E10*$IY17*((1+'Labour rates'!$C$2)*(1+'Labour rates'!$D$2))</f>
        <v>0</v>
      </c>
      <c r="JC17" s="507">
        <f>'AERFD Revised labour.plant '!F10*$IY17*((1+'Labour rates'!$C$2)*(1+'Labour rates'!$D$2))</f>
        <v>0</v>
      </c>
      <c r="JD17" s="507">
        <f>'AERFD Revised labour.plant '!G10*$IY17*((1+'Labour rates'!$C$2)*(1+'Labour rates'!$D$2))</f>
        <v>0</v>
      </c>
      <c r="JE17" s="507">
        <f>'AERFD Revised labour.plant '!H10*$IY17*((1+'Labour rates'!$C$2)*(1+'Labour rates'!$D$2))</f>
        <v>0</v>
      </c>
      <c r="JF17" s="510">
        <f>'AERFD Revised labour.plant '!I10*$IY17*((1+'Labour rates'!$C$2)*(1+'Labour rates'!$D$2))</f>
        <v>0</v>
      </c>
    </row>
    <row r="18" spans="1:266" x14ac:dyDescent="0.35">
      <c r="A18" s="3" t="s">
        <v>4</v>
      </c>
      <c r="C18" s="205"/>
      <c r="D18" s="199"/>
      <c r="E18" s="199"/>
      <c r="F18" s="199"/>
      <c r="G18" s="508"/>
      <c r="H18" s="508"/>
      <c r="I18" s="508"/>
      <c r="J18" s="509"/>
      <c r="K18" s="205"/>
      <c r="L18" s="199"/>
      <c r="M18" s="199"/>
      <c r="N18" s="199"/>
      <c r="O18" s="508"/>
      <c r="P18" s="508"/>
      <c r="Q18" s="508"/>
      <c r="R18" s="509"/>
      <c r="S18" s="205"/>
      <c r="T18" s="199"/>
      <c r="U18" s="199"/>
      <c r="V18" s="199"/>
      <c r="W18" s="508"/>
      <c r="X18" s="508"/>
      <c r="Y18" s="508"/>
      <c r="Z18" s="509"/>
      <c r="AA18" s="205"/>
      <c r="AB18" s="199"/>
      <c r="AC18" s="199"/>
      <c r="AD18" s="199"/>
      <c r="AE18" s="508"/>
      <c r="AF18" s="508"/>
      <c r="AG18" s="508"/>
      <c r="AH18" s="509"/>
      <c r="AI18" s="205"/>
      <c r="AJ18" s="199"/>
      <c r="AK18" s="199"/>
      <c r="AL18" s="199"/>
      <c r="AM18" s="508"/>
      <c r="AN18" s="508"/>
      <c r="AO18" s="508"/>
      <c r="AP18" s="509"/>
      <c r="AQ18" s="205"/>
      <c r="AR18" s="199"/>
      <c r="AS18" s="199"/>
      <c r="AT18" s="199"/>
      <c r="AU18" s="508"/>
      <c r="AV18" s="508"/>
      <c r="AW18" s="508"/>
      <c r="AX18" s="509"/>
      <c r="AY18" s="205"/>
      <c r="AZ18" s="199"/>
      <c r="BA18" s="199"/>
      <c r="BB18" s="199"/>
      <c r="BC18" s="508"/>
      <c r="BD18" s="508"/>
      <c r="BE18" s="508"/>
      <c r="BF18" s="509"/>
      <c r="BG18" s="205"/>
      <c r="BH18" s="199"/>
      <c r="BI18" s="199"/>
      <c r="BJ18" s="199"/>
      <c r="BK18" s="508"/>
      <c r="BL18" s="508"/>
      <c r="BM18" s="508"/>
      <c r="BN18" s="509"/>
      <c r="BO18" s="205"/>
      <c r="BP18" s="199"/>
      <c r="BQ18" s="199"/>
      <c r="BR18" s="199"/>
      <c r="BS18" s="508"/>
      <c r="BT18" s="508"/>
      <c r="BU18" s="508"/>
      <c r="BV18" s="509"/>
      <c r="BW18" s="205"/>
      <c r="BX18" s="199"/>
      <c r="BY18" s="199"/>
      <c r="BZ18" s="199"/>
      <c r="CA18" s="508"/>
      <c r="CB18" s="508"/>
      <c r="CC18" s="508"/>
      <c r="CD18" s="509"/>
      <c r="CE18" s="205"/>
      <c r="CF18" s="199"/>
      <c r="CG18" s="199"/>
      <c r="CH18" s="199"/>
      <c r="CI18" s="508"/>
      <c r="CJ18" s="508"/>
      <c r="CK18" s="508"/>
      <c r="CL18" s="509"/>
      <c r="CM18" s="205"/>
      <c r="CN18" s="199"/>
      <c r="CO18" s="199"/>
      <c r="CP18" s="199"/>
      <c r="CQ18" s="508"/>
      <c r="CR18" s="508"/>
      <c r="CS18" s="508"/>
      <c r="CT18" s="509"/>
      <c r="CU18" s="205"/>
      <c r="CV18" s="199"/>
      <c r="CW18" s="199"/>
      <c r="CX18" s="199"/>
      <c r="CY18" s="508"/>
      <c r="CZ18" s="508"/>
      <c r="DA18" s="508"/>
      <c r="DB18" s="509"/>
      <c r="DC18" s="205"/>
      <c r="DD18" s="199"/>
      <c r="DE18" s="199"/>
      <c r="DF18" s="199"/>
      <c r="DG18" s="508"/>
      <c r="DH18" s="508"/>
      <c r="DI18" s="508"/>
      <c r="DJ18" s="509"/>
      <c r="DK18" s="205"/>
      <c r="DL18" s="199"/>
      <c r="DM18" s="199"/>
      <c r="DN18" s="199"/>
      <c r="DO18" s="508"/>
      <c r="DP18" s="508"/>
      <c r="DQ18" s="508"/>
      <c r="DR18" s="509"/>
      <c r="DS18" s="205"/>
      <c r="DT18" s="199"/>
      <c r="DU18" s="199"/>
      <c r="DV18" s="199"/>
      <c r="DW18" s="508"/>
      <c r="DX18" s="508"/>
      <c r="DY18" s="508"/>
      <c r="DZ18" s="509"/>
      <c r="EA18" s="205"/>
      <c r="EB18" s="199"/>
      <c r="EC18" s="199"/>
      <c r="ED18" s="199"/>
      <c r="EE18" s="508"/>
      <c r="EF18" s="508"/>
      <c r="EG18" s="508"/>
      <c r="EH18" s="509"/>
      <c r="EI18" s="205"/>
      <c r="EJ18" s="199"/>
      <c r="EK18" s="199"/>
      <c r="EL18" s="199"/>
      <c r="EM18" s="508"/>
      <c r="EN18" s="508"/>
      <c r="EO18" s="508"/>
      <c r="EP18" s="509"/>
      <c r="EQ18" s="205"/>
      <c r="ER18" s="199"/>
      <c r="ES18" s="199"/>
      <c r="ET18" s="199"/>
      <c r="EU18" s="508"/>
      <c r="EV18" s="508"/>
      <c r="EW18" s="508"/>
      <c r="EX18" s="509"/>
      <c r="EY18" s="205"/>
      <c r="EZ18" s="199"/>
      <c r="FA18" s="199"/>
      <c r="FB18" s="199"/>
      <c r="FC18" s="508"/>
      <c r="FD18" s="508"/>
      <c r="FE18" s="508"/>
      <c r="FF18" s="509"/>
      <c r="FG18" s="205"/>
      <c r="FH18" s="199"/>
      <c r="FI18" s="199"/>
      <c r="FJ18" s="199"/>
      <c r="FK18" s="508"/>
      <c r="FL18" s="508"/>
      <c r="FM18" s="508"/>
      <c r="FN18" s="509"/>
      <c r="FO18" s="205"/>
      <c r="FP18" s="199"/>
      <c r="FQ18" s="199"/>
      <c r="FR18" s="199"/>
      <c r="FS18" s="508"/>
      <c r="FT18" s="508"/>
      <c r="FU18" s="508"/>
      <c r="FV18" s="509"/>
      <c r="FW18" s="205"/>
      <c r="FX18" s="199"/>
      <c r="FY18" s="199"/>
      <c r="FZ18" s="199"/>
      <c r="GA18" s="508"/>
      <c r="GB18" s="508"/>
      <c r="GC18" s="508"/>
      <c r="GD18" s="509"/>
      <c r="GE18" s="205"/>
      <c r="GF18" s="199"/>
      <c r="GG18" s="199"/>
      <c r="GH18" s="199"/>
      <c r="GI18" s="508"/>
      <c r="GJ18" s="508"/>
      <c r="GK18" s="508"/>
      <c r="GL18" s="509"/>
      <c r="GM18" s="205"/>
      <c r="GN18" s="199"/>
      <c r="GO18" s="199"/>
      <c r="GP18" s="199"/>
      <c r="GQ18" s="508"/>
      <c r="GR18" s="508"/>
      <c r="GS18" s="508"/>
      <c r="GT18" s="509"/>
      <c r="GU18" s="205"/>
      <c r="GV18" s="199"/>
      <c r="GW18" s="199"/>
      <c r="GX18" s="199"/>
      <c r="GY18" s="508"/>
      <c r="GZ18" s="508"/>
      <c r="HA18" s="508"/>
      <c r="HB18" s="509"/>
      <c r="HC18" s="205"/>
      <c r="HD18" s="199"/>
      <c r="HE18" s="199"/>
      <c r="HF18" s="199"/>
      <c r="HG18" s="508"/>
      <c r="HH18" s="508"/>
      <c r="HI18" s="508"/>
      <c r="HJ18" s="509"/>
      <c r="HK18" s="205"/>
      <c r="HL18" s="199"/>
      <c r="HM18" s="199"/>
      <c r="HN18" s="199"/>
      <c r="HO18" s="508"/>
      <c r="HP18" s="508"/>
      <c r="HQ18" s="508"/>
      <c r="HR18" s="509"/>
      <c r="HS18" s="205"/>
      <c r="HT18" s="199"/>
      <c r="HU18" s="199"/>
      <c r="HV18" s="199"/>
      <c r="HW18" s="508"/>
      <c r="HX18" s="508"/>
      <c r="HY18" s="508"/>
      <c r="HZ18" s="509"/>
      <c r="IA18" s="205"/>
      <c r="IB18" s="199"/>
      <c r="IC18" s="199"/>
      <c r="ID18" s="199"/>
      <c r="IE18" s="508"/>
      <c r="IF18" s="508"/>
      <c r="IG18" s="508"/>
      <c r="IH18" s="509"/>
      <c r="II18" s="205"/>
      <c r="IJ18" s="199"/>
      <c r="IK18" s="199"/>
      <c r="IL18" s="199"/>
      <c r="IM18" s="508"/>
      <c r="IN18" s="508"/>
      <c r="IO18" s="508"/>
      <c r="IP18" s="509"/>
      <c r="IQ18" s="205"/>
      <c r="IR18" s="199"/>
      <c r="IS18" s="199"/>
      <c r="IT18" s="199"/>
      <c r="IU18" s="508"/>
      <c r="IV18" s="508"/>
      <c r="IW18" s="508"/>
      <c r="IX18" s="509"/>
      <c r="IY18" s="205"/>
      <c r="IZ18" s="199"/>
      <c r="JA18" s="199"/>
      <c r="JB18" s="199"/>
      <c r="JC18" s="508"/>
      <c r="JD18" s="508"/>
      <c r="JE18" s="508"/>
      <c r="JF18" s="509"/>
    </row>
    <row r="19" spans="1:266" x14ac:dyDescent="0.35">
      <c r="A19" s="2" t="s">
        <v>49</v>
      </c>
      <c r="C19" s="203">
        <v>0</v>
      </c>
      <c r="D19" s="198">
        <f>'AERFD Revised labour.plant '!C17*'AERFD Misc works estimation'!$C19*(1+'Labour rates'!$D$19)</f>
        <v>0</v>
      </c>
      <c r="E19" s="215" t="s">
        <v>174</v>
      </c>
      <c r="F19" s="198">
        <v>0</v>
      </c>
      <c r="G19" s="507">
        <v>0</v>
      </c>
      <c r="H19" s="507">
        <v>0</v>
      </c>
      <c r="I19" s="507">
        <v>0</v>
      </c>
      <c r="J19" s="510">
        <v>0</v>
      </c>
      <c r="K19" s="203">
        <v>0</v>
      </c>
      <c r="L19" s="198">
        <f>'AERFD Revised labour.plant '!C17*'AERFD Misc works estimation'!$K19*(1+'Labour rates'!$D$19)</f>
        <v>0</v>
      </c>
      <c r="M19" s="215" t="s">
        <v>174</v>
      </c>
      <c r="N19" s="198">
        <v>0</v>
      </c>
      <c r="O19" s="507">
        <v>0</v>
      </c>
      <c r="P19" s="507">
        <v>0</v>
      </c>
      <c r="Q19" s="507">
        <v>0</v>
      </c>
      <c r="R19" s="510">
        <v>0</v>
      </c>
      <c r="S19" s="203">
        <v>0</v>
      </c>
      <c r="T19" s="198">
        <f>'AERFD Revised labour.plant '!C17*'AERFD Misc works estimation'!$S19*(1+'Labour rates'!$D$19)</f>
        <v>0</v>
      </c>
      <c r="U19" s="215" t="s">
        <v>174</v>
      </c>
      <c r="V19" s="198">
        <v>0</v>
      </c>
      <c r="W19" s="507">
        <v>0</v>
      </c>
      <c r="X19" s="507">
        <v>0</v>
      </c>
      <c r="Y19" s="507">
        <v>0</v>
      </c>
      <c r="Z19" s="510">
        <v>0</v>
      </c>
      <c r="AA19" s="203">
        <v>0</v>
      </c>
      <c r="AB19" s="198">
        <f>'AERFD Revised labour.plant '!C17*'AERFD Misc works estimation'!$AA19*(1+'Labour rates'!$D$19)</f>
        <v>0</v>
      </c>
      <c r="AC19" s="215" t="s">
        <v>174</v>
      </c>
      <c r="AD19" s="198">
        <v>0</v>
      </c>
      <c r="AE19" s="507">
        <v>0</v>
      </c>
      <c r="AF19" s="507">
        <v>0</v>
      </c>
      <c r="AG19" s="507">
        <v>0</v>
      </c>
      <c r="AH19" s="510">
        <v>0</v>
      </c>
      <c r="AI19" s="203">
        <v>0</v>
      </c>
      <c r="AJ19" s="198">
        <f>'AERFD Revised labour.plant '!C17*'AERFD Misc works estimation'!$AI19*(1+'Labour rates'!$D$19)</f>
        <v>0</v>
      </c>
      <c r="AK19" s="215" t="s">
        <v>174</v>
      </c>
      <c r="AL19" s="198">
        <v>0</v>
      </c>
      <c r="AM19" s="507">
        <v>0</v>
      </c>
      <c r="AN19" s="507">
        <v>0</v>
      </c>
      <c r="AO19" s="507">
        <v>0</v>
      </c>
      <c r="AP19" s="510">
        <v>0</v>
      </c>
      <c r="AQ19" s="203">
        <v>0</v>
      </c>
      <c r="AR19" s="198">
        <f>'AERFD Revised labour.plant '!C17*'AERFD Misc works estimation'!$AQ19*(1+'Labour rates'!$D$19)</f>
        <v>0</v>
      </c>
      <c r="AS19" s="215" t="s">
        <v>174</v>
      </c>
      <c r="AT19" s="198">
        <v>0</v>
      </c>
      <c r="AU19" s="507">
        <v>0</v>
      </c>
      <c r="AV19" s="507">
        <v>0</v>
      </c>
      <c r="AW19" s="507">
        <v>0</v>
      </c>
      <c r="AX19" s="510">
        <v>0</v>
      </c>
      <c r="AY19" s="203">
        <v>0</v>
      </c>
      <c r="AZ19" s="198">
        <f>'AERFD Revised labour.plant '!C17*'AERFD Misc works estimation'!$AY19*(1+'Labour rates'!$D$19)</f>
        <v>0</v>
      </c>
      <c r="BA19" s="215" t="s">
        <v>174</v>
      </c>
      <c r="BB19" s="198">
        <v>0</v>
      </c>
      <c r="BC19" s="507">
        <v>0</v>
      </c>
      <c r="BD19" s="507">
        <v>0</v>
      </c>
      <c r="BE19" s="507">
        <v>0</v>
      </c>
      <c r="BF19" s="510">
        <v>0</v>
      </c>
      <c r="BG19" s="203">
        <v>0</v>
      </c>
      <c r="BH19" s="198">
        <f>'AERFD Revised labour.plant '!C17*'AERFD Misc works estimation'!$BG19*(1+'Labour rates'!$D$19)</f>
        <v>0</v>
      </c>
      <c r="BI19" s="215" t="s">
        <v>174</v>
      </c>
      <c r="BJ19" s="198">
        <v>0</v>
      </c>
      <c r="BK19" s="507">
        <v>0</v>
      </c>
      <c r="BL19" s="507">
        <v>0</v>
      </c>
      <c r="BM19" s="507">
        <v>0</v>
      </c>
      <c r="BN19" s="510">
        <v>0</v>
      </c>
      <c r="BO19" s="203">
        <v>0</v>
      </c>
      <c r="BP19" s="198">
        <f>'AERFD Revised labour.plant '!C17*'AERFD Misc works estimation'!$BO19*(1+'Labour rates'!$D$19)</f>
        <v>0</v>
      </c>
      <c r="BQ19" s="215" t="s">
        <v>174</v>
      </c>
      <c r="BR19" s="198">
        <v>0</v>
      </c>
      <c r="BS19" s="507">
        <v>0</v>
      </c>
      <c r="BT19" s="507">
        <v>0</v>
      </c>
      <c r="BU19" s="507">
        <v>0</v>
      </c>
      <c r="BV19" s="510">
        <v>0</v>
      </c>
      <c r="BW19" s="203">
        <v>0</v>
      </c>
      <c r="BX19" s="198">
        <f>'AERFD Revised labour.plant '!C17*'AERFD Misc works estimation'!$BW19*(1+'Labour rates'!$D$19)</f>
        <v>0</v>
      </c>
      <c r="BY19" s="215" t="s">
        <v>174</v>
      </c>
      <c r="BZ19" s="198">
        <v>0</v>
      </c>
      <c r="CA19" s="507">
        <v>0</v>
      </c>
      <c r="CB19" s="507">
        <v>0</v>
      </c>
      <c r="CC19" s="507">
        <v>0</v>
      </c>
      <c r="CD19" s="510">
        <v>0</v>
      </c>
      <c r="CE19" s="203">
        <v>0</v>
      </c>
      <c r="CF19" s="198">
        <f>'AERFD Revised labour.plant '!C17*'AERFD Misc works estimation'!$CE19*(1+'Labour rates'!$D$19)</f>
        <v>0</v>
      </c>
      <c r="CG19" s="215" t="s">
        <v>174</v>
      </c>
      <c r="CH19" s="198">
        <v>0</v>
      </c>
      <c r="CI19" s="507">
        <v>0</v>
      </c>
      <c r="CJ19" s="507">
        <v>0</v>
      </c>
      <c r="CK19" s="507">
        <v>0</v>
      </c>
      <c r="CL19" s="510">
        <v>0</v>
      </c>
      <c r="CM19" s="203">
        <v>0</v>
      </c>
      <c r="CN19" s="198">
        <f>'AERFD Revised labour.plant '!C17*'AERFD Misc works estimation'!$CM19*(1+'Labour rates'!$D$19)</f>
        <v>0</v>
      </c>
      <c r="CO19" s="215" t="s">
        <v>174</v>
      </c>
      <c r="CP19" s="198">
        <v>0</v>
      </c>
      <c r="CQ19" s="507">
        <v>0</v>
      </c>
      <c r="CR19" s="507">
        <v>0</v>
      </c>
      <c r="CS19" s="507">
        <v>0</v>
      </c>
      <c r="CT19" s="510">
        <v>0</v>
      </c>
      <c r="CU19" s="203">
        <v>4</v>
      </c>
      <c r="CV19" s="198">
        <f>'AERFD Revised labour.plant '!C17*'AERFD Misc works estimation'!$CU19*(1+'Labour rates'!$D$19)</f>
        <v>446.4</v>
      </c>
      <c r="CW19" s="215" t="s">
        <v>174</v>
      </c>
      <c r="CX19" s="198">
        <f>'AERFD Revised labour.plant '!E17*$CU19*((1+'Labour rates'!$D$2))</f>
        <v>472.84400963563547</v>
      </c>
      <c r="CY19" s="507">
        <f>'AERFD Revised labour.plant '!F17*$CU19*((1+'Labour rates'!$D$2))</f>
        <v>486.91836040779418</v>
      </c>
      <c r="CZ19" s="507">
        <f>'AERFD Revised labour.plant '!G17*$CU19*((1+'Labour rates'!$D$2))</f>
        <v>503.3718584181405</v>
      </c>
      <c r="DA19" s="507">
        <f>'AERFD Revised labour.plant '!H17*$CU19*((1+'Labour rates'!$D$2))</f>
        <v>520.71123615326587</v>
      </c>
      <c r="DB19" s="507">
        <f>'AERFD Revised labour.plant '!I17*$CU19*((1+'Labour rates'!$D$2))</f>
        <v>538.41360120205331</v>
      </c>
      <c r="DC19" s="203">
        <v>0</v>
      </c>
      <c r="DD19" s="198">
        <f>'AERFD Revised labour.plant '!C17*'AERFD Misc works estimation'!$DC19*(1+'Labour rates'!$D$19)</f>
        <v>0</v>
      </c>
      <c r="DE19" s="215" t="s">
        <v>174</v>
      </c>
      <c r="DF19" s="198">
        <v>0</v>
      </c>
      <c r="DG19" s="507">
        <v>0</v>
      </c>
      <c r="DH19" s="507">
        <v>0</v>
      </c>
      <c r="DI19" s="507">
        <v>0</v>
      </c>
      <c r="DJ19" s="510">
        <v>0</v>
      </c>
      <c r="DK19" s="203">
        <v>0</v>
      </c>
      <c r="DL19" s="198">
        <f>'AERFD Revised labour.plant '!C17*'AERFD Misc works estimation'!$DK19*(1+'Labour rates'!$D$19)</f>
        <v>0</v>
      </c>
      <c r="DM19" s="215" t="s">
        <v>174</v>
      </c>
      <c r="DN19" s="198">
        <v>0</v>
      </c>
      <c r="DO19" s="507">
        <v>0</v>
      </c>
      <c r="DP19" s="507">
        <v>0</v>
      </c>
      <c r="DQ19" s="507">
        <v>0</v>
      </c>
      <c r="DR19" s="510">
        <v>0</v>
      </c>
      <c r="DS19" s="203">
        <v>0</v>
      </c>
      <c r="DT19" s="198">
        <f>'AERFD Revised labour.plant '!C17*'AERFD Misc works estimation'!$DS19*(1+'Labour rates'!$D$19)</f>
        <v>0</v>
      </c>
      <c r="DU19" s="215" t="s">
        <v>174</v>
      </c>
      <c r="DV19" s="198">
        <v>0</v>
      </c>
      <c r="DW19" s="507">
        <v>0</v>
      </c>
      <c r="DX19" s="507">
        <v>0</v>
      </c>
      <c r="DY19" s="507">
        <v>0</v>
      </c>
      <c r="DZ19" s="510">
        <v>0</v>
      </c>
      <c r="EA19" s="203">
        <v>0</v>
      </c>
      <c r="EB19" s="198">
        <f>'AERFD Revised labour.plant '!C17*'AERFD Misc works estimation'!$EA19*(1+'Labour rates'!$D$19)</f>
        <v>0</v>
      </c>
      <c r="EC19" s="215" t="s">
        <v>174</v>
      </c>
      <c r="ED19" s="198">
        <f>'AERFD Revised labour.plant '!E17*$EA19*((1+'Labour rates'!$D$2))</f>
        <v>0</v>
      </c>
      <c r="EE19" s="507">
        <f>'AERFD Revised labour.plant '!F17*$EA19*((1+'Labour rates'!$D$2))</f>
        <v>0</v>
      </c>
      <c r="EF19" s="507">
        <f>'AERFD Revised labour.plant '!G17*$EA19*((1+'Labour rates'!$D$2))</f>
        <v>0</v>
      </c>
      <c r="EG19" s="507">
        <f>'AERFD Revised labour.plant '!H17*$EA19*((1+'Labour rates'!$D$2))</f>
        <v>0</v>
      </c>
      <c r="EH19" s="507">
        <f>'AERFD Revised labour.plant '!I17*$EA19*((1+'Labour rates'!$D$2))</f>
        <v>0</v>
      </c>
      <c r="EI19" s="203">
        <v>0</v>
      </c>
      <c r="EJ19" s="198">
        <f>'AERFD Revised labour.plant '!C17*'AERFD Misc works estimation'!$EI19*(1+'Labour rates'!$D$19)</f>
        <v>0</v>
      </c>
      <c r="EK19" s="215" t="s">
        <v>174</v>
      </c>
      <c r="EL19" s="198">
        <f>'AERFD Revised labour.plant '!E17*$EI19*((1+'Labour rates'!$D$2))</f>
        <v>0</v>
      </c>
      <c r="EM19" s="507">
        <f>'AERFD Revised labour.plant '!F17*$EI19*((1+'Labour rates'!$D$2))</f>
        <v>0</v>
      </c>
      <c r="EN19" s="507">
        <f>'AERFD Revised labour.plant '!G17*$EI19*((1+'Labour rates'!$D$2))</f>
        <v>0</v>
      </c>
      <c r="EO19" s="507">
        <f>'AERFD Revised labour.plant '!H17*$EI19*((1+'Labour rates'!$D$2))</f>
        <v>0</v>
      </c>
      <c r="EP19" s="507">
        <f>'AERFD Revised labour.plant '!I17*$EI19*((1+'Labour rates'!$D$2))</f>
        <v>0</v>
      </c>
      <c r="EQ19" s="203">
        <v>3</v>
      </c>
      <c r="ER19" s="198">
        <f>'AERFD Revised labour.plant '!C17*'AERFD Misc works estimation'!$EQ19*(1+'Labour rates'!$D$19)</f>
        <v>334.8</v>
      </c>
      <c r="ES19" s="215" t="s">
        <v>174</v>
      </c>
      <c r="ET19" s="198">
        <f>'AERFD Revised labour.plant '!E17*$EQ19*((1+'Labour rates'!$D$2))</f>
        <v>354.63300722672659</v>
      </c>
      <c r="EU19" s="507">
        <f>'AERFD Revised labour.plant '!F17*$EQ19*((1+'Labour rates'!$D$2))</f>
        <v>365.18877030584559</v>
      </c>
      <c r="EV19" s="507">
        <f>'AERFD Revised labour.plant '!G17*$EQ19*((1+'Labour rates'!$D$2))</f>
        <v>377.52889381360535</v>
      </c>
      <c r="EW19" s="507">
        <f>'AERFD Revised labour.plant '!H17*$EQ19*((1+'Labour rates'!$D$2))</f>
        <v>390.5334271149494</v>
      </c>
      <c r="EX19" s="507">
        <f>'AERFD Revised labour.plant '!I17*$EQ19*((1+'Labour rates'!$D$2))</f>
        <v>403.81020090153999</v>
      </c>
      <c r="EY19" s="203">
        <v>3</v>
      </c>
      <c r="EZ19" s="198">
        <f>'AERFD Revised labour.plant '!C17*'AERFD Misc works estimation'!$EY19*(1+'Labour rates'!$D$19)</f>
        <v>334.8</v>
      </c>
      <c r="FA19" s="215" t="s">
        <v>174</v>
      </c>
      <c r="FB19" s="198">
        <f>'AERFD Revised labour.plant '!E17*$EY19*((1+'Labour rates'!$D$2))</f>
        <v>354.63300722672659</v>
      </c>
      <c r="FC19" s="507">
        <f>'AERFD Revised labour.plant '!F17*$EY19*((1+'Labour rates'!$D$2))</f>
        <v>365.18877030584559</v>
      </c>
      <c r="FD19" s="507">
        <f>'AERFD Revised labour.plant '!G17*$EY19*((1+'Labour rates'!$D$2))</f>
        <v>377.52889381360535</v>
      </c>
      <c r="FE19" s="507">
        <f>'AERFD Revised labour.plant '!H17*$EY19*((1+'Labour rates'!$D$2))</f>
        <v>390.5334271149494</v>
      </c>
      <c r="FF19" s="507">
        <f>'AERFD Revised labour.plant '!I17*$EY19*((1+'Labour rates'!$D$2))</f>
        <v>403.81020090153999</v>
      </c>
      <c r="FG19" s="203">
        <v>6</v>
      </c>
      <c r="FH19" s="198">
        <f>'AERFD Revised labour.plant '!C17*'AERFD Misc works estimation'!$FG19*(1+'Labour rates'!$D$19)</f>
        <v>669.6</v>
      </c>
      <c r="FI19" s="215" t="s">
        <v>174</v>
      </c>
      <c r="FJ19" s="198">
        <f>'AERFD Revised labour.plant '!E17*$FG19*((1+'Labour rates'!$D$2))</f>
        <v>709.26601445345318</v>
      </c>
      <c r="FK19" s="507">
        <f>'AERFD Revised labour.plant '!F17*$FG19*((1+'Labour rates'!$D$2))</f>
        <v>730.37754061169119</v>
      </c>
      <c r="FL19" s="507">
        <f>'AERFD Revised labour.plant '!G17*$FG19*((1+'Labour rates'!$D$2))</f>
        <v>755.0577876272107</v>
      </c>
      <c r="FM19" s="507">
        <f>'AERFD Revised labour.plant '!H17*$FG19*((1+'Labour rates'!$D$2))</f>
        <v>781.06685422989881</v>
      </c>
      <c r="FN19" s="507">
        <f>'AERFD Revised labour.plant '!I17*$FG19*((1+'Labour rates'!$D$2))</f>
        <v>807.62040180307997</v>
      </c>
      <c r="FO19" s="203">
        <v>12</v>
      </c>
      <c r="FP19" s="198">
        <f>'AERFD Revised labour.plant '!C17*'AERFD Misc works estimation'!$FO19*(1+'Labour rates'!$D$19)</f>
        <v>1339.2</v>
      </c>
      <c r="FQ19" s="215" t="s">
        <v>174</v>
      </c>
      <c r="FR19" s="198">
        <f>'AERFD Revised labour.plant '!E17*$FO19*((1+'Labour rates'!$D$2))</f>
        <v>1418.5320289069064</v>
      </c>
      <c r="FS19" s="507">
        <f>'AERFD Revised labour.plant '!F17*$FO19*((1+'Labour rates'!$D$2))</f>
        <v>1460.7550812233824</v>
      </c>
      <c r="FT19" s="507">
        <f>'AERFD Revised labour.plant '!G17*$FO19*((1+'Labour rates'!$D$2))</f>
        <v>1510.1155752544214</v>
      </c>
      <c r="FU19" s="507">
        <f>'AERFD Revised labour.plant '!H17*$FO19*((1+'Labour rates'!$D$2))</f>
        <v>1562.1337084597976</v>
      </c>
      <c r="FV19" s="507">
        <f>'AERFD Revised labour.plant '!I17*$FO19*((1+'Labour rates'!$D$2))</f>
        <v>1615.2408036061599</v>
      </c>
      <c r="FW19" s="203">
        <v>18</v>
      </c>
      <c r="FX19" s="198">
        <f>'AERFD Revised labour.plant '!C17*'AERFD Misc works estimation'!$FW19*(1+'Labour rates'!$D$19)</f>
        <v>2008.8</v>
      </c>
      <c r="FY19" s="215" t="s">
        <v>174</v>
      </c>
      <c r="FZ19" s="198">
        <f>'AERFD Revised labour.plant '!E17*$FW19*((1+'Labour rates'!$D$2))</f>
        <v>2127.7980433603598</v>
      </c>
      <c r="GA19" s="507">
        <f>'AERFD Revised labour.plant '!F17*$FW19*((1+'Labour rates'!$D$2))</f>
        <v>2191.1326218350737</v>
      </c>
      <c r="GB19" s="507">
        <f>'AERFD Revised labour.plant '!G17*$FW19*((1+'Labour rates'!$D$2))</f>
        <v>2265.1733628816323</v>
      </c>
      <c r="GC19" s="507">
        <f>'AERFD Revised labour.plant '!H17*$FW19*((1+'Labour rates'!$D$2))</f>
        <v>2343.2005626896967</v>
      </c>
      <c r="GD19" s="507">
        <f>'AERFD Revised labour.plant '!I17*$FW19*((1+'Labour rates'!$D$2))</f>
        <v>2422.86120540924</v>
      </c>
      <c r="GE19" s="203">
        <v>2</v>
      </c>
      <c r="GF19" s="198">
        <f>'AERFD Revised labour.plant '!C17*'AERFD Misc works estimation'!$GE19*(1+'Labour rates'!$D$19)</f>
        <v>223.2</v>
      </c>
      <c r="GG19" s="215" t="s">
        <v>174</v>
      </c>
      <c r="GH19" s="198">
        <f>'AERFD Revised labour.plant '!E17*$GE19*((1+'Labour rates'!$D$2))</f>
        <v>236.42200481781774</v>
      </c>
      <c r="GI19" s="507">
        <f>'AERFD Revised labour.plant '!F17*$GE19*((1+'Labour rates'!$D$2))</f>
        <v>243.45918020389709</v>
      </c>
      <c r="GJ19" s="507">
        <f>'AERFD Revised labour.plant '!G17*$GE19*((1+'Labour rates'!$D$2))</f>
        <v>251.68592920907025</v>
      </c>
      <c r="GK19" s="507">
        <f>'AERFD Revised labour.plant '!H17*$GE19*((1+'Labour rates'!$D$2))</f>
        <v>260.35561807663294</v>
      </c>
      <c r="GL19" s="507">
        <f>'AERFD Revised labour.plant '!I17*$GE19*((1+'Labour rates'!$D$2))</f>
        <v>269.20680060102666</v>
      </c>
      <c r="GM19" s="203">
        <v>1</v>
      </c>
      <c r="GN19" s="198">
        <f>'AERFD Revised labour.plant '!C17*'AERFD Misc works estimation'!$GM19*(1+'Labour rates'!$D$19)</f>
        <v>111.6</v>
      </c>
      <c r="GO19" s="215" t="s">
        <v>174</v>
      </c>
      <c r="GP19" s="198">
        <f>'AERFD Revised labour.plant '!E17*$GM19*((1+'Labour rates'!$D$2))</f>
        <v>118.21100240890887</v>
      </c>
      <c r="GQ19" s="507">
        <f>'AERFD Revised labour.plant '!F17*$GM19*((1+'Labour rates'!$D$2))</f>
        <v>121.72959010194855</v>
      </c>
      <c r="GR19" s="507">
        <f>'AERFD Revised labour.plant '!G17*$GM19*((1+'Labour rates'!$D$2))</f>
        <v>125.84296460453513</v>
      </c>
      <c r="GS19" s="507">
        <f>'AERFD Revised labour.plant '!H17*$GM19*((1+'Labour rates'!$D$2))</f>
        <v>130.17780903831647</v>
      </c>
      <c r="GT19" s="507">
        <f>'AERFD Revised labour.plant '!I17*$GM19*((1+'Labour rates'!$D$2))</f>
        <v>134.60340030051333</v>
      </c>
      <c r="GU19" s="203">
        <v>0</v>
      </c>
      <c r="GV19" s="198">
        <f>'AERFD Revised labour.plant '!C17*'AERFD Misc works estimation'!$GU19*(1+'Labour rates'!$D$19)</f>
        <v>0</v>
      </c>
      <c r="GW19" s="215" t="s">
        <v>174</v>
      </c>
      <c r="GX19" s="198">
        <v>0</v>
      </c>
      <c r="GY19" s="507">
        <v>0</v>
      </c>
      <c r="GZ19" s="507">
        <v>0</v>
      </c>
      <c r="HA19" s="507">
        <v>0</v>
      </c>
      <c r="HB19" s="510">
        <v>0</v>
      </c>
      <c r="HC19" s="203">
        <v>0</v>
      </c>
      <c r="HD19" s="198">
        <f>'AERFD Revised labour.plant '!C17*'AERFD Misc works estimation'!$HC19*(1+'Labour rates'!$D$19)</f>
        <v>0</v>
      </c>
      <c r="HE19" s="215" t="s">
        <v>174</v>
      </c>
      <c r="HF19" s="198">
        <v>0</v>
      </c>
      <c r="HG19" s="507">
        <v>0</v>
      </c>
      <c r="HH19" s="507">
        <v>0</v>
      </c>
      <c r="HI19" s="507">
        <v>0</v>
      </c>
      <c r="HJ19" s="510">
        <v>0</v>
      </c>
      <c r="HK19" s="203">
        <v>0</v>
      </c>
      <c r="HL19" s="198">
        <f>'AERFD Revised labour.plant '!C17*'AERFD Misc works estimation'!$HK19*(1+'Labour rates'!$D$19)</f>
        <v>0</v>
      </c>
      <c r="HM19" s="215" t="s">
        <v>174</v>
      </c>
      <c r="HN19" s="198">
        <v>0</v>
      </c>
      <c r="HO19" s="507">
        <v>0</v>
      </c>
      <c r="HP19" s="507">
        <v>0</v>
      </c>
      <c r="HQ19" s="507">
        <v>0</v>
      </c>
      <c r="HR19" s="510">
        <v>0</v>
      </c>
      <c r="HS19" s="203">
        <v>0</v>
      </c>
      <c r="HT19" s="198">
        <f>'AERFD Revised labour.plant '!C17*'AERFD Misc works estimation'!$HS19*(1+'Labour rates'!$D$19)</f>
        <v>0</v>
      </c>
      <c r="HU19" s="215" t="s">
        <v>174</v>
      </c>
      <c r="HV19" s="198">
        <v>0</v>
      </c>
      <c r="HW19" s="507">
        <v>0</v>
      </c>
      <c r="HX19" s="507">
        <v>0</v>
      </c>
      <c r="HY19" s="507">
        <v>0</v>
      </c>
      <c r="HZ19" s="510">
        <v>0</v>
      </c>
      <c r="IA19" s="203">
        <v>0</v>
      </c>
      <c r="IB19" s="198">
        <f>'AERFD Revised labour.plant '!C17*'AERFD Misc works estimation'!$IA19*(1+'Labour rates'!$D$19)</f>
        <v>0</v>
      </c>
      <c r="IC19" s="215" t="s">
        <v>174</v>
      </c>
      <c r="ID19" s="198">
        <v>0</v>
      </c>
      <c r="IE19" s="507">
        <v>0</v>
      </c>
      <c r="IF19" s="507">
        <v>0</v>
      </c>
      <c r="IG19" s="507">
        <v>0</v>
      </c>
      <c r="IH19" s="510">
        <v>0</v>
      </c>
      <c r="II19" s="203">
        <v>0</v>
      </c>
      <c r="IJ19" s="198">
        <f>'AERFD Revised labour.plant '!C17*'AERFD Misc works estimation'!$II19*(1+'Labour rates'!$D$19)</f>
        <v>0</v>
      </c>
      <c r="IK19" s="215" t="s">
        <v>174</v>
      </c>
      <c r="IL19" s="198">
        <v>0</v>
      </c>
      <c r="IM19" s="507">
        <v>0</v>
      </c>
      <c r="IN19" s="507">
        <v>0</v>
      </c>
      <c r="IO19" s="507">
        <v>0</v>
      </c>
      <c r="IP19" s="510">
        <v>0</v>
      </c>
      <c r="IQ19" s="203">
        <v>0</v>
      </c>
      <c r="IR19" s="198">
        <f>'AERFD Revised labour.plant '!C17*'AERFD Misc works estimation'!$IQ19*(1+'Labour rates'!$D$19)</f>
        <v>0</v>
      </c>
      <c r="IS19" s="215" t="s">
        <v>174</v>
      </c>
      <c r="IT19" s="198">
        <v>0</v>
      </c>
      <c r="IU19" s="507">
        <v>0</v>
      </c>
      <c r="IV19" s="507">
        <v>0</v>
      </c>
      <c r="IW19" s="507">
        <v>0</v>
      </c>
      <c r="IX19" s="510">
        <v>0</v>
      </c>
      <c r="IY19" s="203">
        <v>0</v>
      </c>
      <c r="IZ19" s="198">
        <f>'AERFD Revised labour.plant '!C17*'AERFD Misc works estimation'!$IY19*(1+'Labour rates'!$D$19)</f>
        <v>0</v>
      </c>
      <c r="JA19" s="215" t="s">
        <v>174</v>
      </c>
      <c r="JB19" s="198">
        <v>0</v>
      </c>
      <c r="JC19" s="507">
        <v>0</v>
      </c>
      <c r="JD19" s="507">
        <v>0</v>
      </c>
      <c r="JE19" s="507">
        <v>0</v>
      </c>
      <c r="JF19" s="510">
        <v>0</v>
      </c>
    </row>
    <row r="20" spans="1:266" x14ac:dyDescent="0.35">
      <c r="A20" s="2" t="s">
        <v>64</v>
      </c>
      <c r="C20" s="203">
        <v>0</v>
      </c>
      <c r="D20" s="198">
        <f>'AERFD Revised labour.plant '!C18*'AERFD Misc works estimation'!$C20*(1+'Labour rates'!$D$19)</f>
        <v>0</v>
      </c>
      <c r="E20" s="215" t="s">
        <v>174</v>
      </c>
      <c r="F20" s="198">
        <v>0</v>
      </c>
      <c r="G20" s="507">
        <v>0</v>
      </c>
      <c r="H20" s="507">
        <v>0</v>
      </c>
      <c r="I20" s="507">
        <v>0</v>
      </c>
      <c r="J20" s="510">
        <v>0</v>
      </c>
      <c r="K20" s="203">
        <v>0</v>
      </c>
      <c r="L20" s="198">
        <f>'AERFD Revised labour.plant '!C18*'AERFD Misc works estimation'!$K20*(1+'Labour rates'!$D$19)</f>
        <v>0</v>
      </c>
      <c r="M20" s="215" t="s">
        <v>174</v>
      </c>
      <c r="N20" s="198">
        <v>0</v>
      </c>
      <c r="O20" s="507">
        <v>0</v>
      </c>
      <c r="P20" s="507">
        <v>0</v>
      </c>
      <c r="Q20" s="507">
        <v>0</v>
      </c>
      <c r="R20" s="510">
        <v>0</v>
      </c>
      <c r="S20" s="203">
        <v>0</v>
      </c>
      <c r="T20" s="198">
        <f>'AERFD Revised labour.plant '!C18*'AERFD Misc works estimation'!$S20*(1+'Labour rates'!$D$19)</f>
        <v>0</v>
      </c>
      <c r="U20" s="215" t="s">
        <v>174</v>
      </c>
      <c r="V20" s="198">
        <v>0</v>
      </c>
      <c r="W20" s="507">
        <v>0</v>
      </c>
      <c r="X20" s="507">
        <v>0</v>
      </c>
      <c r="Y20" s="507">
        <v>0</v>
      </c>
      <c r="Z20" s="510">
        <v>0</v>
      </c>
      <c r="AA20" s="203">
        <v>0</v>
      </c>
      <c r="AB20" s="198">
        <f>'AERFD Revised labour.plant '!C18*'AERFD Misc works estimation'!$AA20*(1+'Labour rates'!$D$19)</f>
        <v>0</v>
      </c>
      <c r="AC20" s="215" t="s">
        <v>174</v>
      </c>
      <c r="AD20" s="198">
        <v>0</v>
      </c>
      <c r="AE20" s="507">
        <v>0</v>
      </c>
      <c r="AF20" s="507">
        <v>0</v>
      </c>
      <c r="AG20" s="507">
        <v>0</v>
      </c>
      <c r="AH20" s="510">
        <v>0</v>
      </c>
      <c r="AI20" s="203">
        <v>0</v>
      </c>
      <c r="AJ20" s="198">
        <f>'AERFD Revised labour.plant '!C18*'AERFD Misc works estimation'!$AI20*(1+'Labour rates'!$D$19)</f>
        <v>0</v>
      </c>
      <c r="AK20" s="215" t="s">
        <v>174</v>
      </c>
      <c r="AL20" s="198">
        <v>0</v>
      </c>
      <c r="AM20" s="507">
        <v>0</v>
      </c>
      <c r="AN20" s="507">
        <v>0</v>
      </c>
      <c r="AO20" s="507">
        <v>0</v>
      </c>
      <c r="AP20" s="510">
        <v>0</v>
      </c>
      <c r="AQ20" s="203">
        <v>0</v>
      </c>
      <c r="AR20" s="198">
        <f>'AERFD Revised labour.plant '!C18*'AERFD Misc works estimation'!$AQ20*(1+'Labour rates'!$D$19)</f>
        <v>0</v>
      </c>
      <c r="AS20" s="215" t="s">
        <v>174</v>
      </c>
      <c r="AT20" s="198">
        <v>0</v>
      </c>
      <c r="AU20" s="507">
        <v>0</v>
      </c>
      <c r="AV20" s="507">
        <v>0</v>
      </c>
      <c r="AW20" s="507">
        <v>0</v>
      </c>
      <c r="AX20" s="510">
        <v>0</v>
      </c>
      <c r="AY20" s="203">
        <v>0</v>
      </c>
      <c r="AZ20" s="198">
        <f>'AERFD Revised labour.plant '!C18*'AERFD Misc works estimation'!$AY20*(1+'Labour rates'!$D$19)</f>
        <v>0</v>
      </c>
      <c r="BA20" s="215" t="s">
        <v>174</v>
      </c>
      <c r="BB20" s="198">
        <v>0</v>
      </c>
      <c r="BC20" s="507">
        <v>0</v>
      </c>
      <c r="BD20" s="507">
        <v>0</v>
      </c>
      <c r="BE20" s="507">
        <v>0</v>
      </c>
      <c r="BF20" s="510">
        <v>0</v>
      </c>
      <c r="BG20" s="203">
        <v>0</v>
      </c>
      <c r="BH20" s="198">
        <f>'AERFD Revised labour.plant '!C18*'AERFD Misc works estimation'!$BG20*(1+'Labour rates'!$D$19)</f>
        <v>0</v>
      </c>
      <c r="BI20" s="215" t="s">
        <v>174</v>
      </c>
      <c r="BJ20" s="198">
        <v>0</v>
      </c>
      <c r="BK20" s="507">
        <v>0</v>
      </c>
      <c r="BL20" s="507">
        <v>0</v>
      </c>
      <c r="BM20" s="507">
        <v>0</v>
      </c>
      <c r="BN20" s="510">
        <v>0</v>
      </c>
      <c r="BO20" s="203">
        <v>0</v>
      </c>
      <c r="BP20" s="198">
        <f>'AERFD Revised labour.plant '!C18*'AERFD Misc works estimation'!$BO20*(1+'Labour rates'!$D$19)</f>
        <v>0</v>
      </c>
      <c r="BQ20" s="215" t="s">
        <v>174</v>
      </c>
      <c r="BR20" s="198">
        <v>0</v>
      </c>
      <c r="BS20" s="507">
        <v>0</v>
      </c>
      <c r="BT20" s="507">
        <v>0</v>
      </c>
      <c r="BU20" s="507">
        <v>0</v>
      </c>
      <c r="BV20" s="510">
        <v>0</v>
      </c>
      <c r="BW20" s="203">
        <v>0</v>
      </c>
      <c r="BX20" s="198">
        <f>'AERFD Revised labour.plant '!C18*'AERFD Misc works estimation'!$BW20*(1+'Labour rates'!$D$19)</f>
        <v>0</v>
      </c>
      <c r="BY20" s="215" t="s">
        <v>174</v>
      </c>
      <c r="BZ20" s="198">
        <v>0</v>
      </c>
      <c r="CA20" s="507">
        <v>0</v>
      </c>
      <c r="CB20" s="507">
        <v>0</v>
      </c>
      <c r="CC20" s="507">
        <v>0</v>
      </c>
      <c r="CD20" s="510">
        <v>0</v>
      </c>
      <c r="CE20" s="203">
        <v>0</v>
      </c>
      <c r="CF20" s="198">
        <f>'AERFD Revised labour.plant '!C18*'AERFD Misc works estimation'!$CE20*(1+'Labour rates'!$D$19)</f>
        <v>0</v>
      </c>
      <c r="CG20" s="215" t="s">
        <v>174</v>
      </c>
      <c r="CH20" s="198">
        <v>0</v>
      </c>
      <c r="CI20" s="507">
        <v>0</v>
      </c>
      <c r="CJ20" s="507">
        <v>0</v>
      </c>
      <c r="CK20" s="507">
        <v>0</v>
      </c>
      <c r="CL20" s="510">
        <v>0</v>
      </c>
      <c r="CM20" s="203">
        <v>0</v>
      </c>
      <c r="CN20" s="198">
        <f>'AERFD Revised labour.plant '!C18*'AERFD Misc works estimation'!$CM20*(1+'Labour rates'!$D$19)</f>
        <v>0</v>
      </c>
      <c r="CO20" s="215" t="s">
        <v>174</v>
      </c>
      <c r="CP20" s="198">
        <v>0</v>
      </c>
      <c r="CQ20" s="507">
        <v>0</v>
      </c>
      <c r="CR20" s="507">
        <v>0</v>
      </c>
      <c r="CS20" s="507">
        <v>0</v>
      </c>
      <c r="CT20" s="510">
        <v>0</v>
      </c>
      <c r="CU20" s="203">
        <v>0</v>
      </c>
      <c r="CV20" s="198">
        <f>'AERFD Revised labour.plant '!C18*'AERFD Misc works estimation'!$CU20*(1+'Labour rates'!$D$19)</f>
        <v>0</v>
      </c>
      <c r="CW20" s="215" t="s">
        <v>174</v>
      </c>
      <c r="CX20" s="198">
        <f>'AERFD Revised labour.plant '!E18*$CU20*((1+'Labour rates'!$D$2))</f>
        <v>0</v>
      </c>
      <c r="CY20" s="507">
        <f>'AERFD Revised labour.plant '!F18*$CU20*((1+'Labour rates'!$D$2))</f>
        <v>0</v>
      </c>
      <c r="CZ20" s="507">
        <f>'AERFD Revised labour.plant '!G18*$CU20*((1+'Labour rates'!$D$2))</f>
        <v>0</v>
      </c>
      <c r="DA20" s="507">
        <f>'AERFD Revised labour.plant '!H18*$CU20*((1+'Labour rates'!$D$2))</f>
        <v>0</v>
      </c>
      <c r="DB20" s="507">
        <f>'AERFD Revised labour.plant '!I18*$CU20*((1+'Labour rates'!$D$2))</f>
        <v>0</v>
      </c>
      <c r="DC20" s="203">
        <v>0</v>
      </c>
      <c r="DD20" s="198">
        <f>'AERFD Revised labour.plant '!C18*'AERFD Misc works estimation'!$DC20*(1+'Labour rates'!$D$19)</f>
        <v>0</v>
      </c>
      <c r="DE20" s="215" t="s">
        <v>174</v>
      </c>
      <c r="DF20" s="198">
        <v>0</v>
      </c>
      <c r="DG20" s="507">
        <v>0</v>
      </c>
      <c r="DH20" s="507">
        <v>0</v>
      </c>
      <c r="DI20" s="507">
        <v>0</v>
      </c>
      <c r="DJ20" s="510">
        <v>0</v>
      </c>
      <c r="DK20" s="203">
        <v>0</v>
      </c>
      <c r="DL20" s="198">
        <f>'AERFD Revised labour.plant '!C18*'AERFD Misc works estimation'!$DK20*(1+'Labour rates'!$D$19)</f>
        <v>0</v>
      </c>
      <c r="DM20" s="215" t="s">
        <v>174</v>
      </c>
      <c r="DN20" s="198">
        <v>0</v>
      </c>
      <c r="DO20" s="507">
        <v>0</v>
      </c>
      <c r="DP20" s="507">
        <v>0</v>
      </c>
      <c r="DQ20" s="507">
        <v>0</v>
      </c>
      <c r="DR20" s="510">
        <v>0</v>
      </c>
      <c r="DS20" s="203">
        <v>0</v>
      </c>
      <c r="DT20" s="198">
        <f>'AERFD Revised labour.plant '!C18*'AERFD Misc works estimation'!$DS20*(1+'Labour rates'!$D$19)</f>
        <v>0</v>
      </c>
      <c r="DU20" s="215" t="s">
        <v>174</v>
      </c>
      <c r="DV20" s="198">
        <v>0</v>
      </c>
      <c r="DW20" s="507">
        <v>0</v>
      </c>
      <c r="DX20" s="507">
        <v>0</v>
      </c>
      <c r="DY20" s="507">
        <v>0</v>
      </c>
      <c r="DZ20" s="510">
        <v>0</v>
      </c>
      <c r="EA20" s="203">
        <v>8</v>
      </c>
      <c r="EB20" s="198">
        <f>'AERFD Revised labour.plant '!C18*'AERFD Misc works estimation'!$EA20*(1+'Labour rates'!$D$19)</f>
        <v>1289.5999999999999</v>
      </c>
      <c r="EC20" s="215" t="s">
        <v>174</v>
      </c>
      <c r="ED20" s="198">
        <f>'AERFD Revised labour.plant '!E18*$EA20*((1+'Labour rates'!$D$2))</f>
        <v>1365.9938056140581</v>
      </c>
      <c r="EE20" s="507">
        <f>'AERFD Revised labour.plant '!F18*$EA20*((1+'Labour rates'!$D$2))</f>
        <v>1406.653041178072</v>
      </c>
      <c r="EF20" s="507">
        <f>'AERFD Revised labour.plant '!G18*$EA20*((1+'Labour rates'!$D$2))</f>
        <v>1454.1853687635171</v>
      </c>
      <c r="EG20" s="507">
        <f>'AERFD Revised labour.plant '!H18*$EA20*((1+'Labour rates'!$D$2))</f>
        <v>1504.276904442768</v>
      </c>
      <c r="EH20" s="507">
        <f>'AERFD Revised labour.plant '!I18*$EA20*((1+'Labour rates'!$D$2))</f>
        <v>1555.417070139265</v>
      </c>
      <c r="EI20" s="203">
        <v>6</v>
      </c>
      <c r="EJ20" s="198">
        <f>'AERFD Revised labour.plant '!C18*'AERFD Misc works estimation'!$EI20*(1+'Labour rates'!$D$19)</f>
        <v>967.2</v>
      </c>
      <c r="EK20" s="215" t="s">
        <v>174</v>
      </c>
      <c r="EL20" s="198">
        <f>'AERFD Revised labour.plant '!E18*$EI20*((1+'Labour rates'!$D$2))</f>
        <v>1024.4953542105436</v>
      </c>
      <c r="EM20" s="507">
        <f>'AERFD Revised labour.plant '!F18*$EI20*((1+'Labour rates'!$D$2))</f>
        <v>1054.989780883554</v>
      </c>
      <c r="EN20" s="507">
        <f>'AERFD Revised labour.plant '!G18*$EI20*((1+'Labour rates'!$D$2))</f>
        <v>1090.6390265726377</v>
      </c>
      <c r="EO20" s="507">
        <f>'AERFD Revised labour.plant '!H18*$EI20*((1+'Labour rates'!$D$2))</f>
        <v>1128.2076783320758</v>
      </c>
      <c r="EP20" s="507">
        <f>'AERFD Revised labour.plant '!I18*$EI20*((1+'Labour rates'!$D$2))</f>
        <v>1166.5628026044487</v>
      </c>
      <c r="EQ20" s="203">
        <v>3</v>
      </c>
      <c r="ER20" s="198">
        <f>'AERFD Revised labour.plant '!C18*'AERFD Misc works estimation'!$EQ20*(1+'Labour rates'!$D$19)</f>
        <v>483.6</v>
      </c>
      <c r="ES20" s="215" t="s">
        <v>174</v>
      </c>
      <c r="ET20" s="198">
        <f>'AERFD Revised labour.plant '!E18*$EQ20*((1+'Labour rates'!$D$2))</f>
        <v>512.2476771052718</v>
      </c>
      <c r="EU20" s="507">
        <f>'AERFD Revised labour.plant '!F18*$EQ20*((1+'Labour rates'!$D$2))</f>
        <v>527.49489044177699</v>
      </c>
      <c r="EV20" s="507">
        <f>'AERFD Revised labour.plant '!G18*$EQ20*((1+'Labour rates'!$D$2))</f>
        <v>545.31951328631885</v>
      </c>
      <c r="EW20" s="507">
        <f>'AERFD Revised labour.plant '!H18*$EQ20*((1+'Labour rates'!$D$2))</f>
        <v>564.10383916603791</v>
      </c>
      <c r="EX20" s="507">
        <f>'AERFD Revised labour.plant '!I18*$EQ20*((1+'Labour rates'!$D$2))</f>
        <v>583.28140130222437</v>
      </c>
      <c r="EY20" s="203">
        <v>3</v>
      </c>
      <c r="EZ20" s="198">
        <f>'AERFD Revised labour.plant '!C18*'AERFD Misc works estimation'!$EY20*(1+'Labour rates'!$D$19)</f>
        <v>483.6</v>
      </c>
      <c r="FA20" s="215" t="s">
        <v>174</v>
      </c>
      <c r="FB20" s="198">
        <f>'AERFD Revised labour.plant '!E18*$EY20*((1+'Labour rates'!$D$2))</f>
        <v>512.2476771052718</v>
      </c>
      <c r="FC20" s="507">
        <f>'AERFD Revised labour.plant '!F18*$EY20*((1+'Labour rates'!$D$2))</f>
        <v>527.49489044177699</v>
      </c>
      <c r="FD20" s="507">
        <f>'AERFD Revised labour.plant '!G18*$EY20*((1+'Labour rates'!$D$2))</f>
        <v>545.31951328631885</v>
      </c>
      <c r="FE20" s="507">
        <f>'AERFD Revised labour.plant '!H18*$EY20*((1+'Labour rates'!$D$2))</f>
        <v>564.10383916603791</v>
      </c>
      <c r="FF20" s="507">
        <f>'AERFD Revised labour.plant '!I18*$EY20*((1+'Labour rates'!$D$2))</f>
        <v>583.28140130222437</v>
      </c>
      <c r="FG20" s="203">
        <v>0</v>
      </c>
      <c r="FH20" s="198">
        <f>'AERFD Revised labour.plant '!C18*'AERFD Misc works estimation'!$FG20*(1+'Labour rates'!$D$19)</f>
        <v>0</v>
      </c>
      <c r="FI20" s="215" t="s">
        <v>174</v>
      </c>
      <c r="FJ20" s="198">
        <f>'AERFD Revised labour.plant '!E18*$FG20*((1+'Labour rates'!$D$2))</f>
        <v>0</v>
      </c>
      <c r="FK20" s="507">
        <f>'AERFD Revised labour.plant '!F18*$FG20*((1+'Labour rates'!$D$2))</f>
        <v>0</v>
      </c>
      <c r="FL20" s="507">
        <f>'AERFD Revised labour.plant '!G18*$FG20*((1+'Labour rates'!$D$2))</f>
        <v>0</v>
      </c>
      <c r="FM20" s="507">
        <f>'AERFD Revised labour.plant '!H18*$FG20*((1+'Labour rates'!$D$2))</f>
        <v>0</v>
      </c>
      <c r="FN20" s="507">
        <f>'AERFD Revised labour.plant '!I18*$FG20*((1+'Labour rates'!$D$2))</f>
        <v>0</v>
      </c>
      <c r="FO20" s="203">
        <v>0</v>
      </c>
      <c r="FP20" s="198">
        <f>'AERFD Revised labour.plant '!C18*'AERFD Misc works estimation'!$FO20*(1+'Labour rates'!$D$19)</f>
        <v>0</v>
      </c>
      <c r="FQ20" s="215" t="s">
        <v>174</v>
      </c>
      <c r="FR20" s="198">
        <f>'AERFD Revised labour.plant '!E18*$FO20*((1+'Labour rates'!$D$2))</f>
        <v>0</v>
      </c>
      <c r="FS20" s="507">
        <f>'AERFD Revised labour.plant '!F18*$FO20*((1+'Labour rates'!$D$2))</f>
        <v>0</v>
      </c>
      <c r="FT20" s="507">
        <f>'AERFD Revised labour.plant '!G18*$FO20*((1+'Labour rates'!$D$2))</f>
        <v>0</v>
      </c>
      <c r="FU20" s="507">
        <f>'AERFD Revised labour.plant '!H18*$FO20*((1+'Labour rates'!$D$2))</f>
        <v>0</v>
      </c>
      <c r="FV20" s="507">
        <f>'AERFD Revised labour.plant '!I18*$FO20*((1+'Labour rates'!$D$2))</f>
        <v>0</v>
      </c>
      <c r="FW20" s="203">
        <v>0</v>
      </c>
      <c r="FX20" s="198">
        <f>'AERFD Revised labour.plant '!C18*'AERFD Misc works estimation'!$FW20*(1+'Labour rates'!$D$19)</f>
        <v>0</v>
      </c>
      <c r="FY20" s="215" t="s">
        <v>174</v>
      </c>
      <c r="FZ20" s="198">
        <f>'AERFD Revised labour.plant '!E18*$FW20*((1+'Labour rates'!$D$2))</f>
        <v>0</v>
      </c>
      <c r="GA20" s="507">
        <f>'AERFD Revised labour.plant '!F18*$FW20*((1+'Labour rates'!$D$2))</f>
        <v>0</v>
      </c>
      <c r="GB20" s="507">
        <f>'AERFD Revised labour.plant '!G18*$FW20*((1+'Labour rates'!$D$2))</f>
        <v>0</v>
      </c>
      <c r="GC20" s="507">
        <f>'AERFD Revised labour.plant '!H18*$FW20*((1+'Labour rates'!$D$2))</f>
        <v>0</v>
      </c>
      <c r="GD20" s="507">
        <f>'AERFD Revised labour.plant '!I18*$FW20*((1+'Labour rates'!$D$2))</f>
        <v>0</v>
      </c>
      <c r="GE20" s="203">
        <v>0</v>
      </c>
      <c r="GF20" s="198">
        <f>'AERFD Revised labour.plant '!C18*'AERFD Misc works estimation'!$GE20*(1+'Labour rates'!$D$19)</f>
        <v>0</v>
      </c>
      <c r="GG20" s="215" t="s">
        <v>174</v>
      </c>
      <c r="GH20" s="198">
        <f>'AERFD Revised labour.plant '!E18*$GE20*((1+'Labour rates'!$D$2))</f>
        <v>0</v>
      </c>
      <c r="GI20" s="507">
        <f>'AERFD Revised labour.plant '!F18*$GE20*((1+'Labour rates'!$D$2))</f>
        <v>0</v>
      </c>
      <c r="GJ20" s="507">
        <f>'AERFD Revised labour.plant '!G18*$GE20*((1+'Labour rates'!$D$2))</f>
        <v>0</v>
      </c>
      <c r="GK20" s="507">
        <f>'AERFD Revised labour.plant '!H18*$GE20*((1+'Labour rates'!$D$2))</f>
        <v>0</v>
      </c>
      <c r="GL20" s="507">
        <f>'AERFD Revised labour.plant '!I18*$GE20*((1+'Labour rates'!$D$2))</f>
        <v>0</v>
      </c>
      <c r="GM20" s="203">
        <v>0</v>
      </c>
      <c r="GN20" s="198">
        <f>'AERFD Revised labour.plant '!C18*'AERFD Misc works estimation'!$GM20*(1+'Labour rates'!$D$19)</f>
        <v>0</v>
      </c>
      <c r="GO20" s="215" t="s">
        <v>174</v>
      </c>
      <c r="GP20" s="198">
        <f>'AERFD Revised labour.plant '!E18*$GM20*((1+'Labour rates'!$D$2))</f>
        <v>0</v>
      </c>
      <c r="GQ20" s="507">
        <f>'AERFD Revised labour.plant '!F18*$GM20*((1+'Labour rates'!$D$2))</f>
        <v>0</v>
      </c>
      <c r="GR20" s="507">
        <f>'AERFD Revised labour.plant '!G18*$GM20*((1+'Labour rates'!$D$2))</f>
        <v>0</v>
      </c>
      <c r="GS20" s="507">
        <f>'AERFD Revised labour.plant '!H18*$GM20*((1+'Labour rates'!$D$2))</f>
        <v>0</v>
      </c>
      <c r="GT20" s="507">
        <f>'AERFD Revised labour.plant '!I18*$GM20*((1+'Labour rates'!$D$2))</f>
        <v>0</v>
      </c>
      <c r="GU20" s="203">
        <v>0</v>
      </c>
      <c r="GV20" s="198">
        <f>'AERFD Revised labour.plant '!C18*'AERFD Misc works estimation'!$GU20*(1+'Labour rates'!$D$19)</f>
        <v>0</v>
      </c>
      <c r="GW20" s="215" t="s">
        <v>174</v>
      </c>
      <c r="GX20" s="198">
        <v>0</v>
      </c>
      <c r="GY20" s="507">
        <v>0</v>
      </c>
      <c r="GZ20" s="507">
        <v>0</v>
      </c>
      <c r="HA20" s="507">
        <v>0</v>
      </c>
      <c r="HB20" s="510">
        <v>0</v>
      </c>
      <c r="HC20" s="203">
        <v>0</v>
      </c>
      <c r="HD20" s="198">
        <f>'AERFD Revised labour.plant '!C18*'AERFD Misc works estimation'!$HC20*(1+'Labour rates'!$D$19)</f>
        <v>0</v>
      </c>
      <c r="HE20" s="215" t="s">
        <v>174</v>
      </c>
      <c r="HF20" s="198">
        <v>0</v>
      </c>
      <c r="HG20" s="507">
        <v>0</v>
      </c>
      <c r="HH20" s="507">
        <v>0</v>
      </c>
      <c r="HI20" s="507">
        <v>0</v>
      </c>
      <c r="HJ20" s="510">
        <v>0</v>
      </c>
      <c r="HK20" s="203">
        <v>0</v>
      </c>
      <c r="HL20" s="198">
        <f>'AERFD Revised labour.plant '!C18*'AERFD Misc works estimation'!$HK20*(1+'Labour rates'!$D$19)</f>
        <v>0</v>
      </c>
      <c r="HM20" s="215" t="s">
        <v>174</v>
      </c>
      <c r="HN20" s="198">
        <v>0</v>
      </c>
      <c r="HO20" s="507">
        <v>0</v>
      </c>
      <c r="HP20" s="507">
        <v>0</v>
      </c>
      <c r="HQ20" s="507">
        <v>0</v>
      </c>
      <c r="HR20" s="510">
        <v>0</v>
      </c>
      <c r="HS20" s="203">
        <v>0</v>
      </c>
      <c r="HT20" s="198">
        <f>'AERFD Revised labour.plant '!C18*'AERFD Misc works estimation'!$HS20*(1+'Labour rates'!$D$19)</f>
        <v>0</v>
      </c>
      <c r="HU20" s="215" t="s">
        <v>174</v>
      </c>
      <c r="HV20" s="198">
        <v>0</v>
      </c>
      <c r="HW20" s="507">
        <v>0</v>
      </c>
      <c r="HX20" s="507">
        <v>0</v>
      </c>
      <c r="HY20" s="507">
        <v>0</v>
      </c>
      <c r="HZ20" s="510">
        <v>0</v>
      </c>
      <c r="IA20" s="203">
        <v>0</v>
      </c>
      <c r="IB20" s="198">
        <f>'AERFD Revised labour.plant '!C18*'AERFD Misc works estimation'!$IA20*(1+'Labour rates'!$D$19)</f>
        <v>0</v>
      </c>
      <c r="IC20" s="215" t="s">
        <v>174</v>
      </c>
      <c r="ID20" s="198">
        <v>0</v>
      </c>
      <c r="IE20" s="507">
        <v>0</v>
      </c>
      <c r="IF20" s="507">
        <v>0</v>
      </c>
      <c r="IG20" s="507">
        <v>0</v>
      </c>
      <c r="IH20" s="510">
        <v>0</v>
      </c>
      <c r="II20" s="203">
        <v>0</v>
      </c>
      <c r="IJ20" s="198">
        <f>'AERFD Revised labour.plant '!C18*'AERFD Misc works estimation'!$II20*(1+'Labour rates'!$D$19)</f>
        <v>0</v>
      </c>
      <c r="IK20" s="215" t="s">
        <v>174</v>
      </c>
      <c r="IL20" s="198">
        <v>0</v>
      </c>
      <c r="IM20" s="507">
        <v>0</v>
      </c>
      <c r="IN20" s="507">
        <v>0</v>
      </c>
      <c r="IO20" s="507">
        <v>0</v>
      </c>
      <c r="IP20" s="510">
        <v>0</v>
      </c>
      <c r="IQ20" s="203">
        <v>0</v>
      </c>
      <c r="IR20" s="198">
        <f>'AERFD Revised labour.plant '!C18*'AERFD Misc works estimation'!$IQ20*(1+'Labour rates'!$D$19)</f>
        <v>0</v>
      </c>
      <c r="IS20" s="215" t="s">
        <v>174</v>
      </c>
      <c r="IT20" s="198">
        <v>0</v>
      </c>
      <c r="IU20" s="507">
        <v>0</v>
      </c>
      <c r="IV20" s="507">
        <v>0</v>
      </c>
      <c r="IW20" s="507">
        <v>0</v>
      </c>
      <c r="IX20" s="510">
        <v>0</v>
      </c>
      <c r="IY20" s="203">
        <v>0</v>
      </c>
      <c r="IZ20" s="198">
        <f>'AERFD Revised labour.plant '!C18*'AERFD Misc works estimation'!$IY20*(1+'Labour rates'!$D$19)</f>
        <v>0</v>
      </c>
      <c r="JA20" s="215" t="s">
        <v>174</v>
      </c>
      <c r="JB20" s="198">
        <v>0</v>
      </c>
      <c r="JC20" s="507">
        <v>0</v>
      </c>
      <c r="JD20" s="507">
        <v>0</v>
      </c>
      <c r="JE20" s="507">
        <v>0</v>
      </c>
      <c r="JF20" s="510">
        <v>0</v>
      </c>
    </row>
    <row r="21" spans="1:266" x14ac:dyDescent="0.35">
      <c r="A21" s="2" t="s">
        <v>50</v>
      </c>
      <c r="C21" s="203">
        <v>0</v>
      </c>
      <c r="D21" s="198">
        <f>'AERFD Revised labour.plant '!C19*'AERFD Misc works estimation'!$C21*(1+'Labour rates'!$D$19)</f>
        <v>0</v>
      </c>
      <c r="E21" s="215" t="s">
        <v>174</v>
      </c>
      <c r="F21" s="198">
        <v>0</v>
      </c>
      <c r="G21" s="507">
        <v>0</v>
      </c>
      <c r="H21" s="507">
        <v>0</v>
      </c>
      <c r="I21" s="507">
        <v>0</v>
      </c>
      <c r="J21" s="510">
        <v>0</v>
      </c>
      <c r="K21" s="203">
        <v>0</v>
      </c>
      <c r="L21" s="198">
        <f>'AERFD Revised labour.plant '!C19*'AERFD Misc works estimation'!$K21*(1+'Labour rates'!$D$19)</f>
        <v>0</v>
      </c>
      <c r="M21" s="215" t="s">
        <v>174</v>
      </c>
      <c r="N21" s="198">
        <v>0</v>
      </c>
      <c r="O21" s="507">
        <v>0</v>
      </c>
      <c r="P21" s="507">
        <v>0</v>
      </c>
      <c r="Q21" s="507">
        <v>0</v>
      </c>
      <c r="R21" s="510">
        <v>0</v>
      </c>
      <c r="S21" s="203">
        <v>0</v>
      </c>
      <c r="T21" s="198">
        <f>'AERFD Revised labour.plant '!C19*'AERFD Misc works estimation'!$S21*(1+'Labour rates'!$D$19)</f>
        <v>0</v>
      </c>
      <c r="U21" s="215" t="s">
        <v>174</v>
      </c>
      <c r="V21" s="198">
        <v>0</v>
      </c>
      <c r="W21" s="507">
        <v>0</v>
      </c>
      <c r="X21" s="507">
        <v>0</v>
      </c>
      <c r="Y21" s="507">
        <v>0</v>
      </c>
      <c r="Z21" s="510">
        <v>0</v>
      </c>
      <c r="AA21" s="203">
        <v>0</v>
      </c>
      <c r="AB21" s="198">
        <f>'AERFD Revised labour.plant '!C19*'AERFD Misc works estimation'!$AA21*(1+'Labour rates'!$D$19)</f>
        <v>0</v>
      </c>
      <c r="AC21" s="215" t="s">
        <v>174</v>
      </c>
      <c r="AD21" s="198">
        <v>0</v>
      </c>
      <c r="AE21" s="507">
        <v>0</v>
      </c>
      <c r="AF21" s="507">
        <v>0</v>
      </c>
      <c r="AG21" s="507">
        <v>0</v>
      </c>
      <c r="AH21" s="510">
        <v>0</v>
      </c>
      <c r="AI21" s="203">
        <v>0</v>
      </c>
      <c r="AJ21" s="198">
        <f>'AERFD Revised labour.plant '!C19*'AERFD Misc works estimation'!$AI21*(1+'Labour rates'!$D$19)</f>
        <v>0</v>
      </c>
      <c r="AK21" s="215" t="s">
        <v>174</v>
      </c>
      <c r="AL21" s="198">
        <v>0</v>
      </c>
      <c r="AM21" s="507">
        <v>0</v>
      </c>
      <c r="AN21" s="507">
        <v>0</v>
      </c>
      <c r="AO21" s="507">
        <v>0</v>
      </c>
      <c r="AP21" s="510">
        <v>0</v>
      </c>
      <c r="AQ21" s="203">
        <v>0</v>
      </c>
      <c r="AR21" s="198">
        <f>'AERFD Revised labour.plant '!C19*'AERFD Misc works estimation'!$AQ21*(1+'Labour rates'!$D$19)</f>
        <v>0</v>
      </c>
      <c r="AS21" s="215" t="s">
        <v>174</v>
      </c>
      <c r="AT21" s="198">
        <v>0</v>
      </c>
      <c r="AU21" s="507">
        <v>0</v>
      </c>
      <c r="AV21" s="507">
        <v>0</v>
      </c>
      <c r="AW21" s="507">
        <v>0</v>
      </c>
      <c r="AX21" s="510">
        <v>0</v>
      </c>
      <c r="AY21" s="203">
        <v>0</v>
      </c>
      <c r="AZ21" s="198">
        <f>'AERFD Revised labour.plant '!C19*'AERFD Misc works estimation'!$AY21*(1+'Labour rates'!$D$19)</f>
        <v>0</v>
      </c>
      <c r="BA21" s="215" t="s">
        <v>174</v>
      </c>
      <c r="BB21" s="198">
        <v>0</v>
      </c>
      <c r="BC21" s="507">
        <v>0</v>
      </c>
      <c r="BD21" s="507">
        <v>0</v>
      </c>
      <c r="BE21" s="507">
        <v>0</v>
      </c>
      <c r="BF21" s="510">
        <v>0</v>
      </c>
      <c r="BG21" s="203">
        <v>0</v>
      </c>
      <c r="BH21" s="198">
        <f>'AERFD Revised labour.plant '!C19*'AERFD Misc works estimation'!$BG21*(1+'Labour rates'!$D$19)</f>
        <v>0</v>
      </c>
      <c r="BI21" s="215" t="s">
        <v>174</v>
      </c>
      <c r="BJ21" s="198">
        <v>0</v>
      </c>
      <c r="BK21" s="507">
        <v>0</v>
      </c>
      <c r="BL21" s="507">
        <v>0</v>
      </c>
      <c r="BM21" s="507">
        <v>0</v>
      </c>
      <c r="BN21" s="510">
        <v>0</v>
      </c>
      <c r="BO21" s="203">
        <v>0</v>
      </c>
      <c r="BP21" s="198">
        <f>'AERFD Revised labour.plant '!C19*'AERFD Misc works estimation'!$BO21*(1+'Labour rates'!$D$19)</f>
        <v>0</v>
      </c>
      <c r="BQ21" s="215" t="s">
        <v>174</v>
      </c>
      <c r="BR21" s="198">
        <v>0</v>
      </c>
      <c r="BS21" s="507">
        <v>0</v>
      </c>
      <c r="BT21" s="507">
        <v>0</v>
      </c>
      <c r="BU21" s="507">
        <v>0</v>
      </c>
      <c r="BV21" s="510">
        <v>0</v>
      </c>
      <c r="BW21" s="203">
        <v>0</v>
      </c>
      <c r="BX21" s="198">
        <f>'AERFD Revised labour.plant '!C19*'AERFD Misc works estimation'!$BW21*(1+'Labour rates'!$D$19)</f>
        <v>0</v>
      </c>
      <c r="BY21" s="215" t="s">
        <v>174</v>
      </c>
      <c r="BZ21" s="198">
        <v>0</v>
      </c>
      <c r="CA21" s="507">
        <v>0</v>
      </c>
      <c r="CB21" s="507">
        <v>0</v>
      </c>
      <c r="CC21" s="507">
        <v>0</v>
      </c>
      <c r="CD21" s="510">
        <v>0</v>
      </c>
      <c r="CE21" s="203">
        <v>0</v>
      </c>
      <c r="CF21" s="198">
        <f>'AERFD Revised labour.plant '!C19*'AERFD Misc works estimation'!$CE21*(1+'Labour rates'!$D$19)</f>
        <v>0</v>
      </c>
      <c r="CG21" s="215" t="s">
        <v>174</v>
      </c>
      <c r="CH21" s="198">
        <v>0</v>
      </c>
      <c r="CI21" s="507">
        <v>0</v>
      </c>
      <c r="CJ21" s="507">
        <v>0</v>
      </c>
      <c r="CK21" s="507">
        <v>0</v>
      </c>
      <c r="CL21" s="510">
        <v>0</v>
      </c>
      <c r="CM21" s="203">
        <v>0</v>
      </c>
      <c r="CN21" s="198">
        <f>'AERFD Revised labour.plant '!C19*'AERFD Misc works estimation'!$CM21*(1+'Labour rates'!$D$19)</f>
        <v>0</v>
      </c>
      <c r="CO21" s="215" t="s">
        <v>174</v>
      </c>
      <c r="CP21" s="198">
        <v>0</v>
      </c>
      <c r="CQ21" s="507">
        <v>0</v>
      </c>
      <c r="CR21" s="507">
        <v>0</v>
      </c>
      <c r="CS21" s="507">
        <v>0</v>
      </c>
      <c r="CT21" s="510">
        <v>0</v>
      </c>
      <c r="CU21" s="203">
        <v>0</v>
      </c>
      <c r="CV21" s="198">
        <f>'AERFD Revised labour.plant '!C19*'AERFD Misc works estimation'!$CU21*(1+'Labour rates'!$D$19)</f>
        <v>0</v>
      </c>
      <c r="CW21" s="215" t="s">
        <v>174</v>
      </c>
      <c r="CX21" s="198">
        <f>'AERFD Revised labour.plant '!E19*$CU21*((1+'Labour rates'!$D$2))</f>
        <v>0</v>
      </c>
      <c r="CY21" s="507">
        <f>'AERFD Revised labour.plant '!F19*$CU21*((1+'Labour rates'!$D$2))</f>
        <v>0</v>
      </c>
      <c r="CZ21" s="507">
        <f>'AERFD Revised labour.plant '!G19*$CU21*((1+'Labour rates'!$D$2))</f>
        <v>0</v>
      </c>
      <c r="DA21" s="507">
        <f>'AERFD Revised labour.plant '!H19*$CU21*((1+'Labour rates'!$D$2))</f>
        <v>0</v>
      </c>
      <c r="DB21" s="507">
        <f>'AERFD Revised labour.plant '!I19*$CU21*((1+'Labour rates'!$D$2))</f>
        <v>0</v>
      </c>
      <c r="DC21" s="203">
        <v>0</v>
      </c>
      <c r="DD21" s="198">
        <f>'AERFD Revised labour.plant '!C19*'AERFD Misc works estimation'!$DC21*(1+'Labour rates'!$D$19)</f>
        <v>0</v>
      </c>
      <c r="DE21" s="215" t="s">
        <v>174</v>
      </c>
      <c r="DF21" s="198">
        <v>0</v>
      </c>
      <c r="DG21" s="507">
        <v>0</v>
      </c>
      <c r="DH21" s="507">
        <v>0</v>
      </c>
      <c r="DI21" s="507">
        <v>0</v>
      </c>
      <c r="DJ21" s="510">
        <v>0</v>
      </c>
      <c r="DK21" s="203">
        <v>0</v>
      </c>
      <c r="DL21" s="198">
        <f>'AERFD Revised labour.plant '!C19*'AERFD Misc works estimation'!$DK21*(1+'Labour rates'!$D$19)</f>
        <v>0</v>
      </c>
      <c r="DM21" s="215" t="s">
        <v>174</v>
      </c>
      <c r="DN21" s="198">
        <v>0</v>
      </c>
      <c r="DO21" s="507">
        <v>0</v>
      </c>
      <c r="DP21" s="507">
        <v>0</v>
      </c>
      <c r="DQ21" s="507">
        <v>0</v>
      </c>
      <c r="DR21" s="510">
        <v>0</v>
      </c>
      <c r="DS21" s="203">
        <v>0</v>
      </c>
      <c r="DT21" s="198">
        <f>'AERFD Revised labour.plant '!C19*'AERFD Misc works estimation'!$DS21*(1+'Labour rates'!$D$19)</f>
        <v>0</v>
      </c>
      <c r="DU21" s="215" t="s">
        <v>174</v>
      </c>
      <c r="DV21" s="198">
        <v>0</v>
      </c>
      <c r="DW21" s="507">
        <v>0</v>
      </c>
      <c r="DX21" s="507">
        <v>0</v>
      </c>
      <c r="DY21" s="507">
        <v>0</v>
      </c>
      <c r="DZ21" s="510">
        <v>0</v>
      </c>
      <c r="EA21" s="203">
        <v>0</v>
      </c>
      <c r="EB21" s="198">
        <f>'AERFD Revised labour.plant '!C19*'AERFD Misc works estimation'!$EA21*(1+'Labour rates'!$D$19)</f>
        <v>0</v>
      </c>
      <c r="EC21" s="215" t="s">
        <v>174</v>
      </c>
      <c r="ED21" s="198">
        <f>'AERFD Revised labour.plant '!E19*$EA21*((1+'Labour rates'!$D$2))</f>
        <v>0</v>
      </c>
      <c r="EE21" s="507">
        <f>'AERFD Revised labour.plant '!F19*$EA21*((1+'Labour rates'!$D$2))</f>
        <v>0</v>
      </c>
      <c r="EF21" s="507">
        <f>'AERFD Revised labour.plant '!G19*$EA21*((1+'Labour rates'!$D$2))</f>
        <v>0</v>
      </c>
      <c r="EG21" s="507">
        <f>'AERFD Revised labour.plant '!H19*$EA21*((1+'Labour rates'!$D$2))</f>
        <v>0</v>
      </c>
      <c r="EH21" s="507">
        <f>'AERFD Revised labour.plant '!I19*$EA21*((1+'Labour rates'!$D$2))</f>
        <v>0</v>
      </c>
      <c r="EI21" s="203">
        <v>0</v>
      </c>
      <c r="EJ21" s="198">
        <f>'AERFD Revised labour.plant '!C19*'AERFD Misc works estimation'!$EI21*(1+'Labour rates'!$D$19)</f>
        <v>0</v>
      </c>
      <c r="EK21" s="215" t="s">
        <v>174</v>
      </c>
      <c r="EL21" s="198">
        <f>'AERFD Revised labour.plant '!E19*$EI21*((1+'Labour rates'!$D$2))</f>
        <v>0</v>
      </c>
      <c r="EM21" s="507">
        <f>'AERFD Revised labour.plant '!F19*$EI21*((1+'Labour rates'!$D$2))</f>
        <v>0</v>
      </c>
      <c r="EN21" s="507">
        <f>'AERFD Revised labour.plant '!G19*$EI21*((1+'Labour rates'!$D$2))</f>
        <v>0</v>
      </c>
      <c r="EO21" s="507">
        <f>'AERFD Revised labour.plant '!H19*$EI21*((1+'Labour rates'!$D$2))</f>
        <v>0</v>
      </c>
      <c r="EP21" s="507">
        <f>'AERFD Revised labour.plant '!I19*$EI21*((1+'Labour rates'!$D$2))</f>
        <v>0</v>
      </c>
      <c r="EQ21" s="203">
        <v>2</v>
      </c>
      <c r="ER21" s="198">
        <f>'AERFD Revised labour.plant '!C19*'AERFD Misc works estimation'!$EQ21*(1+'Labour rates'!$D$19)</f>
        <v>49.6</v>
      </c>
      <c r="ES21" s="215" t="s">
        <v>174</v>
      </c>
      <c r="ET21" s="198">
        <f>'AERFD Revised labour.plant '!E19*$EQ21*((1+'Labour rates'!$D$2))</f>
        <v>52.538223292848386</v>
      </c>
      <c r="EU21" s="507">
        <f>'AERFD Revised labour.plant '!F19*$EQ21*((1+'Labour rates'!$D$2))</f>
        <v>54.102040045310467</v>
      </c>
      <c r="EV21" s="507">
        <f>'AERFD Revised labour.plant '!G19*$EQ21*((1+'Labour rates'!$D$2))</f>
        <v>55.930206490904503</v>
      </c>
      <c r="EW21" s="507">
        <f>'AERFD Revised labour.plant '!H19*$EQ21*((1+'Labour rates'!$D$2))</f>
        <v>57.856804017029532</v>
      </c>
      <c r="EX21" s="507">
        <f>'AERFD Revised labour.plant '!I19*$EQ21*((1+'Labour rates'!$D$2))</f>
        <v>59.823733466894815</v>
      </c>
      <c r="EY21" s="203">
        <v>2</v>
      </c>
      <c r="EZ21" s="198">
        <f>'AERFD Revised labour.plant '!C19*'AERFD Misc works estimation'!$EY21*(1+'Labour rates'!$D$19)</f>
        <v>49.6</v>
      </c>
      <c r="FA21" s="215" t="s">
        <v>174</v>
      </c>
      <c r="FB21" s="198">
        <f>'AERFD Revised labour.plant '!E19*$EY21*((1+'Labour rates'!$D$2))</f>
        <v>52.538223292848386</v>
      </c>
      <c r="FC21" s="507">
        <f>'AERFD Revised labour.plant '!F19*$EY21*((1+'Labour rates'!$D$2))</f>
        <v>54.102040045310467</v>
      </c>
      <c r="FD21" s="507">
        <f>'AERFD Revised labour.plant '!G19*$EY21*((1+'Labour rates'!$D$2))</f>
        <v>55.930206490904503</v>
      </c>
      <c r="FE21" s="507">
        <f>'AERFD Revised labour.plant '!H19*$EY21*((1+'Labour rates'!$D$2))</f>
        <v>57.856804017029532</v>
      </c>
      <c r="FF21" s="507">
        <f>'AERFD Revised labour.plant '!I19*$EY21*((1+'Labour rates'!$D$2))</f>
        <v>59.823733466894815</v>
      </c>
      <c r="FG21" s="203">
        <v>2</v>
      </c>
      <c r="FH21" s="198">
        <f>'AERFD Revised labour.plant '!C19*'AERFD Misc works estimation'!$FG21*(1+'Labour rates'!$D$19)</f>
        <v>49.6</v>
      </c>
      <c r="FI21" s="215" t="s">
        <v>174</v>
      </c>
      <c r="FJ21" s="198">
        <f>'AERFD Revised labour.plant '!E19*$FG21*((1+'Labour rates'!$D$2))</f>
        <v>52.538223292848386</v>
      </c>
      <c r="FK21" s="507">
        <f>'AERFD Revised labour.plant '!F19*$FG21*((1+'Labour rates'!$D$2))</f>
        <v>54.102040045310467</v>
      </c>
      <c r="FL21" s="507">
        <f>'AERFD Revised labour.plant '!G19*$FG21*((1+'Labour rates'!$D$2))</f>
        <v>55.930206490904503</v>
      </c>
      <c r="FM21" s="507">
        <f>'AERFD Revised labour.plant '!H19*$FG21*((1+'Labour rates'!$D$2))</f>
        <v>57.856804017029532</v>
      </c>
      <c r="FN21" s="507">
        <f>'AERFD Revised labour.plant '!I19*$FG21*((1+'Labour rates'!$D$2))</f>
        <v>59.823733466894815</v>
      </c>
      <c r="FO21" s="203">
        <v>4</v>
      </c>
      <c r="FP21" s="198">
        <f>'AERFD Revised labour.plant '!C19*'AERFD Misc works estimation'!$FO21*(1+'Labour rates'!$D$19)</f>
        <v>99.2</v>
      </c>
      <c r="FQ21" s="215" t="s">
        <v>174</v>
      </c>
      <c r="FR21" s="198">
        <f>'AERFD Revised labour.plant '!E19*$FO21*((1+'Labour rates'!$D$2))</f>
        <v>105.07644658569677</v>
      </c>
      <c r="FS21" s="507">
        <f>'AERFD Revised labour.plant '!F19*$FO21*((1+'Labour rates'!$D$2))</f>
        <v>108.20408009062093</v>
      </c>
      <c r="FT21" s="507">
        <f>'AERFD Revised labour.plant '!G19*$FO21*((1+'Labour rates'!$D$2))</f>
        <v>111.86041298180901</v>
      </c>
      <c r="FU21" s="507">
        <f>'AERFD Revised labour.plant '!H19*$FO21*((1+'Labour rates'!$D$2))</f>
        <v>115.71360803405906</v>
      </c>
      <c r="FV21" s="507">
        <f>'AERFD Revised labour.plant '!I19*$FO21*((1+'Labour rates'!$D$2))</f>
        <v>119.64746693378963</v>
      </c>
      <c r="FW21" s="203">
        <v>6</v>
      </c>
      <c r="FX21" s="198">
        <f>'AERFD Revised labour.plant '!C19*'AERFD Misc works estimation'!$FW21*(1+'Labour rates'!$D$19)</f>
        <v>148.80000000000001</v>
      </c>
      <c r="FY21" s="215" t="s">
        <v>174</v>
      </c>
      <c r="FZ21" s="198">
        <f>'AERFD Revised labour.plant '!E19*$FW21*((1+'Labour rates'!$D$2))</f>
        <v>157.61466987854516</v>
      </c>
      <c r="GA21" s="507">
        <f>'AERFD Revised labour.plant '!F19*$FW21*((1+'Labour rates'!$D$2))</f>
        <v>162.30612013593142</v>
      </c>
      <c r="GB21" s="507">
        <f>'AERFD Revised labour.plant '!G19*$FW21*((1+'Labour rates'!$D$2))</f>
        <v>167.7906194727135</v>
      </c>
      <c r="GC21" s="507">
        <f>'AERFD Revised labour.plant '!H19*$FW21*((1+'Labour rates'!$D$2))</f>
        <v>173.5704120510886</v>
      </c>
      <c r="GD21" s="507">
        <f>'AERFD Revised labour.plant '!I19*$FW21*((1+'Labour rates'!$D$2))</f>
        <v>179.47120040068447</v>
      </c>
      <c r="GE21" s="203">
        <v>0</v>
      </c>
      <c r="GF21" s="198">
        <f>'AERFD Revised labour.plant '!C19*'AERFD Misc works estimation'!$GE21*(1+'Labour rates'!$D$19)</f>
        <v>0</v>
      </c>
      <c r="GG21" s="215" t="s">
        <v>174</v>
      </c>
      <c r="GH21" s="198">
        <f>'AERFD Revised labour.plant '!E19*$GE21*((1+'Labour rates'!$D$2))</f>
        <v>0</v>
      </c>
      <c r="GI21" s="507">
        <f>'AERFD Revised labour.plant '!F19*$GE21*((1+'Labour rates'!$D$2))</f>
        <v>0</v>
      </c>
      <c r="GJ21" s="507">
        <f>'AERFD Revised labour.plant '!G19*$GE21*((1+'Labour rates'!$D$2))</f>
        <v>0</v>
      </c>
      <c r="GK21" s="507">
        <f>'AERFD Revised labour.plant '!H19*$GE21*((1+'Labour rates'!$D$2))</f>
        <v>0</v>
      </c>
      <c r="GL21" s="507">
        <f>'AERFD Revised labour.plant '!I19*$GE21*((1+'Labour rates'!$D$2))</f>
        <v>0</v>
      </c>
      <c r="GM21" s="203">
        <v>0</v>
      </c>
      <c r="GN21" s="198">
        <f>'AERFD Revised labour.plant '!C19*'AERFD Misc works estimation'!$GM21*(1+'Labour rates'!$D$19)</f>
        <v>0</v>
      </c>
      <c r="GO21" s="215" t="s">
        <v>174</v>
      </c>
      <c r="GP21" s="198">
        <f>'AERFD Revised labour.plant '!E19*$GM21*((1+'Labour rates'!$D$2))</f>
        <v>0</v>
      </c>
      <c r="GQ21" s="507">
        <f>'AERFD Revised labour.plant '!F19*$GM21*((1+'Labour rates'!$D$2))</f>
        <v>0</v>
      </c>
      <c r="GR21" s="507">
        <f>'AERFD Revised labour.plant '!G19*$GM21*((1+'Labour rates'!$D$2))</f>
        <v>0</v>
      </c>
      <c r="GS21" s="507">
        <f>'AERFD Revised labour.plant '!H19*$GM21*((1+'Labour rates'!$D$2))</f>
        <v>0</v>
      </c>
      <c r="GT21" s="507">
        <f>'AERFD Revised labour.plant '!I19*$GM21*((1+'Labour rates'!$D$2))</f>
        <v>0</v>
      </c>
      <c r="GU21" s="203">
        <v>0</v>
      </c>
      <c r="GV21" s="198">
        <f>'AERFD Revised labour.plant '!C19*'AERFD Misc works estimation'!$GU21*(1+'Labour rates'!$D$19)</f>
        <v>0</v>
      </c>
      <c r="GW21" s="215" t="s">
        <v>174</v>
      </c>
      <c r="GX21" s="198">
        <v>0</v>
      </c>
      <c r="GY21" s="507">
        <v>0</v>
      </c>
      <c r="GZ21" s="507">
        <v>0</v>
      </c>
      <c r="HA21" s="507">
        <v>0</v>
      </c>
      <c r="HB21" s="510">
        <v>0</v>
      </c>
      <c r="HC21" s="203">
        <v>0</v>
      </c>
      <c r="HD21" s="198">
        <f>'AERFD Revised labour.plant '!C19*'AERFD Misc works estimation'!$HC21*(1+'Labour rates'!$D$19)</f>
        <v>0</v>
      </c>
      <c r="HE21" s="215" t="s">
        <v>174</v>
      </c>
      <c r="HF21" s="198">
        <v>0</v>
      </c>
      <c r="HG21" s="507">
        <v>0</v>
      </c>
      <c r="HH21" s="507">
        <v>0</v>
      </c>
      <c r="HI21" s="507">
        <v>0</v>
      </c>
      <c r="HJ21" s="510">
        <v>0</v>
      </c>
      <c r="HK21" s="203">
        <v>0</v>
      </c>
      <c r="HL21" s="198">
        <f>'AERFD Revised labour.plant '!C19*'AERFD Misc works estimation'!$HK21*(1+'Labour rates'!$D$19)</f>
        <v>0</v>
      </c>
      <c r="HM21" s="215" t="s">
        <v>174</v>
      </c>
      <c r="HN21" s="198">
        <v>0</v>
      </c>
      <c r="HO21" s="507">
        <v>0</v>
      </c>
      <c r="HP21" s="507">
        <v>0</v>
      </c>
      <c r="HQ21" s="507">
        <v>0</v>
      </c>
      <c r="HR21" s="510">
        <v>0</v>
      </c>
      <c r="HS21" s="203">
        <v>0</v>
      </c>
      <c r="HT21" s="198">
        <f>'AERFD Revised labour.plant '!C19*'AERFD Misc works estimation'!$HS21*(1+'Labour rates'!$D$19)</f>
        <v>0</v>
      </c>
      <c r="HU21" s="215" t="s">
        <v>174</v>
      </c>
      <c r="HV21" s="198">
        <v>0</v>
      </c>
      <c r="HW21" s="507">
        <v>0</v>
      </c>
      <c r="HX21" s="507">
        <v>0</v>
      </c>
      <c r="HY21" s="507">
        <v>0</v>
      </c>
      <c r="HZ21" s="510">
        <v>0</v>
      </c>
      <c r="IA21" s="203">
        <v>0</v>
      </c>
      <c r="IB21" s="198">
        <f>'AERFD Revised labour.plant '!C19*'AERFD Misc works estimation'!$IA21*(1+'Labour rates'!$D$19)</f>
        <v>0</v>
      </c>
      <c r="IC21" s="215" t="s">
        <v>174</v>
      </c>
      <c r="ID21" s="198">
        <v>0</v>
      </c>
      <c r="IE21" s="507">
        <v>0</v>
      </c>
      <c r="IF21" s="507">
        <v>0</v>
      </c>
      <c r="IG21" s="507">
        <v>0</v>
      </c>
      <c r="IH21" s="510">
        <v>0</v>
      </c>
      <c r="II21" s="203">
        <v>0</v>
      </c>
      <c r="IJ21" s="198">
        <f>'AERFD Revised labour.plant '!C19*'AERFD Misc works estimation'!$II21*(1+'Labour rates'!$D$19)</f>
        <v>0</v>
      </c>
      <c r="IK21" s="215" t="s">
        <v>174</v>
      </c>
      <c r="IL21" s="198">
        <v>0</v>
      </c>
      <c r="IM21" s="507">
        <v>0</v>
      </c>
      <c r="IN21" s="507">
        <v>0</v>
      </c>
      <c r="IO21" s="507">
        <v>0</v>
      </c>
      <c r="IP21" s="510">
        <v>0</v>
      </c>
      <c r="IQ21" s="203">
        <v>0</v>
      </c>
      <c r="IR21" s="198">
        <f>'AERFD Revised labour.plant '!C19*'AERFD Misc works estimation'!$IQ21*(1+'Labour rates'!$D$19)</f>
        <v>0</v>
      </c>
      <c r="IS21" s="215" t="s">
        <v>174</v>
      </c>
      <c r="IT21" s="198">
        <v>0</v>
      </c>
      <c r="IU21" s="507">
        <v>0</v>
      </c>
      <c r="IV21" s="507">
        <v>0</v>
      </c>
      <c r="IW21" s="507">
        <v>0</v>
      </c>
      <c r="IX21" s="510">
        <v>0</v>
      </c>
      <c r="IY21" s="203">
        <v>0</v>
      </c>
      <c r="IZ21" s="198">
        <f>'AERFD Revised labour.plant '!C19*'AERFD Misc works estimation'!$IY21*(1+'Labour rates'!$D$19)</f>
        <v>0</v>
      </c>
      <c r="JA21" s="215" t="s">
        <v>174</v>
      </c>
      <c r="JB21" s="198">
        <v>0</v>
      </c>
      <c r="JC21" s="507">
        <v>0</v>
      </c>
      <c r="JD21" s="507">
        <v>0</v>
      </c>
      <c r="JE21" s="507">
        <v>0</v>
      </c>
      <c r="JF21" s="510">
        <v>0</v>
      </c>
    </row>
    <row r="22" spans="1:266" x14ac:dyDescent="0.35">
      <c r="A22" s="2" t="s">
        <v>41</v>
      </c>
      <c r="C22" s="203">
        <v>0</v>
      </c>
      <c r="D22" s="198">
        <f>'AERFD Revised labour.plant '!C20*'AERFD Misc works estimation'!$C22*(1+'Labour rates'!$D$19)</f>
        <v>0</v>
      </c>
      <c r="E22" s="215" t="s">
        <v>174</v>
      </c>
      <c r="F22" s="198">
        <v>0</v>
      </c>
      <c r="G22" s="507">
        <v>0</v>
      </c>
      <c r="H22" s="507">
        <v>0</v>
      </c>
      <c r="I22" s="507">
        <v>0</v>
      </c>
      <c r="J22" s="510">
        <v>0</v>
      </c>
      <c r="K22" s="203">
        <v>0</v>
      </c>
      <c r="L22" s="198">
        <f>'AERFD Revised labour.plant '!C20*'AERFD Misc works estimation'!$K22*(1+'Labour rates'!$D$19)</f>
        <v>0</v>
      </c>
      <c r="M22" s="215" t="s">
        <v>174</v>
      </c>
      <c r="N22" s="198">
        <v>0</v>
      </c>
      <c r="O22" s="507">
        <v>0</v>
      </c>
      <c r="P22" s="507">
        <v>0</v>
      </c>
      <c r="Q22" s="507">
        <v>0</v>
      </c>
      <c r="R22" s="510">
        <v>0</v>
      </c>
      <c r="S22" s="203">
        <v>0</v>
      </c>
      <c r="T22" s="198">
        <f>'AERFD Revised labour.plant '!C20*'AERFD Misc works estimation'!$S22*(1+'Labour rates'!$D$19)</f>
        <v>0</v>
      </c>
      <c r="U22" s="215" t="s">
        <v>174</v>
      </c>
      <c r="V22" s="198">
        <v>0</v>
      </c>
      <c r="W22" s="507">
        <v>0</v>
      </c>
      <c r="X22" s="507">
        <v>0</v>
      </c>
      <c r="Y22" s="507">
        <v>0</v>
      </c>
      <c r="Z22" s="510">
        <v>0</v>
      </c>
      <c r="AA22" s="203">
        <v>0</v>
      </c>
      <c r="AB22" s="198">
        <f>'AERFD Revised labour.plant '!C20*'AERFD Misc works estimation'!$AA22*(1+'Labour rates'!$D$19)</f>
        <v>0</v>
      </c>
      <c r="AC22" s="215" t="s">
        <v>174</v>
      </c>
      <c r="AD22" s="198">
        <v>0</v>
      </c>
      <c r="AE22" s="507">
        <v>0</v>
      </c>
      <c r="AF22" s="507">
        <v>0</v>
      </c>
      <c r="AG22" s="507">
        <v>0</v>
      </c>
      <c r="AH22" s="510">
        <v>0</v>
      </c>
      <c r="AI22" s="203">
        <v>0</v>
      </c>
      <c r="AJ22" s="198">
        <f>'AERFD Revised labour.plant '!C20*'AERFD Misc works estimation'!$AI22*(1+'Labour rates'!$D$19)</f>
        <v>0</v>
      </c>
      <c r="AK22" s="215" t="s">
        <v>174</v>
      </c>
      <c r="AL22" s="198">
        <v>0</v>
      </c>
      <c r="AM22" s="507">
        <v>0</v>
      </c>
      <c r="AN22" s="507">
        <v>0</v>
      </c>
      <c r="AO22" s="507">
        <v>0</v>
      </c>
      <c r="AP22" s="510">
        <v>0</v>
      </c>
      <c r="AQ22" s="203">
        <v>0</v>
      </c>
      <c r="AR22" s="198">
        <f>'AERFD Revised labour.plant '!C20*'AERFD Misc works estimation'!$AQ22*(1+'Labour rates'!$D$19)</f>
        <v>0</v>
      </c>
      <c r="AS22" s="215" t="s">
        <v>174</v>
      </c>
      <c r="AT22" s="198">
        <v>0</v>
      </c>
      <c r="AU22" s="507">
        <v>0</v>
      </c>
      <c r="AV22" s="507">
        <v>0</v>
      </c>
      <c r="AW22" s="507">
        <v>0</v>
      </c>
      <c r="AX22" s="510">
        <v>0</v>
      </c>
      <c r="AY22" s="203">
        <v>0</v>
      </c>
      <c r="AZ22" s="198">
        <f>'AERFD Revised labour.plant '!C20*'AERFD Misc works estimation'!$AY22*(1+'Labour rates'!$D$19)</f>
        <v>0</v>
      </c>
      <c r="BA22" s="215" t="s">
        <v>174</v>
      </c>
      <c r="BB22" s="198">
        <v>0</v>
      </c>
      <c r="BC22" s="507">
        <v>0</v>
      </c>
      <c r="BD22" s="507">
        <v>0</v>
      </c>
      <c r="BE22" s="507">
        <v>0</v>
      </c>
      <c r="BF22" s="510">
        <v>0</v>
      </c>
      <c r="BG22" s="203">
        <v>0</v>
      </c>
      <c r="BH22" s="198">
        <f>'AERFD Revised labour.plant '!C20*'AERFD Misc works estimation'!$BG22*(1+'Labour rates'!$D$19)</f>
        <v>0</v>
      </c>
      <c r="BI22" s="215" t="s">
        <v>174</v>
      </c>
      <c r="BJ22" s="198">
        <v>0</v>
      </c>
      <c r="BK22" s="507">
        <v>0</v>
      </c>
      <c r="BL22" s="507">
        <v>0</v>
      </c>
      <c r="BM22" s="507">
        <v>0</v>
      </c>
      <c r="BN22" s="510">
        <v>0</v>
      </c>
      <c r="BO22" s="203">
        <v>0</v>
      </c>
      <c r="BP22" s="198">
        <f>'AERFD Revised labour.plant '!C20*'AERFD Misc works estimation'!$BO22*(1+'Labour rates'!$D$19)</f>
        <v>0</v>
      </c>
      <c r="BQ22" s="215" t="s">
        <v>174</v>
      </c>
      <c r="BR22" s="198">
        <v>0</v>
      </c>
      <c r="BS22" s="507">
        <v>0</v>
      </c>
      <c r="BT22" s="507">
        <v>0</v>
      </c>
      <c r="BU22" s="507">
        <v>0</v>
      </c>
      <c r="BV22" s="510">
        <v>0</v>
      </c>
      <c r="BW22" s="203">
        <v>0</v>
      </c>
      <c r="BX22" s="198">
        <f>'AERFD Revised labour.plant '!C20*'AERFD Misc works estimation'!$BW22*(1+'Labour rates'!$D$19)</f>
        <v>0</v>
      </c>
      <c r="BY22" s="215" t="s">
        <v>174</v>
      </c>
      <c r="BZ22" s="198">
        <v>0</v>
      </c>
      <c r="CA22" s="507">
        <v>0</v>
      </c>
      <c r="CB22" s="507">
        <v>0</v>
      </c>
      <c r="CC22" s="507">
        <v>0</v>
      </c>
      <c r="CD22" s="510">
        <v>0</v>
      </c>
      <c r="CE22" s="203">
        <v>0</v>
      </c>
      <c r="CF22" s="198">
        <f>'AERFD Revised labour.plant '!C20*'AERFD Misc works estimation'!$CE22*(1+'Labour rates'!$D$19)</f>
        <v>0</v>
      </c>
      <c r="CG22" s="215" t="s">
        <v>174</v>
      </c>
      <c r="CH22" s="198">
        <v>0</v>
      </c>
      <c r="CI22" s="507">
        <v>0</v>
      </c>
      <c r="CJ22" s="507">
        <v>0</v>
      </c>
      <c r="CK22" s="507">
        <v>0</v>
      </c>
      <c r="CL22" s="510">
        <v>0</v>
      </c>
      <c r="CM22" s="203">
        <v>0</v>
      </c>
      <c r="CN22" s="198">
        <f>'AERFD Revised labour.plant '!C20*'AERFD Misc works estimation'!$CM22*(1+'Labour rates'!$D$19)</f>
        <v>0</v>
      </c>
      <c r="CO22" s="215" t="s">
        <v>174</v>
      </c>
      <c r="CP22" s="198">
        <v>0</v>
      </c>
      <c r="CQ22" s="507">
        <v>0</v>
      </c>
      <c r="CR22" s="507">
        <v>0</v>
      </c>
      <c r="CS22" s="507">
        <v>0</v>
      </c>
      <c r="CT22" s="510">
        <v>0</v>
      </c>
      <c r="CU22" s="203">
        <v>0</v>
      </c>
      <c r="CV22" s="198">
        <f>'AERFD Revised labour.plant '!C20*'AERFD Misc works estimation'!$CU22*(1+'Labour rates'!$D$19)</f>
        <v>0</v>
      </c>
      <c r="CW22" s="215" t="s">
        <v>174</v>
      </c>
      <c r="CX22" s="198">
        <f>'AERFD Revised labour.plant '!E20*$CU22*((1+'Labour rates'!$D$2))</f>
        <v>0</v>
      </c>
      <c r="CY22" s="507">
        <f>'AERFD Revised labour.plant '!F20*$CU22*((1+'Labour rates'!$D$2))</f>
        <v>0</v>
      </c>
      <c r="CZ22" s="507">
        <f>'AERFD Revised labour.plant '!G20*$CU22*((1+'Labour rates'!$D$2))</f>
        <v>0</v>
      </c>
      <c r="DA22" s="507">
        <f>'AERFD Revised labour.plant '!H20*$CU22*((1+'Labour rates'!$D$2))</f>
        <v>0</v>
      </c>
      <c r="DB22" s="507">
        <f>'AERFD Revised labour.plant '!I20*$CU22*((1+'Labour rates'!$D$2))</f>
        <v>0</v>
      </c>
      <c r="DC22" s="203">
        <v>0</v>
      </c>
      <c r="DD22" s="198">
        <f>'AERFD Revised labour.plant '!C20*'AERFD Misc works estimation'!$DC22*(1+'Labour rates'!$D$19)</f>
        <v>0</v>
      </c>
      <c r="DE22" s="215" t="s">
        <v>174</v>
      </c>
      <c r="DF22" s="198">
        <v>0</v>
      </c>
      <c r="DG22" s="507">
        <v>0</v>
      </c>
      <c r="DH22" s="507">
        <v>0</v>
      </c>
      <c r="DI22" s="507">
        <v>0</v>
      </c>
      <c r="DJ22" s="510">
        <v>0</v>
      </c>
      <c r="DK22" s="203">
        <v>0</v>
      </c>
      <c r="DL22" s="198">
        <f>'AERFD Revised labour.plant '!C20*'AERFD Misc works estimation'!$DK22*(1+'Labour rates'!$D$19)</f>
        <v>0</v>
      </c>
      <c r="DM22" s="215" t="s">
        <v>174</v>
      </c>
      <c r="DN22" s="198">
        <v>0</v>
      </c>
      <c r="DO22" s="507">
        <v>0</v>
      </c>
      <c r="DP22" s="507">
        <v>0</v>
      </c>
      <c r="DQ22" s="507">
        <v>0</v>
      </c>
      <c r="DR22" s="510">
        <v>0</v>
      </c>
      <c r="DS22" s="203">
        <v>0</v>
      </c>
      <c r="DT22" s="198">
        <f>'AERFD Revised labour.plant '!C20*'AERFD Misc works estimation'!$DS22*(1+'Labour rates'!$D$19)</f>
        <v>0</v>
      </c>
      <c r="DU22" s="215" t="s">
        <v>174</v>
      </c>
      <c r="DV22" s="198">
        <v>0</v>
      </c>
      <c r="DW22" s="507">
        <v>0</v>
      </c>
      <c r="DX22" s="507">
        <v>0</v>
      </c>
      <c r="DY22" s="507">
        <v>0</v>
      </c>
      <c r="DZ22" s="510">
        <v>0</v>
      </c>
      <c r="EA22" s="203">
        <v>0</v>
      </c>
      <c r="EB22" s="198">
        <f>'AERFD Revised labour.plant '!C20*'AERFD Misc works estimation'!$EA22*(1+'Labour rates'!$D$19)</f>
        <v>0</v>
      </c>
      <c r="EC22" s="215" t="s">
        <v>174</v>
      </c>
      <c r="ED22" s="198">
        <f>'AERFD Revised labour.plant '!E20*$EA22*((1+'Labour rates'!$D$2))</f>
        <v>0</v>
      </c>
      <c r="EE22" s="507">
        <f>'AERFD Revised labour.plant '!F20*$EA22*((1+'Labour rates'!$D$2))</f>
        <v>0</v>
      </c>
      <c r="EF22" s="507">
        <f>'AERFD Revised labour.plant '!G20*$EA22*((1+'Labour rates'!$D$2))</f>
        <v>0</v>
      </c>
      <c r="EG22" s="507">
        <f>'AERFD Revised labour.plant '!H20*$EA22*((1+'Labour rates'!$D$2))</f>
        <v>0</v>
      </c>
      <c r="EH22" s="507">
        <f>'AERFD Revised labour.plant '!I20*$EA22*((1+'Labour rates'!$D$2))</f>
        <v>0</v>
      </c>
      <c r="EI22" s="203">
        <v>0</v>
      </c>
      <c r="EJ22" s="198">
        <f>'AERFD Revised labour.plant '!C20*'AERFD Misc works estimation'!$EI22*(1+'Labour rates'!$D$19)</f>
        <v>0</v>
      </c>
      <c r="EK22" s="215" t="s">
        <v>174</v>
      </c>
      <c r="EL22" s="198">
        <f>'AERFD Revised labour.plant '!E20*$EI22*((1+'Labour rates'!$D$2))</f>
        <v>0</v>
      </c>
      <c r="EM22" s="507">
        <f>'AERFD Revised labour.plant '!F20*$EI22*((1+'Labour rates'!$D$2))</f>
        <v>0</v>
      </c>
      <c r="EN22" s="507">
        <f>'AERFD Revised labour.plant '!G20*$EI22*((1+'Labour rates'!$D$2))</f>
        <v>0</v>
      </c>
      <c r="EO22" s="507">
        <f>'AERFD Revised labour.plant '!H20*$EI22*((1+'Labour rates'!$D$2))</f>
        <v>0</v>
      </c>
      <c r="EP22" s="507">
        <f>'AERFD Revised labour.plant '!I20*$EI22*((1+'Labour rates'!$D$2))</f>
        <v>0</v>
      </c>
      <c r="EQ22" s="203">
        <v>0</v>
      </c>
      <c r="ER22" s="198">
        <f>'AERFD Revised labour.plant '!C20*'AERFD Misc works estimation'!$EQ22*(1+'Labour rates'!$D$19)</f>
        <v>0</v>
      </c>
      <c r="ES22" s="215" t="s">
        <v>174</v>
      </c>
      <c r="ET22" s="198">
        <f>'AERFD Revised labour.plant '!E20*$EQ22*((1+'Labour rates'!$D$2))</f>
        <v>0</v>
      </c>
      <c r="EU22" s="507">
        <f>'AERFD Revised labour.plant '!F20*$EQ22*((1+'Labour rates'!$D$2))</f>
        <v>0</v>
      </c>
      <c r="EV22" s="507">
        <f>'AERFD Revised labour.plant '!G20*$EQ22*((1+'Labour rates'!$D$2))</f>
        <v>0</v>
      </c>
      <c r="EW22" s="507">
        <f>'AERFD Revised labour.plant '!H20*$EQ22*((1+'Labour rates'!$D$2))</f>
        <v>0</v>
      </c>
      <c r="EX22" s="507">
        <f>'AERFD Revised labour.plant '!I20*$EQ22*((1+'Labour rates'!$D$2))</f>
        <v>0</v>
      </c>
      <c r="EY22" s="203">
        <v>0</v>
      </c>
      <c r="EZ22" s="198">
        <f>'AERFD Revised labour.plant '!C20*'AERFD Misc works estimation'!$EY22*(1+'Labour rates'!$D$19)</f>
        <v>0</v>
      </c>
      <c r="FA22" s="215" t="s">
        <v>174</v>
      </c>
      <c r="FB22" s="198">
        <f>'AERFD Revised labour.plant '!E20*$EY22*((1+'Labour rates'!$D$2))</f>
        <v>0</v>
      </c>
      <c r="FC22" s="507">
        <f>'AERFD Revised labour.plant '!F20*$EY22*((1+'Labour rates'!$D$2))</f>
        <v>0</v>
      </c>
      <c r="FD22" s="507">
        <f>'AERFD Revised labour.plant '!G20*$EY22*((1+'Labour rates'!$D$2))</f>
        <v>0</v>
      </c>
      <c r="FE22" s="507">
        <f>'AERFD Revised labour.plant '!H20*$EY22*((1+'Labour rates'!$D$2))</f>
        <v>0</v>
      </c>
      <c r="FF22" s="507">
        <f>'AERFD Revised labour.plant '!I20*$EY22*((1+'Labour rates'!$D$2))</f>
        <v>0</v>
      </c>
      <c r="FG22" s="203">
        <v>6</v>
      </c>
      <c r="FH22" s="198">
        <f>'AERFD Revised labour.plant '!C20*'AERFD Misc works estimation'!$FG22*(1+'Labour rates'!$D$19)</f>
        <v>111.6</v>
      </c>
      <c r="FI22" s="215" t="s">
        <v>174</v>
      </c>
      <c r="FJ22" s="198">
        <f>'AERFD Revised labour.plant '!E20*$FG22*((1+'Labour rates'!$D$2))</f>
        <v>118.21100240890887</v>
      </c>
      <c r="FK22" s="507">
        <f>'AERFD Revised labour.plant '!F20*$FG22*((1+'Labour rates'!$D$2))</f>
        <v>121.72959010194856</v>
      </c>
      <c r="FL22" s="507">
        <f>'AERFD Revised labour.plant '!G20*$FG22*((1+'Labour rates'!$D$2))</f>
        <v>125.84296460453515</v>
      </c>
      <c r="FM22" s="507">
        <f>'AERFD Revised labour.plant '!H20*$FG22*((1+'Labour rates'!$D$2))</f>
        <v>130.1778090383165</v>
      </c>
      <c r="FN22" s="507">
        <f>'AERFD Revised labour.plant '!I20*$FG22*((1+'Labour rates'!$D$2))</f>
        <v>134.60340030051336</v>
      </c>
      <c r="FO22" s="203">
        <v>6</v>
      </c>
      <c r="FP22" s="198">
        <f>'AERFD Revised labour.plant '!C20*'AERFD Misc works estimation'!$FO22*(1+'Labour rates'!$D$19)</f>
        <v>111.6</v>
      </c>
      <c r="FQ22" s="215" t="s">
        <v>174</v>
      </c>
      <c r="FR22" s="198">
        <f>'AERFD Revised labour.plant '!E20*$FO22*((1+'Labour rates'!$D$2))</f>
        <v>118.21100240890887</v>
      </c>
      <c r="FS22" s="507">
        <f>'AERFD Revised labour.plant '!F20*$FO22*((1+'Labour rates'!$D$2))</f>
        <v>121.72959010194856</v>
      </c>
      <c r="FT22" s="507">
        <f>'AERFD Revised labour.plant '!G20*$FO22*((1+'Labour rates'!$D$2))</f>
        <v>125.84296460453515</v>
      </c>
      <c r="FU22" s="507">
        <f>'AERFD Revised labour.plant '!H20*$FO22*((1+'Labour rates'!$D$2))</f>
        <v>130.1778090383165</v>
      </c>
      <c r="FV22" s="507">
        <f>'AERFD Revised labour.plant '!I20*$FO22*((1+'Labour rates'!$D$2))</f>
        <v>134.60340030051336</v>
      </c>
      <c r="FW22" s="203">
        <v>8</v>
      </c>
      <c r="FX22" s="198">
        <f>'AERFD Revised labour.plant '!C20*'AERFD Misc works estimation'!$FW22*(1+'Labour rates'!$D$19)</f>
        <v>148.80000000000001</v>
      </c>
      <c r="FY22" s="215" t="s">
        <v>174</v>
      </c>
      <c r="FZ22" s="198">
        <f>'AERFD Revised labour.plant '!E20*$FW22*((1+'Labour rates'!$D$2))</f>
        <v>157.61466987854516</v>
      </c>
      <c r="GA22" s="507">
        <f>'AERFD Revised labour.plant '!F20*$FW22*((1+'Labour rates'!$D$2))</f>
        <v>162.30612013593142</v>
      </c>
      <c r="GB22" s="507">
        <f>'AERFD Revised labour.plant '!G20*$FW22*((1+'Labour rates'!$D$2))</f>
        <v>167.79061947271353</v>
      </c>
      <c r="GC22" s="507">
        <f>'AERFD Revised labour.plant '!H20*$FW22*((1+'Labour rates'!$D$2))</f>
        <v>173.57041205108865</v>
      </c>
      <c r="GD22" s="507">
        <f>'AERFD Revised labour.plant '!I20*$FW22*((1+'Labour rates'!$D$2))</f>
        <v>179.47120040068449</v>
      </c>
      <c r="GE22" s="203">
        <v>0</v>
      </c>
      <c r="GF22" s="198">
        <f>'AERFD Revised labour.plant '!C20*'AERFD Misc works estimation'!$GE22*(1+'Labour rates'!$D$19)</f>
        <v>0</v>
      </c>
      <c r="GG22" s="215" t="s">
        <v>174</v>
      </c>
      <c r="GH22" s="198">
        <f>'AERFD Revised labour.plant '!E20*$GE22*((1+'Labour rates'!$D$2))</f>
        <v>0</v>
      </c>
      <c r="GI22" s="507">
        <f>'AERFD Revised labour.plant '!F20*$GE22*((1+'Labour rates'!$D$2))</f>
        <v>0</v>
      </c>
      <c r="GJ22" s="507">
        <f>'AERFD Revised labour.plant '!G20*$GE22*((1+'Labour rates'!$D$2))</f>
        <v>0</v>
      </c>
      <c r="GK22" s="507">
        <f>'AERFD Revised labour.plant '!H20*$GE22*((1+'Labour rates'!$D$2))</f>
        <v>0</v>
      </c>
      <c r="GL22" s="507">
        <f>'AERFD Revised labour.plant '!I20*$GE22*((1+'Labour rates'!$D$2))</f>
        <v>0</v>
      </c>
      <c r="GM22" s="203">
        <v>0</v>
      </c>
      <c r="GN22" s="198">
        <f>'AERFD Revised labour.plant '!C20*'AERFD Misc works estimation'!$GM22*(1+'Labour rates'!$D$19)</f>
        <v>0</v>
      </c>
      <c r="GO22" s="215" t="s">
        <v>174</v>
      </c>
      <c r="GP22" s="198">
        <f>'AERFD Revised labour.plant '!E20*$GM22*((1+'Labour rates'!$D$2))</f>
        <v>0</v>
      </c>
      <c r="GQ22" s="507">
        <f>'AERFD Revised labour.plant '!F20*$GM22*((1+'Labour rates'!$D$2))</f>
        <v>0</v>
      </c>
      <c r="GR22" s="507">
        <f>'AERFD Revised labour.plant '!G20*$GM22*((1+'Labour rates'!$D$2))</f>
        <v>0</v>
      </c>
      <c r="GS22" s="507">
        <f>'AERFD Revised labour.plant '!H20*$GM22*((1+'Labour rates'!$D$2))</f>
        <v>0</v>
      </c>
      <c r="GT22" s="507">
        <f>'AERFD Revised labour.plant '!I20*$GM22*((1+'Labour rates'!$D$2))</f>
        <v>0</v>
      </c>
      <c r="GU22" s="203">
        <v>0</v>
      </c>
      <c r="GV22" s="198">
        <f>'AERFD Revised labour.plant '!C20*'AERFD Misc works estimation'!$GU22*(1+'Labour rates'!$D$19)</f>
        <v>0</v>
      </c>
      <c r="GW22" s="215" t="s">
        <v>174</v>
      </c>
      <c r="GX22" s="198">
        <v>0</v>
      </c>
      <c r="GY22" s="507">
        <v>0</v>
      </c>
      <c r="GZ22" s="507">
        <v>0</v>
      </c>
      <c r="HA22" s="507">
        <v>0</v>
      </c>
      <c r="HB22" s="510">
        <v>0</v>
      </c>
      <c r="HC22" s="203">
        <v>0</v>
      </c>
      <c r="HD22" s="198">
        <f>'AERFD Revised labour.plant '!C20*'AERFD Misc works estimation'!$HC22*(1+'Labour rates'!$D$19)</f>
        <v>0</v>
      </c>
      <c r="HE22" s="215" t="s">
        <v>174</v>
      </c>
      <c r="HF22" s="198">
        <v>0</v>
      </c>
      <c r="HG22" s="507">
        <v>0</v>
      </c>
      <c r="HH22" s="507">
        <v>0</v>
      </c>
      <c r="HI22" s="507">
        <v>0</v>
      </c>
      <c r="HJ22" s="510">
        <v>0</v>
      </c>
      <c r="HK22" s="203">
        <v>0</v>
      </c>
      <c r="HL22" s="198">
        <f>'AERFD Revised labour.plant '!C20*'AERFD Misc works estimation'!$HK22*(1+'Labour rates'!$D$19)</f>
        <v>0</v>
      </c>
      <c r="HM22" s="215" t="s">
        <v>174</v>
      </c>
      <c r="HN22" s="198">
        <v>0</v>
      </c>
      <c r="HO22" s="507">
        <v>0</v>
      </c>
      <c r="HP22" s="507">
        <v>0</v>
      </c>
      <c r="HQ22" s="507">
        <v>0</v>
      </c>
      <c r="HR22" s="510">
        <v>0</v>
      </c>
      <c r="HS22" s="203">
        <v>0</v>
      </c>
      <c r="HT22" s="198">
        <f>'AERFD Revised labour.plant '!C20*'AERFD Misc works estimation'!$HS22*(1+'Labour rates'!$D$19)</f>
        <v>0</v>
      </c>
      <c r="HU22" s="215" t="s">
        <v>174</v>
      </c>
      <c r="HV22" s="198">
        <v>0</v>
      </c>
      <c r="HW22" s="507">
        <v>0</v>
      </c>
      <c r="HX22" s="507">
        <v>0</v>
      </c>
      <c r="HY22" s="507">
        <v>0</v>
      </c>
      <c r="HZ22" s="510">
        <v>0</v>
      </c>
      <c r="IA22" s="203">
        <v>0</v>
      </c>
      <c r="IB22" s="198">
        <f>'AERFD Revised labour.plant '!C20*'AERFD Misc works estimation'!$IA22*(1+'Labour rates'!$D$19)</f>
        <v>0</v>
      </c>
      <c r="IC22" s="215" t="s">
        <v>174</v>
      </c>
      <c r="ID22" s="198">
        <v>0</v>
      </c>
      <c r="IE22" s="507">
        <v>0</v>
      </c>
      <c r="IF22" s="507">
        <v>0</v>
      </c>
      <c r="IG22" s="507">
        <v>0</v>
      </c>
      <c r="IH22" s="510">
        <v>0</v>
      </c>
      <c r="II22" s="203">
        <v>0</v>
      </c>
      <c r="IJ22" s="198">
        <f>'AERFD Revised labour.plant '!C20*'AERFD Misc works estimation'!$II22*(1+'Labour rates'!$D$19)</f>
        <v>0</v>
      </c>
      <c r="IK22" s="215" t="s">
        <v>174</v>
      </c>
      <c r="IL22" s="198">
        <v>0</v>
      </c>
      <c r="IM22" s="507">
        <v>0</v>
      </c>
      <c r="IN22" s="507">
        <v>0</v>
      </c>
      <c r="IO22" s="507">
        <v>0</v>
      </c>
      <c r="IP22" s="510">
        <v>0</v>
      </c>
      <c r="IQ22" s="203">
        <v>0</v>
      </c>
      <c r="IR22" s="198">
        <f>'AERFD Revised labour.plant '!C20*'AERFD Misc works estimation'!$IQ22*(1+'Labour rates'!$D$19)</f>
        <v>0</v>
      </c>
      <c r="IS22" s="215" t="s">
        <v>174</v>
      </c>
      <c r="IT22" s="198">
        <v>0</v>
      </c>
      <c r="IU22" s="507">
        <v>0</v>
      </c>
      <c r="IV22" s="507">
        <v>0</v>
      </c>
      <c r="IW22" s="507">
        <v>0</v>
      </c>
      <c r="IX22" s="510">
        <v>0</v>
      </c>
      <c r="IY22" s="203">
        <v>0</v>
      </c>
      <c r="IZ22" s="198">
        <f>'AERFD Revised labour.plant '!C20*'AERFD Misc works estimation'!$IY22*(1+'Labour rates'!$D$19)</f>
        <v>0</v>
      </c>
      <c r="JA22" s="215" t="s">
        <v>174</v>
      </c>
      <c r="JB22" s="198">
        <v>0</v>
      </c>
      <c r="JC22" s="507">
        <v>0</v>
      </c>
      <c r="JD22" s="507">
        <v>0</v>
      </c>
      <c r="JE22" s="507">
        <v>0</v>
      </c>
      <c r="JF22" s="510">
        <v>0</v>
      </c>
    </row>
    <row r="23" spans="1:266" x14ac:dyDescent="0.35">
      <c r="A23" s="4" t="s">
        <v>6</v>
      </c>
      <c r="C23" s="205"/>
      <c r="D23" s="199"/>
      <c r="E23" s="199"/>
      <c r="F23" s="199"/>
      <c r="G23" s="508"/>
      <c r="H23" s="508"/>
      <c r="I23" s="508"/>
      <c r="J23" s="509"/>
      <c r="K23" s="205"/>
      <c r="L23" s="199"/>
      <c r="M23" s="199"/>
      <c r="N23" s="199"/>
      <c r="O23" s="508"/>
      <c r="P23" s="508"/>
      <c r="Q23" s="508"/>
      <c r="R23" s="509"/>
      <c r="S23" s="205"/>
      <c r="T23" s="199"/>
      <c r="U23" s="199"/>
      <c r="V23" s="199"/>
      <c r="W23" s="508"/>
      <c r="X23" s="508"/>
      <c r="Y23" s="508"/>
      <c r="Z23" s="509"/>
      <c r="AA23" s="205"/>
      <c r="AB23" s="199"/>
      <c r="AC23" s="199"/>
      <c r="AD23" s="199"/>
      <c r="AE23" s="508"/>
      <c r="AF23" s="508"/>
      <c r="AG23" s="508"/>
      <c r="AH23" s="509"/>
      <c r="AI23" s="205"/>
      <c r="AJ23" s="199"/>
      <c r="AK23" s="199"/>
      <c r="AL23" s="199"/>
      <c r="AM23" s="508"/>
      <c r="AN23" s="508"/>
      <c r="AO23" s="508"/>
      <c r="AP23" s="509"/>
      <c r="AQ23" s="205"/>
      <c r="AR23" s="199"/>
      <c r="AS23" s="199"/>
      <c r="AT23" s="199"/>
      <c r="AU23" s="508"/>
      <c r="AV23" s="508"/>
      <c r="AW23" s="508"/>
      <c r="AX23" s="509"/>
      <c r="AY23" s="205"/>
      <c r="AZ23" s="199"/>
      <c r="BA23" s="199"/>
      <c r="BB23" s="199"/>
      <c r="BC23" s="508"/>
      <c r="BD23" s="508"/>
      <c r="BE23" s="508"/>
      <c r="BF23" s="509"/>
      <c r="BG23" s="205"/>
      <c r="BH23" s="199"/>
      <c r="BI23" s="199"/>
      <c r="BJ23" s="199"/>
      <c r="BK23" s="508"/>
      <c r="BL23" s="508"/>
      <c r="BM23" s="508"/>
      <c r="BN23" s="509"/>
      <c r="BO23" s="205"/>
      <c r="BP23" s="199"/>
      <c r="BQ23" s="199"/>
      <c r="BR23" s="199"/>
      <c r="BS23" s="508"/>
      <c r="BT23" s="508"/>
      <c r="BU23" s="508"/>
      <c r="BV23" s="509"/>
      <c r="BW23" s="205"/>
      <c r="BX23" s="199"/>
      <c r="BY23" s="199"/>
      <c r="BZ23" s="199"/>
      <c r="CA23" s="508"/>
      <c r="CB23" s="508"/>
      <c r="CC23" s="508"/>
      <c r="CD23" s="509"/>
      <c r="CE23" s="205"/>
      <c r="CF23" s="199"/>
      <c r="CG23" s="199"/>
      <c r="CH23" s="199"/>
      <c r="CI23" s="508"/>
      <c r="CJ23" s="508"/>
      <c r="CK23" s="508"/>
      <c r="CL23" s="509"/>
      <c r="CM23" s="205"/>
      <c r="CN23" s="199"/>
      <c r="CO23" s="199"/>
      <c r="CP23" s="199"/>
      <c r="CQ23" s="508"/>
      <c r="CR23" s="508"/>
      <c r="CS23" s="508"/>
      <c r="CT23" s="509"/>
      <c r="CU23" s="205"/>
      <c r="CV23" s="199"/>
      <c r="CW23" s="199"/>
      <c r="CX23" s="199"/>
      <c r="CY23" s="508"/>
      <c r="CZ23" s="508"/>
      <c r="DA23" s="508"/>
      <c r="DB23" s="509"/>
      <c r="DC23" s="205"/>
      <c r="DD23" s="199"/>
      <c r="DE23" s="199"/>
      <c r="DF23" s="199"/>
      <c r="DG23" s="508"/>
      <c r="DH23" s="508"/>
      <c r="DI23" s="508"/>
      <c r="DJ23" s="509"/>
      <c r="DK23" s="205"/>
      <c r="DL23" s="199"/>
      <c r="DM23" s="199"/>
      <c r="DN23" s="199"/>
      <c r="DO23" s="508"/>
      <c r="DP23" s="508"/>
      <c r="DQ23" s="508"/>
      <c r="DR23" s="509"/>
      <c r="DS23" s="205"/>
      <c r="DT23" s="199"/>
      <c r="DU23" s="199"/>
      <c r="DV23" s="199"/>
      <c r="DW23" s="508"/>
      <c r="DX23" s="508"/>
      <c r="DY23" s="508"/>
      <c r="DZ23" s="509"/>
      <c r="EA23" s="205"/>
      <c r="EB23" s="199"/>
      <c r="EC23" s="199"/>
      <c r="ED23" s="199"/>
      <c r="EE23" s="508"/>
      <c r="EF23" s="508"/>
      <c r="EG23" s="508"/>
      <c r="EH23" s="509"/>
      <c r="EI23" s="205"/>
      <c r="EJ23" s="199"/>
      <c r="EK23" s="199"/>
      <c r="EL23" s="199"/>
      <c r="EM23" s="508"/>
      <c r="EN23" s="508"/>
      <c r="EO23" s="508"/>
      <c r="EP23" s="509"/>
      <c r="EQ23" s="205"/>
      <c r="ER23" s="199"/>
      <c r="ES23" s="199"/>
      <c r="ET23" s="199"/>
      <c r="EU23" s="508"/>
      <c r="EV23" s="508"/>
      <c r="EW23" s="508"/>
      <c r="EX23" s="509"/>
      <c r="EY23" s="205"/>
      <c r="EZ23" s="199"/>
      <c r="FA23" s="199"/>
      <c r="FB23" s="199"/>
      <c r="FC23" s="508"/>
      <c r="FD23" s="508"/>
      <c r="FE23" s="508"/>
      <c r="FF23" s="509"/>
      <c r="FG23" s="205"/>
      <c r="FH23" s="199"/>
      <c r="FI23" s="199"/>
      <c r="FJ23" s="199"/>
      <c r="FK23" s="508"/>
      <c r="FL23" s="508"/>
      <c r="FM23" s="508"/>
      <c r="FN23" s="509"/>
      <c r="FO23" s="205"/>
      <c r="FP23" s="199"/>
      <c r="FQ23" s="199"/>
      <c r="FR23" s="199"/>
      <c r="FS23" s="508"/>
      <c r="FT23" s="508"/>
      <c r="FU23" s="508"/>
      <c r="FV23" s="509"/>
      <c r="FW23" s="205"/>
      <c r="FX23" s="199"/>
      <c r="FY23" s="199"/>
      <c r="FZ23" s="199"/>
      <c r="GA23" s="508"/>
      <c r="GB23" s="508"/>
      <c r="GC23" s="508"/>
      <c r="GD23" s="509"/>
      <c r="GE23" s="205"/>
      <c r="GF23" s="199"/>
      <c r="GG23" s="199"/>
      <c r="GH23" s="199"/>
      <c r="GI23" s="508"/>
      <c r="GJ23" s="508"/>
      <c r="GK23" s="508"/>
      <c r="GL23" s="509"/>
      <c r="GM23" s="205"/>
      <c r="GN23" s="199"/>
      <c r="GO23" s="199"/>
      <c r="GP23" s="199"/>
      <c r="GQ23" s="508"/>
      <c r="GR23" s="508"/>
      <c r="GS23" s="508"/>
      <c r="GT23" s="509"/>
      <c r="GU23" s="205"/>
      <c r="GV23" s="199"/>
      <c r="GW23" s="199"/>
      <c r="GX23" s="199"/>
      <c r="GY23" s="508"/>
      <c r="GZ23" s="508"/>
      <c r="HA23" s="508"/>
      <c r="HB23" s="509"/>
      <c r="HC23" s="205"/>
      <c r="HD23" s="199"/>
      <c r="HE23" s="199"/>
      <c r="HF23" s="199"/>
      <c r="HG23" s="508"/>
      <c r="HH23" s="508"/>
      <c r="HI23" s="508"/>
      <c r="HJ23" s="509"/>
      <c r="HK23" s="205"/>
      <c r="HL23" s="199"/>
      <c r="HM23" s="199"/>
      <c r="HN23" s="199"/>
      <c r="HO23" s="508"/>
      <c r="HP23" s="508"/>
      <c r="HQ23" s="508"/>
      <c r="HR23" s="509"/>
      <c r="HS23" s="205"/>
      <c r="HT23" s="199"/>
      <c r="HU23" s="199"/>
      <c r="HV23" s="199"/>
      <c r="HW23" s="508"/>
      <c r="HX23" s="508"/>
      <c r="HY23" s="508"/>
      <c r="HZ23" s="509"/>
      <c r="IA23" s="205"/>
      <c r="IB23" s="199"/>
      <c r="IC23" s="199"/>
      <c r="ID23" s="199"/>
      <c r="IE23" s="508"/>
      <c r="IF23" s="508"/>
      <c r="IG23" s="508"/>
      <c r="IH23" s="509"/>
      <c r="II23" s="205"/>
      <c r="IJ23" s="199"/>
      <c r="IK23" s="199"/>
      <c r="IL23" s="199"/>
      <c r="IM23" s="508"/>
      <c r="IN23" s="508"/>
      <c r="IO23" s="508"/>
      <c r="IP23" s="509"/>
      <c r="IQ23" s="205"/>
      <c r="IR23" s="199"/>
      <c r="IS23" s="199"/>
      <c r="IT23" s="199"/>
      <c r="IU23" s="508"/>
      <c r="IV23" s="508"/>
      <c r="IW23" s="508"/>
      <c r="IX23" s="509"/>
      <c r="IY23" s="205"/>
      <c r="IZ23" s="199"/>
      <c r="JA23" s="199"/>
      <c r="JB23" s="199"/>
      <c r="JC23" s="508"/>
      <c r="JD23" s="508"/>
      <c r="JE23" s="508"/>
      <c r="JF23" s="509"/>
    </row>
    <row r="24" spans="1:266" x14ac:dyDescent="0.35">
      <c r="A24" s="2" t="s">
        <v>65</v>
      </c>
      <c r="C24" s="203">
        <v>0</v>
      </c>
      <c r="D24" s="198">
        <v>0</v>
      </c>
      <c r="E24" s="215" t="s">
        <v>174</v>
      </c>
      <c r="F24" s="198">
        <v>0</v>
      </c>
      <c r="G24" s="507">
        <v>0</v>
      </c>
      <c r="H24" s="507">
        <v>0</v>
      </c>
      <c r="I24" s="507">
        <v>0</v>
      </c>
      <c r="J24" s="510">
        <v>0</v>
      </c>
      <c r="K24" s="203">
        <v>0</v>
      </c>
      <c r="L24" s="198">
        <v>0</v>
      </c>
      <c r="M24" s="215" t="s">
        <v>174</v>
      </c>
      <c r="N24" s="198">
        <v>0</v>
      </c>
      <c r="O24" s="507">
        <v>0</v>
      </c>
      <c r="P24" s="507">
        <v>0</v>
      </c>
      <c r="Q24" s="507">
        <v>0</v>
      </c>
      <c r="R24" s="510">
        <v>0</v>
      </c>
      <c r="S24" s="203">
        <v>0</v>
      </c>
      <c r="T24" s="198">
        <v>0</v>
      </c>
      <c r="U24" s="215" t="s">
        <v>174</v>
      </c>
      <c r="V24" s="198">
        <v>0</v>
      </c>
      <c r="W24" s="507">
        <v>0</v>
      </c>
      <c r="X24" s="507">
        <v>0</v>
      </c>
      <c r="Y24" s="507">
        <v>0</v>
      </c>
      <c r="Z24" s="510">
        <v>0</v>
      </c>
      <c r="AA24" s="203">
        <v>0</v>
      </c>
      <c r="AB24" s="198">
        <v>0</v>
      </c>
      <c r="AC24" s="215" t="s">
        <v>174</v>
      </c>
      <c r="AD24" s="198">
        <v>0</v>
      </c>
      <c r="AE24" s="507">
        <v>0</v>
      </c>
      <c r="AF24" s="507">
        <v>0</v>
      </c>
      <c r="AG24" s="507">
        <v>0</v>
      </c>
      <c r="AH24" s="510">
        <v>0</v>
      </c>
      <c r="AI24" s="203">
        <v>0</v>
      </c>
      <c r="AJ24" s="198">
        <v>0</v>
      </c>
      <c r="AK24" s="215" t="s">
        <v>174</v>
      </c>
      <c r="AL24" s="198">
        <v>0</v>
      </c>
      <c r="AM24" s="507">
        <v>0</v>
      </c>
      <c r="AN24" s="507">
        <v>0</v>
      </c>
      <c r="AO24" s="507">
        <v>0</v>
      </c>
      <c r="AP24" s="510">
        <v>0</v>
      </c>
      <c r="AQ24" s="203">
        <v>0</v>
      </c>
      <c r="AR24" s="198">
        <v>0</v>
      </c>
      <c r="AS24" s="215" t="s">
        <v>174</v>
      </c>
      <c r="AT24" s="198">
        <v>0</v>
      </c>
      <c r="AU24" s="507">
        <v>0</v>
      </c>
      <c r="AV24" s="507">
        <v>0</v>
      </c>
      <c r="AW24" s="507">
        <v>0</v>
      </c>
      <c r="AX24" s="510">
        <v>0</v>
      </c>
      <c r="AY24" s="203">
        <v>0</v>
      </c>
      <c r="AZ24" s="198">
        <v>0</v>
      </c>
      <c r="BA24" s="215" t="s">
        <v>174</v>
      </c>
      <c r="BB24" s="198">
        <v>0</v>
      </c>
      <c r="BC24" s="507">
        <v>0</v>
      </c>
      <c r="BD24" s="507">
        <v>0</v>
      </c>
      <c r="BE24" s="507">
        <v>0</v>
      </c>
      <c r="BF24" s="510">
        <v>0</v>
      </c>
      <c r="BG24" s="203">
        <v>0</v>
      </c>
      <c r="BH24" s="198">
        <v>0</v>
      </c>
      <c r="BI24" s="215" t="s">
        <v>174</v>
      </c>
      <c r="BJ24" s="198">
        <v>0</v>
      </c>
      <c r="BK24" s="507">
        <v>0</v>
      </c>
      <c r="BL24" s="507">
        <v>0</v>
      </c>
      <c r="BM24" s="507">
        <v>0</v>
      </c>
      <c r="BN24" s="510">
        <v>0</v>
      </c>
      <c r="BO24" s="203">
        <v>0</v>
      </c>
      <c r="BP24" s="198">
        <v>0</v>
      </c>
      <c r="BQ24" s="215" t="s">
        <v>174</v>
      </c>
      <c r="BR24" s="198">
        <v>0</v>
      </c>
      <c r="BS24" s="507">
        <v>0</v>
      </c>
      <c r="BT24" s="507">
        <v>0</v>
      </c>
      <c r="BU24" s="507">
        <v>0</v>
      </c>
      <c r="BV24" s="510">
        <v>0</v>
      </c>
      <c r="BW24" s="203">
        <v>0</v>
      </c>
      <c r="BX24" s="198">
        <v>0</v>
      </c>
      <c r="BY24" s="215" t="s">
        <v>174</v>
      </c>
      <c r="BZ24" s="198">
        <v>0</v>
      </c>
      <c r="CA24" s="507">
        <v>0</v>
      </c>
      <c r="CB24" s="507">
        <v>0</v>
      </c>
      <c r="CC24" s="507">
        <v>0</v>
      </c>
      <c r="CD24" s="510">
        <v>0</v>
      </c>
      <c r="CE24" s="203">
        <v>0</v>
      </c>
      <c r="CF24" s="198">
        <v>0</v>
      </c>
      <c r="CG24" s="215" t="s">
        <v>174</v>
      </c>
      <c r="CH24" s="198">
        <v>0</v>
      </c>
      <c r="CI24" s="507">
        <v>0</v>
      </c>
      <c r="CJ24" s="507">
        <v>0</v>
      </c>
      <c r="CK24" s="507">
        <v>0</v>
      </c>
      <c r="CL24" s="510">
        <v>0</v>
      </c>
      <c r="CM24" s="203">
        <v>0</v>
      </c>
      <c r="CN24" s="198">
        <v>0</v>
      </c>
      <c r="CO24" s="215" t="s">
        <v>174</v>
      </c>
      <c r="CP24" s="198">
        <v>0</v>
      </c>
      <c r="CQ24" s="507">
        <v>0</v>
      </c>
      <c r="CR24" s="507">
        <v>0</v>
      </c>
      <c r="CS24" s="507">
        <v>0</v>
      </c>
      <c r="CT24" s="510">
        <v>0</v>
      </c>
      <c r="CU24" s="203">
        <v>0</v>
      </c>
      <c r="CV24" s="198">
        <v>0</v>
      </c>
      <c r="CW24" s="215" t="s">
        <v>174</v>
      </c>
      <c r="CX24" s="198">
        <v>0</v>
      </c>
      <c r="CY24" s="507">
        <v>0</v>
      </c>
      <c r="CZ24" s="507">
        <v>0</v>
      </c>
      <c r="DA24" s="507">
        <v>0</v>
      </c>
      <c r="DB24" s="510">
        <v>0</v>
      </c>
      <c r="DC24" s="203">
        <v>0</v>
      </c>
      <c r="DD24" s="198">
        <v>0</v>
      </c>
      <c r="DE24" s="215" t="s">
        <v>174</v>
      </c>
      <c r="DF24" s="198">
        <v>0</v>
      </c>
      <c r="DG24" s="507">
        <v>0</v>
      </c>
      <c r="DH24" s="507">
        <v>0</v>
      </c>
      <c r="DI24" s="507">
        <v>0</v>
      </c>
      <c r="DJ24" s="510">
        <v>0</v>
      </c>
      <c r="DK24" s="203">
        <v>0</v>
      </c>
      <c r="DL24" s="198">
        <v>0</v>
      </c>
      <c r="DM24" s="215" t="s">
        <v>174</v>
      </c>
      <c r="DN24" s="198">
        <v>0</v>
      </c>
      <c r="DO24" s="507">
        <v>0</v>
      </c>
      <c r="DP24" s="507">
        <v>0</v>
      </c>
      <c r="DQ24" s="507">
        <v>0</v>
      </c>
      <c r="DR24" s="510">
        <v>0</v>
      </c>
      <c r="DS24" s="203">
        <v>0</v>
      </c>
      <c r="DT24" s="198">
        <v>0</v>
      </c>
      <c r="DU24" s="215" t="s">
        <v>174</v>
      </c>
      <c r="DV24" s="198">
        <v>0</v>
      </c>
      <c r="DW24" s="507">
        <v>0</v>
      </c>
      <c r="DX24" s="507">
        <v>0</v>
      </c>
      <c r="DY24" s="507">
        <v>0</v>
      </c>
      <c r="DZ24" s="510">
        <v>0</v>
      </c>
      <c r="EA24" s="203">
        <v>0</v>
      </c>
      <c r="EB24" s="198">
        <v>0</v>
      </c>
      <c r="EC24" s="215" t="s">
        <v>174</v>
      </c>
      <c r="ED24" s="198">
        <v>0</v>
      </c>
      <c r="EE24" s="507">
        <v>0</v>
      </c>
      <c r="EF24" s="507">
        <v>0</v>
      </c>
      <c r="EG24" s="507">
        <v>0</v>
      </c>
      <c r="EH24" s="510">
        <v>0</v>
      </c>
      <c r="EI24" s="203">
        <v>0</v>
      </c>
      <c r="EJ24" s="198">
        <v>0</v>
      </c>
      <c r="EK24" s="215" t="s">
        <v>174</v>
      </c>
      <c r="EL24" s="198">
        <v>0</v>
      </c>
      <c r="EM24" s="507">
        <v>0</v>
      </c>
      <c r="EN24" s="507">
        <v>0</v>
      </c>
      <c r="EO24" s="507">
        <v>0</v>
      </c>
      <c r="EP24" s="510">
        <v>0</v>
      </c>
      <c r="EQ24" s="203">
        <v>166</v>
      </c>
      <c r="ER24" s="198">
        <f>EQ24*(1+'Labour rates'!B$27)</f>
        <v>235.72</v>
      </c>
      <c r="ES24" s="215" t="s">
        <v>174</v>
      </c>
      <c r="ET24" s="198">
        <f>($EQ24*($ER$1^ET$1))*(1+'Labour rates'!$B$27)</f>
        <v>247.41177092999996</v>
      </c>
      <c r="EU24" s="507">
        <f>($EQ24*($ER$1^EU$1))*(1+'Labour rates'!$B$27)</f>
        <v>253.47335931778497</v>
      </c>
      <c r="EV24" s="507">
        <f>($EQ24*($ER$1^EV$1))*(1+'Labour rates'!$B$27)</f>
        <v>259.68345662107066</v>
      </c>
      <c r="EW24" s="507">
        <f>($EQ24*($ER$1^EW$1))*(1+'Labour rates'!$B$27)</f>
        <v>266.04570130828688</v>
      </c>
      <c r="EX24" s="510">
        <f>($EQ24*($ER$1^EX$1))*(1+'Labour rates'!$B$27)</f>
        <v>272.56382099033988</v>
      </c>
      <c r="EY24" s="203">
        <v>672.88</v>
      </c>
      <c r="EZ24" s="198">
        <f>EY24*(1+'Labour rates'!B27)</f>
        <v>955.4896</v>
      </c>
      <c r="FA24" s="215" t="s">
        <v>174</v>
      </c>
      <c r="FB24" s="198">
        <f>($EY24*($ER$1^ET$1))*(1+'Labour rates'!$B$27)</f>
        <v>1002.8821230323998</v>
      </c>
      <c r="FC24" s="507">
        <f>($EY24*($ER$1^EU$1))*(1+'Labour rates'!$B$27)</f>
        <v>1027.4527350466935</v>
      </c>
      <c r="FD24" s="507">
        <f>($EY24*($ER$1^EV$1))*(1+'Labour rates'!$B$27)</f>
        <v>1052.6253270553375</v>
      </c>
      <c r="FE24" s="507">
        <f>($EY24*($ER$1^EW$1))*(1+'Labour rates'!$B$27)</f>
        <v>1078.4146475681932</v>
      </c>
      <c r="FF24" s="510">
        <f>($EY24*($ER$1^EX$1))*(1+'Labour rates'!$B$27)</f>
        <v>1104.8358064336139</v>
      </c>
      <c r="FG24" s="203">
        <v>650.57000000000005</v>
      </c>
      <c r="FH24" s="198">
        <f>FG24*(1+'Labour rates'!B27)</f>
        <v>923.80939999999998</v>
      </c>
      <c r="FI24" s="215" t="s">
        <v>174</v>
      </c>
      <c r="FJ24" s="198">
        <f>($FG24*($ER$1^ET$1))*(1+'Labour rates'!$B$27)</f>
        <v>969.63057719234996</v>
      </c>
      <c r="FK24" s="507">
        <f>($FG24*($ER$1^EU$1))*(1+'Labour rates'!$B$27)</f>
        <v>993.38652633356241</v>
      </c>
      <c r="FL24" s="507">
        <f>($FG24*($ER$1^EV$1))*(1+'Labour rates'!$B$27)</f>
        <v>1017.7244962287347</v>
      </c>
      <c r="FM24" s="507">
        <f>($FG24*($ER$1^EW$1))*(1+'Labour rates'!$B$27)</f>
        <v>1042.6587463863386</v>
      </c>
      <c r="FN24" s="510">
        <f>($FG24*($ER$1^EX$1))*(1+'Labour rates'!$B$27)</f>
        <v>1068.2038856728038</v>
      </c>
      <c r="FO24" s="203">
        <v>1301.1400000000001</v>
      </c>
      <c r="FP24" s="198">
        <f>FO24*(1+'Labour rates'!B27)</f>
        <v>1847.6188</v>
      </c>
      <c r="FQ24" s="215" t="s">
        <v>174</v>
      </c>
      <c r="FR24" s="198">
        <f>($FO24*($ER$1^ET$1))*(1+'Labour rates'!$B$27)</f>
        <v>1939.2611543846999</v>
      </c>
      <c r="FS24" s="507">
        <f>($FO24*($ER$1^EU$1))*(1+'Labour rates'!$B$27)</f>
        <v>1986.7730526671248</v>
      </c>
      <c r="FT24" s="507">
        <f>($FO24*($ER$1^EV$1))*(1+'Labour rates'!$B$27)</f>
        <v>2035.4489924574693</v>
      </c>
      <c r="FU24" s="507">
        <f>($FO24*($ER$1^EW$1))*(1+'Labour rates'!$B$27)</f>
        <v>2085.3174927726773</v>
      </c>
      <c r="FV24" s="510">
        <f>($FO24*($ER$1^EX$1))*(1+'Labour rates'!$B$27)</f>
        <v>2136.4077713456077</v>
      </c>
      <c r="FW24" s="203">
        <v>1951.71</v>
      </c>
      <c r="FX24" s="198">
        <f>FW24*(1+'Labour rates'!B27)</f>
        <v>2771.4281999999998</v>
      </c>
      <c r="FY24" s="215" t="s">
        <v>174</v>
      </c>
      <c r="FZ24" s="198">
        <f>($FW24*($ER$1^ET$1))*(1+'Labour rates'!$B$27)</f>
        <v>2908.8917315770495</v>
      </c>
      <c r="GA24" s="507">
        <f>($FW24*($ER$1^EU$1))*(1+'Labour rates'!$B$27)</f>
        <v>2980.1595790006868</v>
      </c>
      <c r="GB24" s="507">
        <f>($FW24*($ER$1^EV$1))*(1+'Labour rates'!$B$27)</f>
        <v>3053.1734886862037</v>
      </c>
      <c r="GC24" s="507">
        <f>($FW24*($ER$1^EW$1))*(1+'Labour rates'!$B$27)</f>
        <v>3127.9762391590161</v>
      </c>
      <c r="GD24" s="510">
        <f>($FW24*($ER$1^EX$1))*(1+'Labour rates'!$B$27)</f>
        <v>3204.6116570184113</v>
      </c>
      <c r="GE24" s="203">
        <v>258.57</v>
      </c>
      <c r="GF24" s="198">
        <f>GE24*(1+'Labour rates'!B27)</f>
        <v>367.1694</v>
      </c>
      <c r="GG24" s="215" t="s">
        <v>174</v>
      </c>
      <c r="GH24" s="198">
        <f>($GE24*($ER$1^ET$1))*(1+'Labour rates'!$B$27)</f>
        <v>385.38109403234989</v>
      </c>
      <c r="GI24" s="507">
        <f>($GE24*($ER$1^EU$1))*(1+'Labour rates'!$B$27)</f>
        <v>394.82293083614252</v>
      </c>
      <c r="GJ24" s="507">
        <f>($GE24*($ER$1^EV$1))*(1+'Labour rates'!$B$27)</f>
        <v>404.49609264162797</v>
      </c>
      <c r="GK24" s="507">
        <f>($GE24*($ER$1^EW$1))*(1+'Labour rates'!$B$27)</f>
        <v>414.40624691134781</v>
      </c>
      <c r="GL24" s="510">
        <f>($GE24*($ER$1^EX$1))*(1+'Labour rates'!$B$27)</f>
        <v>424.55919996067581</v>
      </c>
      <c r="GM24" s="203">
        <v>463.21</v>
      </c>
      <c r="GN24" s="198">
        <f>GM24*(1+'Labour rates'!B27)</f>
        <v>657.75819999999999</v>
      </c>
      <c r="GO24" s="215" t="s">
        <v>174</v>
      </c>
      <c r="GP24" s="198">
        <f>($GM24*($ER$1^ET$1))*(1+'Labour rates'!$B$27)</f>
        <v>690.38317115954987</v>
      </c>
      <c r="GQ24" s="507">
        <f>($GM24*($ER$1^EU$1))*(1+'Labour rates'!$B$27)</f>
        <v>707.29755885295879</v>
      </c>
      <c r="GR24" s="507">
        <f>($GM24*($ER$1^EV$1))*(1+'Labour rates'!$B$27)</f>
        <v>724.62634904485628</v>
      </c>
      <c r="GS24" s="507">
        <f>($GM24*($ER$1^EW$1))*(1+'Labour rates'!$B$27)</f>
        <v>742.37969459645524</v>
      </c>
      <c r="GT24" s="510">
        <f>($GM24*($ER$1^EX$1))*(1+'Labour rates'!$B$27)</f>
        <v>760.56799711406813</v>
      </c>
      <c r="GU24" s="203">
        <v>276.26</v>
      </c>
      <c r="GV24" s="198">
        <f>GU24*(1+'Labour rates'!B27)</f>
        <v>392.28919999999999</v>
      </c>
      <c r="GW24" s="215" t="s">
        <v>174</v>
      </c>
      <c r="GX24" s="198">
        <f>($GU24*($ER$1^ET$1))*(1+'Labour rates'!$B$27)</f>
        <v>411.74684239229992</v>
      </c>
      <c r="GY24" s="507">
        <f>($GU24*($ER$1^EU$1))*(1+'Labour rates'!$B$27)</f>
        <v>421.8346400309112</v>
      </c>
      <c r="GZ24" s="507">
        <f>($GU24*($ER$1^EV$1))*(1+'Labour rates'!$B$27)</f>
        <v>432.16958871166855</v>
      </c>
      <c r="HA24" s="507">
        <f>($GU24*($ER$1^EW$1))*(1+'Labour rates'!$B$27)</f>
        <v>442.75774363510448</v>
      </c>
      <c r="HB24" s="510">
        <f>($GU24*($ER$1^EX$1))*(1+'Labour rates'!$B$27)</f>
        <v>453.60530835416444</v>
      </c>
      <c r="HC24" s="203">
        <v>308.26</v>
      </c>
      <c r="HD24" s="198">
        <f>HC24*(1+'Labour rates'!B27)</f>
        <v>437.72919999999999</v>
      </c>
      <c r="HE24" s="215" t="s">
        <v>174</v>
      </c>
      <c r="HF24" s="198">
        <f>($HC24*($ER$1^ET$1))*(1+'Labour rates'!$B$27)</f>
        <v>459.44067775229991</v>
      </c>
      <c r="HG24" s="507">
        <f>($HC24*($ER$1^EU$1))*(1+'Labour rates'!$B$27)</f>
        <v>470.69697435723123</v>
      </c>
      <c r="HH24" s="507">
        <f>($HC24*($ER$1^EV$1))*(1+'Labour rates'!$B$27)</f>
        <v>482.2290502289834</v>
      </c>
      <c r="HI24" s="507">
        <f>($HC24*($ER$1^EW$1))*(1+'Labour rates'!$B$27)</f>
        <v>494.04366195959346</v>
      </c>
      <c r="HJ24" s="510">
        <f>($HC24*($ER$1^EX$1))*(1+'Labour rates'!$B$27)</f>
        <v>506.14773167760342</v>
      </c>
      <c r="HK24" s="203">
        <v>401.43</v>
      </c>
      <c r="HL24" s="198">
        <f>HK24*(1+'Labour rates'!B27)</f>
        <v>570.03059999999994</v>
      </c>
      <c r="HM24" s="215" t="s">
        <v>174</v>
      </c>
      <c r="HN24" s="198">
        <f>($HK24*($ER$1^ET$1))*(1+'Labour rates'!$B$27)</f>
        <v>598.30426026764997</v>
      </c>
      <c r="HO24" s="507">
        <f>($HK24*($ER$1^EU$1))*(1+'Labour rates'!$B$27)</f>
        <v>612.96271464420727</v>
      </c>
      <c r="HP24" s="507">
        <f>($HK24*($ER$1^EV$1))*(1+'Labour rates'!$B$27)</f>
        <v>627.98030115299036</v>
      </c>
      <c r="HQ24" s="507">
        <f>($HK24*($ER$1^EW$1))*(1+'Labour rates'!$B$27)</f>
        <v>643.36581853123869</v>
      </c>
      <c r="HR24" s="510">
        <f>($HK24*($ER$1^EX$1))*(1+'Labour rates'!$B$27)</f>
        <v>659.12828108525378</v>
      </c>
      <c r="HS24" s="203">
        <v>475.2</v>
      </c>
      <c r="HT24" s="198">
        <f>HS24*(1+'Labour rates'!B27)</f>
        <v>674.78399999999999</v>
      </c>
      <c r="HU24" s="215" t="s">
        <v>174</v>
      </c>
      <c r="HV24" s="198">
        <f>($HS24*($ER$1^ET$1))*(1+'Labour rates'!$B$27)</f>
        <v>708.25345509599993</v>
      </c>
      <c r="HW24" s="507">
        <f>($HS24*($ER$1^EU$1))*(1+'Labour rates'!$B$27)</f>
        <v>725.60566474585175</v>
      </c>
      <c r="HX24" s="507">
        <f>($HS24*($ER$1^EV$1))*(1+'Labour rates'!$B$27)</f>
        <v>743.38300353212526</v>
      </c>
      <c r="HY24" s="507">
        <f>($HS24*($ER$1^EW$1))*(1+'Labour rates'!$B$27)</f>
        <v>761.59588711866229</v>
      </c>
      <c r="HZ24" s="510">
        <f>($HS24*($ER$1^EX$1))*(1+'Labour rates'!$B$27)</f>
        <v>780.2549863530694</v>
      </c>
      <c r="IA24" s="203">
        <v>2583.17</v>
      </c>
      <c r="IB24" s="198">
        <f>IA24*(1+'Labour rates'!B27)</f>
        <v>3668.1014</v>
      </c>
      <c r="IC24" s="215" t="s">
        <v>174</v>
      </c>
      <c r="ID24" s="198">
        <f>($IA24*($ER$1^ET$1))*(1+'Labour rates'!$B$27)</f>
        <v>3850.0401464653492</v>
      </c>
      <c r="IE24" s="507">
        <f>($IA24*($ER$1^EU$1))*(1+'Labour rates'!$B$27)</f>
        <v>3944.3661300537501</v>
      </c>
      <c r="IF24" s="507">
        <f>($IA24*($ER$1^EV$1))*(1+'Labour rates'!$B$27)</f>
        <v>4041.0031002400674</v>
      </c>
      <c r="IG24" s="507">
        <f>($IA24*($ER$1^EW$1))*(1+'Labour rates'!$B$27)</f>
        <v>4140.007676195949</v>
      </c>
      <c r="IH24" s="510">
        <f>($IA24*($ER$1^EX$1))*(1+'Labour rates'!$B$27)</f>
        <v>4241.4378642627489</v>
      </c>
      <c r="II24" s="203">
        <v>1562</v>
      </c>
      <c r="IJ24" s="198">
        <f>II24*(1+'Labour rates'!B27)</f>
        <v>2218.04</v>
      </c>
      <c r="IK24" s="215" t="s">
        <v>174</v>
      </c>
      <c r="IL24" s="198">
        <f>($II24*($ER$1^ET$1))*(1+'Labour rates'!$B$27)</f>
        <v>2328.0553385099997</v>
      </c>
      <c r="IM24" s="507">
        <f>($II24*($ER$1^EU$1))*(1+'Labour rates'!$B$27)</f>
        <v>2385.0926943034947</v>
      </c>
      <c r="IN24" s="507">
        <f>($II24*($ER$1^EV$1))*(1+'Labour rates'!$B$27)</f>
        <v>2443.52746531393</v>
      </c>
      <c r="IO24" s="507">
        <f>($II24*($ER$1^EW$1))*(1+'Labour rates'!$B$27)</f>
        <v>2503.3938882141215</v>
      </c>
      <c r="IP24" s="510">
        <f>($II24*($ER$1^EX$1))*(1+'Labour rates'!$B$27)</f>
        <v>2564.727038475367</v>
      </c>
      <c r="IQ24" s="203">
        <v>2072</v>
      </c>
      <c r="IR24" s="198">
        <f>IQ24*(1+'Labour rates'!B27)</f>
        <v>2942.24</v>
      </c>
      <c r="IS24" s="215" t="s">
        <v>174</v>
      </c>
      <c r="IT24" s="198">
        <f>($IQ24*($ER$1^ET$1))*(1+'Labour rates'!$B$27)</f>
        <v>3088.17583956</v>
      </c>
      <c r="IU24" s="507">
        <f>($IQ24*($ER$1^EU$1))*(1+'Labour rates'!$B$27)</f>
        <v>3163.8361476292193</v>
      </c>
      <c r="IV24" s="507">
        <f>($IQ24*($ER$1^EV$1))*(1+'Labour rates'!$B$27)</f>
        <v>3241.3501332461351</v>
      </c>
      <c r="IW24" s="507">
        <f>($IQ24*($ER$1^EW$1))*(1+'Labour rates'!$B$27)</f>
        <v>3320.7632115106658</v>
      </c>
      <c r="IX24" s="510">
        <f>($IQ24*($ER$1^EX$1))*(1+'Labour rates'!$B$27)</f>
        <v>3402.1219101926758</v>
      </c>
      <c r="IY24" s="203">
        <v>83.88</v>
      </c>
      <c r="IZ24" s="198">
        <f>IY24*(1+'Labour rates'!B27)</f>
        <v>119.10959999999999</v>
      </c>
      <c r="JA24" s="215" t="s">
        <v>174</v>
      </c>
      <c r="JB24" s="198">
        <f>($IY24*($ER$1^ET$1))*(1+'Labour rates'!$B$27)</f>
        <v>125.01746593739998</v>
      </c>
      <c r="JC24" s="507">
        <f>($IY24*($ER$1^EU$1))*(1+'Labour rates'!$B$27)</f>
        <v>128.08039385286628</v>
      </c>
      <c r="JD24" s="507">
        <f>($IY24*($ER$1^EV$1))*(1+'Labour rates'!$B$27)</f>
        <v>131.2183635022615</v>
      </c>
      <c r="JE24" s="507">
        <f>($IY24*($ER$1^EW$1))*(1+'Labour rates'!$B$27)</f>
        <v>134.43321340806691</v>
      </c>
      <c r="JF24" s="510">
        <f>($IY24*($ER$1^EX$1))*(1+'Labour rates'!$B$27)</f>
        <v>137.72682713656451</v>
      </c>
    </row>
    <row r="25" spans="1:266" x14ac:dyDescent="0.35">
      <c r="A25" s="4" t="s">
        <v>66</v>
      </c>
      <c r="C25" s="205"/>
      <c r="D25" s="217">
        <f>SUM(D8:D24)</f>
        <v>873.45325000000003</v>
      </c>
      <c r="E25" s="219" t="s">
        <v>174</v>
      </c>
      <c r="F25" s="217">
        <f>SUM(F8:F24)</f>
        <v>922.28949708429195</v>
      </c>
      <c r="G25" s="511">
        <f>SUM(G8:G24)</f>
        <v>949.7417342511427</v>
      </c>
      <c r="H25" s="511">
        <f>SUM(H8:H24)</f>
        <v>981.83453461660201</v>
      </c>
      <c r="I25" s="511">
        <f>SUM(I8:I24)</f>
        <v>1015.655256980001</v>
      </c>
      <c r="J25" s="511">
        <f>SUM(J8:J24)</f>
        <v>1050.1839916691217</v>
      </c>
      <c r="K25" s="205"/>
      <c r="L25" s="217">
        <f>SUM(L8:L24)</f>
        <v>1030.28325</v>
      </c>
      <c r="M25" s="219" t="s">
        <v>174</v>
      </c>
      <c r="N25" s="217">
        <f>SUM(N8:N24)</f>
        <v>1087.6834255474289</v>
      </c>
      <c r="O25" s="511">
        <f>SUM(O8:O24)</f>
        <v>1120.0586650519203</v>
      </c>
      <c r="P25" s="511">
        <f>SUM(P8:P24)</f>
        <v>1157.9066587103825</v>
      </c>
      <c r="Q25" s="511">
        <f>SUM(Q8:Q24)</f>
        <v>1197.7924421558253</v>
      </c>
      <c r="R25" s="511">
        <f>SUM(R8:R24)</f>
        <v>1238.5132055877098</v>
      </c>
      <c r="S25" s="205"/>
      <c r="T25" s="217">
        <f>SUM(T8:T24)</f>
        <v>1211.2552500000002</v>
      </c>
      <c r="U25" s="219" t="s">
        <v>174</v>
      </c>
      <c r="V25" s="217">
        <f>SUM(V8:V24)</f>
        <v>1279.3759123569725</v>
      </c>
      <c r="W25" s="511">
        <f>SUM(W8:W24)</f>
        <v>1317.4569390656284</v>
      </c>
      <c r="X25" s="511">
        <f>SUM(X8:X24)</f>
        <v>1361.9752338932851</v>
      </c>
      <c r="Y25" s="511">
        <f>SUM(Y8:Y24)</f>
        <v>1408.8904570060245</v>
      </c>
      <c r="Z25" s="511">
        <f>SUM(Z8:Z24)</f>
        <v>1456.7878163330906</v>
      </c>
      <c r="AA25" s="205"/>
      <c r="AB25" s="217">
        <f>SUM(AB8:AB24)</f>
        <v>1524.9152500000002</v>
      </c>
      <c r="AC25" s="219" t="s">
        <v>174</v>
      </c>
      <c r="AD25" s="217">
        <f>SUM(AD8:AD24)</f>
        <v>1610.1637692832467</v>
      </c>
      <c r="AE25" s="511">
        <f>SUM(AE8:AE24)</f>
        <v>1658.0908006671834</v>
      </c>
      <c r="AF25" s="511">
        <f>SUM(AF8:AF24)</f>
        <v>1714.119482080846</v>
      </c>
      <c r="AG25" s="511">
        <f>SUM(AG8:AG24)</f>
        <v>1773.1648273576729</v>
      </c>
      <c r="AH25" s="511">
        <f>SUM(AH8:AH24)</f>
        <v>1833.4462441702665</v>
      </c>
      <c r="AI25" s="205"/>
      <c r="AJ25" s="217">
        <f>SUM(AJ8:AJ24)</f>
        <v>1838.5752500000001</v>
      </c>
      <c r="AK25" s="219" t="s">
        <v>174</v>
      </c>
      <c r="AL25" s="217">
        <f>SUM(AL8:AL24)</f>
        <v>1940.951626209521</v>
      </c>
      <c r="AM25" s="511">
        <f>SUM(AM8:AM24)</f>
        <v>1998.7246622687385</v>
      </c>
      <c r="AN25" s="511">
        <f>SUM(AN8:AN24)</f>
        <v>2066.263730268407</v>
      </c>
      <c r="AO25" s="511">
        <f>SUM(AO8:AO24)</f>
        <v>2137.439197709321</v>
      </c>
      <c r="AP25" s="511">
        <f>SUM(AP8:AP24)</f>
        <v>2210.1046720074419</v>
      </c>
      <c r="AQ25" s="205"/>
      <c r="AR25" s="217">
        <f>SUM(AR8:AR24)</f>
        <v>2152.2352500000002</v>
      </c>
      <c r="AS25" s="219" t="s">
        <v>174</v>
      </c>
      <c r="AT25" s="217">
        <f>SUM(AT8:AT24)</f>
        <v>2271.7394831357951</v>
      </c>
      <c r="AU25" s="511">
        <f>SUM(AU8:AU24)</f>
        <v>2339.3585238702935</v>
      </c>
      <c r="AV25" s="511">
        <f>SUM(AV8:AV24)</f>
        <v>2418.4079784559681</v>
      </c>
      <c r="AW25" s="511">
        <f>SUM(AW8:AW24)</f>
        <v>2501.7135680609695</v>
      </c>
      <c r="AX25" s="511">
        <f>SUM(AX8:AX24)</f>
        <v>2586.7630998446184</v>
      </c>
      <c r="AY25" s="205"/>
      <c r="AZ25" s="217">
        <f>SUM(AZ8:AZ24)</f>
        <v>2309.0652500000001</v>
      </c>
      <c r="BA25" s="219" t="s">
        <v>174</v>
      </c>
      <c r="BB25" s="217">
        <f>SUM(BB8:BB24)</f>
        <v>2437.1334115989325</v>
      </c>
      <c r="BC25" s="511">
        <f>SUM(BC8:BC24)</f>
        <v>2509.6754546710713</v>
      </c>
      <c r="BD25" s="511">
        <f>SUM(BD8:BD24)</f>
        <v>2594.4801025497482</v>
      </c>
      <c r="BE25" s="511">
        <f>SUM(BE8:BE24)</f>
        <v>2683.8507532367939</v>
      </c>
      <c r="BF25" s="511">
        <f>SUM(BF8:BF24)</f>
        <v>2775.0923137632062</v>
      </c>
      <c r="BG25" s="205"/>
      <c r="BH25" s="217">
        <f>SUM(BH8:BH24)</f>
        <v>1681.7452500000002</v>
      </c>
      <c r="BI25" s="219" t="s">
        <v>174</v>
      </c>
      <c r="BJ25" s="217">
        <f>SUM(BJ8:BJ24)</f>
        <v>1775.5576977463836</v>
      </c>
      <c r="BK25" s="511">
        <f>SUM(BK8:BK24)</f>
        <v>1828.407731467961</v>
      </c>
      <c r="BL25" s="511">
        <f>SUM(BL8:BL24)</f>
        <v>1890.1916061746263</v>
      </c>
      <c r="BM25" s="511">
        <f>SUM(BM8:BM24)</f>
        <v>1955.302012533497</v>
      </c>
      <c r="BN25" s="511">
        <f>SUM(BN8:BN24)</f>
        <v>2021.7754580888543</v>
      </c>
      <c r="BO25" s="205"/>
      <c r="BP25" s="217">
        <f>SUM(BP8:BP24)</f>
        <v>1681.7452500000002</v>
      </c>
      <c r="BQ25" s="219" t="s">
        <v>174</v>
      </c>
      <c r="BR25" s="217">
        <f>SUM(BR8:BR24)</f>
        <v>1775.5576977463836</v>
      </c>
      <c r="BS25" s="511">
        <f>SUM(BS8:BS24)</f>
        <v>1828.407731467961</v>
      </c>
      <c r="BT25" s="511">
        <f>SUM(BT8:BT24)</f>
        <v>1890.1916061746263</v>
      </c>
      <c r="BU25" s="511">
        <f>SUM(BU8:BU24)</f>
        <v>1955.302012533497</v>
      </c>
      <c r="BV25" s="511">
        <f>SUM(BV8:BV24)</f>
        <v>2021.7754580888543</v>
      </c>
      <c r="BW25" s="205"/>
      <c r="BX25" s="217">
        <f>SUM(BX8:BX24)</f>
        <v>1063.4207500000002</v>
      </c>
      <c r="BY25" s="219" t="s">
        <v>174</v>
      </c>
      <c r="BZ25" s="217">
        <f>SUM(BZ8:BZ24)</f>
        <v>1122.783937127404</v>
      </c>
      <c r="CA25" s="511">
        <f>SUM(CA8:CA24)</f>
        <v>1156.2039544067886</v>
      </c>
      <c r="CB25" s="511">
        <f>SUM(CB8:CB24)</f>
        <v>1195.2733364844216</v>
      </c>
      <c r="CC25" s="511">
        <f>SUM(CC8:CC24)</f>
        <v>1236.4462696379687</v>
      </c>
      <c r="CD25" s="511">
        <f>SUM(CD8:CD24)</f>
        <v>1278.4811283247907</v>
      </c>
      <c r="CE25" s="205"/>
      <c r="CF25" s="217">
        <f>SUM(CF8:CF24)</f>
        <v>1690.7407499999999</v>
      </c>
      <c r="CG25" s="219" t="s">
        <v>174</v>
      </c>
      <c r="CH25" s="217">
        <f>SUM(CH8:CH24)</f>
        <v>1784.3596509799524</v>
      </c>
      <c r="CI25" s="511">
        <f>SUM(CI8:CI24)</f>
        <v>1837.4716776098987</v>
      </c>
      <c r="CJ25" s="511">
        <f>SUM(CJ8:CJ24)</f>
        <v>1899.5618328595433</v>
      </c>
      <c r="CK25" s="511">
        <f>SUM(CK8:CK24)</f>
        <v>1964.9950103412657</v>
      </c>
      <c r="CL25" s="511">
        <f>SUM(CL8:CL24)</f>
        <v>2031.7979839991424</v>
      </c>
      <c r="CM25" s="205"/>
      <c r="CN25" s="217">
        <f>SUM(CN8:CN24)</f>
        <v>1340.8987500000001</v>
      </c>
      <c r="CO25" s="219" t="s">
        <v>174</v>
      </c>
      <c r="CP25" s="217">
        <f>SUM(CP8:CP24)</f>
        <v>1415.9728567969037</v>
      </c>
      <c r="CQ25" s="511">
        <f>SUM(CQ8:CQ24)</f>
        <v>1458.1197345500384</v>
      </c>
      <c r="CR25" s="511">
        <f>SUM(CR8:CR24)</f>
        <v>1507.391177366804</v>
      </c>
      <c r="CS25" s="511">
        <f>SUM(CS8:CS24)</f>
        <v>1559.3154647139256</v>
      </c>
      <c r="CT25" s="511">
        <f>SUM(CT8:CT24)</f>
        <v>1612.326749406966</v>
      </c>
      <c r="CU25" s="205"/>
      <c r="CV25" s="217">
        <f>SUM(CV8:CV24)</f>
        <v>2414.6187500000001</v>
      </c>
      <c r="CW25" s="219" t="s">
        <v>174</v>
      </c>
      <c r="CX25" s="217">
        <f>SUM(CX8:CX24)</f>
        <v>2550.3925802850872</v>
      </c>
      <c r="CY25" s="511">
        <f>SUM(CY8:CY24)</f>
        <v>2626.3058181609431</v>
      </c>
      <c r="CZ25" s="511">
        <f>SUM(CZ8:CZ24)</f>
        <v>2715.051532160066</v>
      </c>
      <c r="DA25" s="511">
        <f>SUM(DA8:DA24)</f>
        <v>2808.5754415704882</v>
      </c>
      <c r="DB25" s="511">
        <f>SUM(DB8:DB24)</f>
        <v>2904.0572062833708</v>
      </c>
      <c r="DC25" s="205"/>
      <c r="DD25" s="217">
        <f>SUM(DD8:DD24)</f>
        <v>592.93074999999999</v>
      </c>
      <c r="DE25" s="219" t="s">
        <v>174</v>
      </c>
      <c r="DF25" s="217">
        <f>SUM(DF8:DF24)</f>
        <v>626.6021517379927</v>
      </c>
      <c r="DG25" s="511">
        <f>SUM(DG8:DG24)</f>
        <v>645.25316200445604</v>
      </c>
      <c r="DH25" s="511">
        <f>SUM(DH8:DH24)</f>
        <v>667.0569642030805</v>
      </c>
      <c r="DI25" s="511">
        <f>SUM(DI8:DI24)</f>
        <v>690.03471411049634</v>
      </c>
      <c r="DJ25" s="511">
        <f>SUM(DJ8:DJ24)</f>
        <v>713.49348656902703</v>
      </c>
      <c r="DK25" s="205"/>
      <c r="DL25" s="217">
        <f>SUM(DL8:DL24)</f>
        <v>1184.0687500000001</v>
      </c>
      <c r="DM25" s="219" t="s">
        <v>174</v>
      </c>
      <c r="DN25" s="217">
        <f>SUM(DN8:DN24)</f>
        <v>1250.5789283337665</v>
      </c>
      <c r="DO25" s="511">
        <f>SUM(DO8:DO24)</f>
        <v>1287.8028037492609</v>
      </c>
      <c r="DP25" s="511">
        <f>SUM(DP8:DP24)</f>
        <v>1331.3190532730237</v>
      </c>
      <c r="DQ25" s="511">
        <f>SUM(DQ8:DQ24)</f>
        <v>1377.1782795381014</v>
      </c>
      <c r="DR25" s="511">
        <f>SUM(DR8:DR24)</f>
        <v>1423.9975354883782</v>
      </c>
      <c r="DS25" s="205"/>
      <c r="DT25" s="217">
        <f>SUM(DT8:DT24)</f>
        <v>1654.5587500000001</v>
      </c>
      <c r="DU25" s="219" t="s">
        <v>174</v>
      </c>
      <c r="DV25" s="217">
        <f>SUM(DV8:DV24)</f>
        <v>1746.7607137231778</v>
      </c>
      <c r="DW25" s="511">
        <f>SUM(DW8:DW24)</f>
        <v>1798.7535961515935</v>
      </c>
      <c r="DX25" s="511">
        <f>SUM(DX8:DX24)</f>
        <v>1859.5354255543648</v>
      </c>
      <c r="DY25" s="511">
        <f>SUM(DY8:DY24)</f>
        <v>1923.5898350655739</v>
      </c>
      <c r="DZ25" s="511">
        <f>SUM(DZ8:DZ24)</f>
        <v>1988.9851772441421</v>
      </c>
      <c r="EA25" s="205"/>
      <c r="EB25" s="217">
        <f>SUM(EB8:EB24)</f>
        <v>3414.6487499999998</v>
      </c>
      <c r="EC25" s="219" t="s">
        <v>174</v>
      </c>
      <c r="ED25" s="217">
        <f>SUM(ED8:ED24)</f>
        <v>3608.936304726647</v>
      </c>
      <c r="EE25" s="511">
        <f>SUM(EE8:EE24)</f>
        <v>3716.3574297319983</v>
      </c>
      <c r="EF25" s="511">
        <f>SUM(EF8:EF24)</f>
        <v>3841.937166599223</v>
      </c>
      <c r="EG25" s="511">
        <f>SUM(EG8:EG24)</f>
        <v>3974.2782950358151</v>
      </c>
      <c r="EH25" s="511">
        <f>SUM(EH8:EH24)</f>
        <v>4109.3898891391709</v>
      </c>
      <c r="EI25" s="205"/>
      <c r="EJ25" s="217">
        <f>SUM(EJ8:EJ24)</f>
        <v>2621.75875</v>
      </c>
      <c r="EK25" s="219" t="s">
        <v>174</v>
      </c>
      <c r="EL25" s="217">
        <f>SUM(EL8:EL24)</f>
        <v>2771.2560679337212</v>
      </c>
      <c r="EM25" s="511">
        <f>SUM(EM8:EM24)</f>
        <v>2853.7433770351472</v>
      </c>
      <c r="EN25" s="511">
        <f>SUM(EN8:EN24)</f>
        <v>2950.1744521270025</v>
      </c>
      <c r="EO25" s="511">
        <f>SUM(EO8:EO24)</f>
        <v>3051.7975133976497</v>
      </c>
      <c r="EP25" s="511">
        <f>SUM(EP8:EP24)</f>
        <v>3155.5479798485903</v>
      </c>
      <c r="EQ25" s="205"/>
      <c r="ER25" s="217">
        <f>SUM(ER8:ER24)</f>
        <v>3742.5952499999999</v>
      </c>
      <c r="ES25" s="219" t="s">
        <v>174</v>
      </c>
      <c r="ET25" s="217">
        <f>SUM(ET8:ET24)</f>
        <v>4012.8041917260684</v>
      </c>
      <c r="EU25" s="511">
        <f>SUM(EU8:EU24)</f>
        <v>4130.943870657813</v>
      </c>
      <c r="EV25" s="511">
        <f>SUM(EV8:EV24)</f>
        <v>4268.1778901029529</v>
      </c>
      <c r="EW25" s="511">
        <f>SUM(EW8:EW24)</f>
        <v>4412.618571176562</v>
      </c>
      <c r="EX25" s="511">
        <f>SUM(EX8:EX24)</f>
        <v>4560.1056992980666</v>
      </c>
      <c r="EY25" s="205"/>
      <c r="EZ25" s="217">
        <f>SUM(EZ8:EZ24)</f>
        <v>4454.289850000001</v>
      </c>
      <c r="FA25" s="219" t="s">
        <v>174</v>
      </c>
      <c r="FB25" s="217">
        <f>SUM(FB8:FB24)</f>
        <v>4729.248421505461</v>
      </c>
      <c r="FC25" s="511">
        <f>SUM(FC8:FC24)</f>
        <v>4864.7354992494875</v>
      </c>
      <c r="FD25" s="511">
        <f>SUM(FD8:FD24)</f>
        <v>5019.5740259603472</v>
      </c>
      <c r="FE25" s="511">
        <f>SUM(FE8:FE24)</f>
        <v>5182.0106794455605</v>
      </c>
      <c r="FF25" s="511">
        <f>SUM(FF8:FF24)</f>
        <v>5347.9397842229973</v>
      </c>
      <c r="FG25" s="205"/>
      <c r="FH25" s="217">
        <f>SUM(FH8:FH24)</f>
        <v>8816.8586500000019</v>
      </c>
      <c r="FI25" s="219" t="s">
        <v>174</v>
      </c>
      <c r="FJ25" s="217">
        <f>SUM(FJ8:FJ24)</f>
        <v>9301.1941995334182</v>
      </c>
      <c r="FK25" s="511">
        <f>SUM(FK8:FK24)</f>
        <v>9572.941762212773</v>
      </c>
      <c r="FL25" s="511">
        <f>SUM(FL8:FL24)</f>
        <v>9887.1921824927904</v>
      </c>
      <c r="FM25" s="511">
        <f>SUM(FM8:FM24)</f>
        <v>10217.648181531851</v>
      </c>
      <c r="FN25" s="511">
        <f>SUM(FN8:FN24)</f>
        <v>10555.110946217721</v>
      </c>
      <c r="FO25" s="205"/>
      <c r="FP25" s="217">
        <f>SUM(FP8:FP24)</f>
        <v>13125.978050000003</v>
      </c>
      <c r="FQ25" s="219" t="s">
        <v>174</v>
      </c>
      <c r="FR25" s="217">
        <f>SUM(FR8:FR24)</f>
        <v>13844.3257983454</v>
      </c>
      <c r="FS25" s="511">
        <f>SUM(FS8:FS24)</f>
        <v>14246.195692816553</v>
      </c>
      <c r="FT25" s="511">
        <f>SUM(FT8:FT24)</f>
        <v>14709.130782433907</v>
      </c>
      <c r="FU25" s="511">
        <f>SUM(FU8:FU24)</f>
        <v>15195.562734154131</v>
      </c>
      <c r="FV25" s="511">
        <f>SUM(FV8:FV24)</f>
        <v>15692.355603776496</v>
      </c>
      <c r="FW25" s="205"/>
      <c r="FX25" s="217">
        <f>SUM(FX8:FX24)</f>
        <v>17315.46745</v>
      </c>
      <c r="FY25" s="219" t="s">
        <v>174</v>
      </c>
      <c r="FZ25" s="217">
        <f>SUM(FZ8:FZ24)</f>
        <v>18261.467136163879</v>
      </c>
      <c r="GA25" s="511">
        <f>SUM(GA8:GA24)</f>
        <v>18789.709222653539</v>
      </c>
      <c r="GB25" s="511">
        <f>SUM(GB8:GB24)</f>
        <v>19396.944913149422</v>
      </c>
      <c r="GC25" s="511">
        <f>SUM(GC8:GC24)</f>
        <v>20034.732704613358</v>
      </c>
      <c r="GD25" s="511">
        <f>SUM(GD8:GD24)</f>
        <v>20686.13884751685</v>
      </c>
      <c r="GE25" s="205"/>
      <c r="GF25" s="217">
        <f>SUM(GF8:GF24)</f>
        <v>1181.5074</v>
      </c>
      <c r="GG25" s="219" t="s">
        <v>174</v>
      </c>
      <c r="GH25" s="217">
        <f>SUM(GH8:GH24)</f>
        <v>1245.7798754459413</v>
      </c>
      <c r="GI25" s="511">
        <f>SUM(GI8:GI24)</f>
        <v>1280.8317527848444</v>
      </c>
      <c r="GJ25" s="511">
        <f>SUM(GJ8:GJ24)</f>
        <v>1320.4441109206412</v>
      </c>
      <c r="GK25" s="511">
        <f>SUM(GK8:GK24)</f>
        <v>1361.9054304155859</v>
      </c>
      <c r="GL25" s="511">
        <f>SUM(GL8:GL24)</f>
        <v>1404.2700494810535</v>
      </c>
      <c r="GM25" s="205"/>
      <c r="GN25" s="217">
        <f>SUM(GN8:GN24)</f>
        <v>1360.4962</v>
      </c>
      <c r="GO25" s="219" t="s">
        <v>174</v>
      </c>
      <c r="GP25" s="217">
        <f>SUM(GP8:GP24)</f>
        <v>1432.5709501642323</v>
      </c>
      <c r="GQ25" s="511">
        <f>SUM(GQ8:GQ24)</f>
        <v>1471.5767906997121</v>
      </c>
      <c r="GR25" s="511">
        <f>SUM(GR8:GR24)</f>
        <v>1514.7314027193345</v>
      </c>
      <c r="GS25" s="511">
        <f>SUM(GS8:GS24)</f>
        <v>1559.701069062377</v>
      </c>
      <c r="GT25" s="511">
        <f>SUM(GT8:GT24)</f>
        <v>1605.6754463339325</v>
      </c>
      <c r="GU25" s="205"/>
      <c r="GV25" s="217">
        <f>SUM(GV8:GV24)</f>
        <v>1375.5022000000001</v>
      </c>
      <c r="GW25" s="219" t="s">
        <v>174</v>
      </c>
      <c r="GX25" s="217">
        <f>SUM(GX8:GX24)</f>
        <v>1449.2084401459163</v>
      </c>
      <c r="GY25" s="511">
        <f>SUM(GY8:GY24)</f>
        <v>1490.1766087776598</v>
      </c>
      <c r="GZ25" s="511">
        <f>SUM(GZ8:GZ24)</f>
        <v>1536.6119880160622</v>
      </c>
      <c r="HA25" s="511">
        <f>SUM(HA8:HA24)</f>
        <v>1585.2442720022705</v>
      </c>
      <c r="HB25" s="511">
        <f>SUM(HB8:HB24)</f>
        <v>1634.9323920699853</v>
      </c>
      <c r="HC25" s="205"/>
      <c r="HD25" s="217">
        <f>SUM(HD8:HD24)</f>
        <v>1577.7722000000001</v>
      </c>
      <c r="HE25" s="219" t="s">
        <v>174</v>
      </c>
      <c r="HF25" s="217">
        <f>SUM(HF8:HF24)</f>
        <v>1662.2962039690533</v>
      </c>
      <c r="HG25" s="511">
        <f>SUM(HG8:HG24)</f>
        <v>1709.3558739047571</v>
      </c>
      <c r="HH25" s="511">
        <f>SUM(HH8:HH24)</f>
        <v>1762.743573627158</v>
      </c>
      <c r="HI25" s="511">
        <f>SUM(HI8:HI24)</f>
        <v>1818.6673755025834</v>
      </c>
      <c r="HJ25" s="511">
        <f>SUM(HJ8:HJ24)</f>
        <v>1875.8040293120121</v>
      </c>
      <c r="HK25" s="205"/>
      <c r="HL25" s="217">
        <f>SUM(HL8:HL24)</f>
        <v>726.86059999999998</v>
      </c>
      <c r="HM25" s="219" t="s">
        <v>174</v>
      </c>
      <c r="HN25" s="217">
        <f>SUM(HN8:HN24)</f>
        <v>763.69818873078702</v>
      </c>
      <c r="HO25" s="511">
        <f>SUM(HO8:HO24)</f>
        <v>783.27964544498479</v>
      </c>
      <c r="HP25" s="511">
        <f>SUM(HP8:HP24)</f>
        <v>804.05242524677078</v>
      </c>
      <c r="HQ25" s="511">
        <f>SUM(HQ8:HQ24)</f>
        <v>825.50300370706282</v>
      </c>
      <c r="HR25" s="511">
        <f>SUM(HR8:HR24)</f>
        <v>847.4574950038417</v>
      </c>
      <c r="HS25" s="205"/>
      <c r="HT25" s="217">
        <f>SUM(HT8:HT24)</f>
        <v>831.61400000000003</v>
      </c>
      <c r="HU25" s="219" t="s">
        <v>174</v>
      </c>
      <c r="HV25" s="217">
        <f>SUM(HV8:HV24)</f>
        <v>873.64738355913698</v>
      </c>
      <c r="HW25" s="511">
        <f>SUM(HW8:HW24)</f>
        <v>895.92259554662928</v>
      </c>
      <c r="HX25" s="511">
        <f>SUM(HX8:HX24)</f>
        <v>919.45512762590567</v>
      </c>
      <c r="HY25" s="511">
        <f>SUM(HY8:HY24)</f>
        <v>943.73307229448642</v>
      </c>
      <c r="HZ25" s="511">
        <f>SUM(HZ8:HZ24)</f>
        <v>968.58420027165732</v>
      </c>
      <c r="IA25" s="205"/>
      <c r="IB25" s="217">
        <f>SUM(IB8:IB24)</f>
        <v>3903.3463999999999</v>
      </c>
      <c r="IC25" s="219" t="s">
        <v>174</v>
      </c>
      <c r="ID25" s="217">
        <f>SUM(ID8:ID24)</f>
        <v>4098.1310391600546</v>
      </c>
      <c r="IE25" s="511">
        <f>SUM(IE8:IE24)</f>
        <v>4199.8415262549161</v>
      </c>
      <c r="IF25" s="511">
        <f>SUM(IF8:IF24)</f>
        <v>4305.1112863807384</v>
      </c>
      <c r="IG25" s="511">
        <f>SUM(IG8:IG24)</f>
        <v>4413.2134539596855</v>
      </c>
      <c r="IH25" s="511">
        <f>SUM(IH8:IH24)</f>
        <v>4523.9316851406311</v>
      </c>
      <c r="II25" s="205"/>
      <c r="IJ25" s="217">
        <f>SUM(IJ8:IJ24)</f>
        <v>2374.87</v>
      </c>
      <c r="IK25" s="219" t="s">
        <v>174</v>
      </c>
      <c r="IL25" s="217">
        <f>SUM(IL8:IL24)</f>
        <v>2493.4492669731367</v>
      </c>
      <c r="IM25" s="511">
        <f>SUM(IM8:IM24)</f>
        <v>2555.409625104272</v>
      </c>
      <c r="IN25" s="511">
        <f>SUM(IN8:IN24)</f>
        <v>2619.5995894077105</v>
      </c>
      <c r="IO25" s="511">
        <f>SUM(IO8:IO24)</f>
        <v>2685.5310733899455</v>
      </c>
      <c r="IP25" s="511">
        <f>SUM(IP8:IP24)</f>
        <v>2753.0562523939548</v>
      </c>
      <c r="IQ25" s="205"/>
      <c r="IR25" s="217">
        <f>SUM(IR8:IR24)</f>
        <v>3099.0699999999997</v>
      </c>
      <c r="IS25" s="219" t="s">
        <v>174</v>
      </c>
      <c r="IT25" s="217">
        <f>SUM(IT8:IT24)</f>
        <v>3253.5697680231369</v>
      </c>
      <c r="IU25" s="511">
        <f>SUM(IU8:IU24)</f>
        <v>3334.1530784299966</v>
      </c>
      <c r="IV25" s="511">
        <f>SUM(IV8:IV24)</f>
        <v>3417.4222573399156</v>
      </c>
      <c r="IW25" s="511">
        <f>SUM(IW8:IW24)</f>
        <v>3502.9003966864898</v>
      </c>
      <c r="IX25" s="511">
        <f>SUM(IX8:IX24)</f>
        <v>3590.4511241112637</v>
      </c>
      <c r="IY25" s="205"/>
      <c r="IZ25" s="217">
        <f>SUM(IZ8:IZ24)</f>
        <v>275.93959999999998</v>
      </c>
      <c r="JA25" s="219" t="s">
        <v>174</v>
      </c>
      <c r="JB25" s="217">
        <f>SUM(JB8:JB24)</f>
        <v>290.41139440053706</v>
      </c>
      <c r="JC25" s="511">
        <f>SUM(JC8:JC24)</f>
        <v>298.39732465364381</v>
      </c>
      <c r="JD25" s="511">
        <f>SUM(JD8:JD24)</f>
        <v>307.29048759604188</v>
      </c>
      <c r="JE25" s="511">
        <f>SUM(JE8:JE24)</f>
        <v>316.57039858389112</v>
      </c>
      <c r="JF25" s="519">
        <f>SUM(JF8:JF24)</f>
        <v>326.05604105515243</v>
      </c>
    </row>
    <row r="26" spans="1:266" x14ac:dyDescent="0.35">
      <c r="A26" s="4" t="s">
        <v>75</v>
      </c>
      <c r="C26" s="207" t="s">
        <v>95</v>
      </c>
      <c r="D26" s="200">
        <f t="shared" ref="D26:J26" si="0">IF(C26="YES",D25*$B26,0)</f>
        <v>0</v>
      </c>
      <c r="E26" s="200">
        <f t="shared" si="0"/>
        <v>0</v>
      </c>
      <c r="F26" s="200">
        <f t="shared" si="0"/>
        <v>0</v>
      </c>
      <c r="G26" s="512">
        <f t="shared" si="0"/>
        <v>0</v>
      </c>
      <c r="H26" s="512">
        <f t="shared" si="0"/>
        <v>0</v>
      </c>
      <c r="I26" s="512">
        <f t="shared" si="0"/>
        <v>0</v>
      </c>
      <c r="J26" s="513">
        <f t="shared" si="0"/>
        <v>0</v>
      </c>
      <c r="K26" s="207" t="s">
        <v>95</v>
      </c>
      <c r="L26" s="200">
        <f t="shared" ref="L26:R26" si="1">IF(K26="YES",L25*$B26,0)</f>
        <v>0</v>
      </c>
      <c r="M26" s="200">
        <f t="shared" si="1"/>
        <v>0</v>
      </c>
      <c r="N26" s="200">
        <f t="shared" si="1"/>
        <v>0</v>
      </c>
      <c r="O26" s="512">
        <f t="shared" si="1"/>
        <v>0</v>
      </c>
      <c r="P26" s="512">
        <f t="shared" si="1"/>
        <v>0</v>
      </c>
      <c r="Q26" s="512">
        <f t="shared" si="1"/>
        <v>0</v>
      </c>
      <c r="R26" s="513">
        <f t="shared" si="1"/>
        <v>0</v>
      </c>
      <c r="S26" s="207" t="s">
        <v>95</v>
      </c>
      <c r="T26" s="200">
        <f t="shared" ref="T26:Z26" si="2">IF(S26="YES",T25*$B26,0)</f>
        <v>0</v>
      </c>
      <c r="U26" s="200">
        <f t="shared" si="2"/>
        <v>0</v>
      </c>
      <c r="V26" s="200">
        <f t="shared" si="2"/>
        <v>0</v>
      </c>
      <c r="W26" s="512">
        <f t="shared" si="2"/>
        <v>0</v>
      </c>
      <c r="X26" s="512">
        <f t="shared" si="2"/>
        <v>0</v>
      </c>
      <c r="Y26" s="512">
        <f t="shared" si="2"/>
        <v>0</v>
      </c>
      <c r="Z26" s="513">
        <f t="shared" si="2"/>
        <v>0</v>
      </c>
      <c r="AA26" s="207" t="s">
        <v>95</v>
      </c>
      <c r="AB26" s="200">
        <f t="shared" ref="AB26:AH26" si="3">IF(AA26="YES",AB25*$B26,0)</f>
        <v>0</v>
      </c>
      <c r="AC26" s="200">
        <f t="shared" si="3"/>
        <v>0</v>
      </c>
      <c r="AD26" s="200">
        <f t="shared" si="3"/>
        <v>0</v>
      </c>
      <c r="AE26" s="512">
        <f t="shared" si="3"/>
        <v>0</v>
      </c>
      <c r="AF26" s="512">
        <f t="shared" si="3"/>
        <v>0</v>
      </c>
      <c r="AG26" s="512">
        <f t="shared" si="3"/>
        <v>0</v>
      </c>
      <c r="AH26" s="513">
        <f t="shared" si="3"/>
        <v>0</v>
      </c>
      <c r="AI26" s="207" t="s">
        <v>95</v>
      </c>
      <c r="AJ26" s="200">
        <f t="shared" ref="AJ26:AP26" si="4">IF(AI26="YES",AJ25*$B26,0)</f>
        <v>0</v>
      </c>
      <c r="AK26" s="200">
        <f t="shared" si="4"/>
        <v>0</v>
      </c>
      <c r="AL26" s="200">
        <f t="shared" si="4"/>
        <v>0</v>
      </c>
      <c r="AM26" s="512">
        <f t="shared" si="4"/>
        <v>0</v>
      </c>
      <c r="AN26" s="512">
        <f t="shared" si="4"/>
        <v>0</v>
      </c>
      <c r="AO26" s="512">
        <f t="shared" si="4"/>
        <v>0</v>
      </c>
      <c r="AP26" s="513">
        <f t="shared" si="4"/>
        <v>0</v>
      </c>
      <c r="AQ26" s="207" t="s">
        <v>95</v>
      </c>
      <c r="AR26" s="200">
        <f t="shared" ref="AR26:AX26" si="5">IF(AQ26="YES",AR25*$B26,0)</f>
        <v>0</v>
      </c>
      <c r="AS26" s="200">
        <f t="shared" si="5"/>
        <v>0</v>
      </c>
      <c r="AT26" s="200">
        <f t="shared" si="5"/>
        <v>0</v>
      </c>
      <c r="AU26" s="512">
        <f t="shared" si="5"/>
        <v>0</v>
      </c>
      <c r="AV26" s="512">
        <f t="shared" si="5"/>
        <v>0</v>
      </c>
      <c r="AW26" s="512">
        <f t="shared" si="5"/>
        <v>0</v>
      </c>
      <c r="AX26" s="513">
        <f t="shared" si="5"/>
        <v>0</v>
      </c>
      <c r="AY26" s="207" t="s">
        <v>95</v>
      </c>
      <c r="AZ26" s="200">
        <f t="shared" ref="AZ26:BF26" si="6">IF(AY26="YES",AZ25*$B26,0)</f>
        <v>0</v>
      </c>
      <c r="BA26" s="200">
        <f t="shared" si="6"/>
        <v>0</v>
      </c>
      <c r="BB26" s="200">
        <f t="shared" si="6"/>
        <v>0</v>
      </c>
      <c r="BC26" s="512">
        <f t="shared" si="6"/>
        <v>0</v>
      </c>
      <c r="BD26" s="512">
        <f t="shared" si="6"/>
        <v>0</v>
      </c>
      <c r="BE26" s="512">
        <f t="shared" si="6"/>
        <v>0</v>
      </c>
      <c r="BF26" s="513">
        <f t="shared" si="6"/>
        <v>0</v>
      </c>
      <c r="BG26" s="207" t="s">
        <v>95</v>
      </c>
      <c r="BH26" s="200">
        <f t="shared" ref="BH26:BN26" si="7">IF(BG26="YES",BH25*$B26,0)</f>
        <v>0</v>
      </c>
      <c r="BI26" s="200">
        <f t="shared" si="7"/>
        <v>0</v>
      </c>
      <c r="BJ26" s="200">
        <f t="shared" si="7"/>
        <v>0</v>
      </c>
      <c r="BK26" s="512">
        <f t="shared" si="7"/>
        <v>0</v>
      </c>
      <c r="BL26" s="512">
        <f t="shared" si="7"/>
        <v>0</v>
      </c>
      <c r="BM26" s="512">
        <f t="shared" si="7"/>
        <v>0</v>
      </c>
      <c r="BN26" s="513">
        <f t="shared" si="7"/>
        <v>0</v>
      </c>
      <c r="BO26" s="207" t="s">
        <v>95</v>
      </c>
      <c r="BP26" s="200">
        <f t="shared" ref="BP26:BV26" si="8">IF(BO26="YES",BP25*$B26,0)</f>
        <v>0</v>
      </c>
      <c r="BQ26" s="200">
        <f t="shared" si="8"/>
        <v>0</v>
      </c>
      <c r="BR26" s="200">
        <f t="shared" si="8"/>
        <v>0</v>
      </c>
      <c r="BS26" s="512">
        <f t="shared" si="8"/>
        <v>0</v>
      </c>
      <c r="BT26" s="512">
        <f t="shared" si="8"/>
        <v>0</v>
      </c>
      <c r="BU26" s="512">
        <f t="shared" si="8"/>
        <v>0</v>
      </c>
      <c r="BV26" s="513">
        <f t="shared" si="8"/>
        <v>0</v>
      </c>
      <c r="BW26" s="207" t="s">
        <v>95</v>
      </c>
      <c r="BX26" s="200">
        <f t="shared" ref="BX26:CD26" si="9">IF(BW26="YES",BX25*$B26,0)</f>
        <v>0</v>
      </c>
      <c r="BY26" s="200">
        <f t="shared" si="9"/>
        <v>0</v>
      </c>
      <c r="BZ26" s="200">
        <f t="shared" si="9"/>
        <v>0</v>
      </c>
      <c r="CA26" s="512">
        <f t="shared" si="9"/>
        <v>0</v>
      </c>
      <c r="CB26" s="512">
        <f t="shared" si="9"/>
        <v>0</v>
      </c>
      <c r="CC26" s="512">
        <f t="shared" si="9"/>
        <v>0</v>
      </c>
      <c r="CD26" s="513">
        <f t="shared" si="9"/>
        <v>0</v>
      </c>
      <c r="CE26" s="207" t="s">
        <v>95</v>
      </c>
      <c r="CF26" s="200">
        <f t="shared" ref="CF26:CL26" si="10">IF(CE26="YES",CF25*$B26,0)</f>
        <v>0</v>
      </c>
      <c r="CG26" s="200">
        <f t="shared" si="10"/>
        <v>0</v>
      </c>
      <c r="CH26" s="200">
        <f t="shared" si="10"/>
        <v>0</v>
      </c>
      <c r="CI26" s="512">
        <f t="shared" si="10"/>
        <v>0</v>
      </c>
      <c r="CJ26" s="512">
        <f t="shared" si="10"/>
        <v>0</v>
      </c>
      <c r="CK26" s="512">
        <f t="shared" si="10"/>
        <v>0</v>
      </c>
      <c r="CL26" s="513">
        <f t="shared" si="10"/>
        <v>0</v>
      </c>
      <c r="CM26" s="207" t="s">
        <v>95</v>
      </c>
      <c r="CN26" s="200">
        <f t="shared" ref="CN26:CT26" si="11">IF(CM26="YES",CN25*$B26,0)</f>
        <v>0</v>
      </c>
      <c r="CO26" s="200">
        <f t="shared" si="11"/>
        <v>0</v>
      </c>
      <c r="CP26" s="200">
        <f t="shared" si="11"/>
        <v>0</v>
      </c>
      <c r="CQ26" s="512">
        <f t="shared" si="11"/>
        <v>0</v>
      </c>
      <c r="CR26" s="512">
        <f t="shared" si="11"/>
        <v>0</v>
      </c>
      <c r="CS26" s="512">
        <f t="shared" si="11"/>
        <v>0</v>
      </c>
      <c r="CT26" s="513">
        <f t="shared" si="11"/>
        <v>0</v>
      </c>
      <c r="CU26" s="207" t="s">
        <v>95</v>
      </c>
      <c r="CV26" s="200">
        <f t="shared" ref="CV26:DB26" si="12">IF(CU26="YES",CV25*$B26,0)</f>
        <v>0</v>
      </c>
      <c r="CW26" s="200">
        <f t="shared" si="12"/>
        <v>0</v>
      </c>
      <c r="CX26" s="200">
        <f t="shared" si="12"/>
        <v>0</v>
      </c>
      <c r="CY26" s="512">
        <f t="shared" si="12"/>
        <v>0</v>
      </c>
      <c r="CZ26" s="512">
        <f t="shared" si="12"/>
        <v>0</v>
      </c>
      <c r="DA26" s="512">
        <f t="shared" si="12"/>
        <v>0</v>
      </c>
      <c r="DB26" s="513">
        <f t="shared" si="12"/>
        <v>0</v>
      </c>
      <c r="DC26" s="207" t="s">
        <v>95</v>
      </c>
      <c r="DD26" s="200">
        <f t="shared" ref="DD26:DJ26" si="13">IF(DC26="YES",DD25*$B26,0)</f>
        <v>0</v>
      </c>
      <c r="DE26" s="200">
        <f t="shared" si="13"/>
        <v>0</v>
      </c>
      <c r="DF26" s="200">
        <f t="shared" si="13"/>
        <v>0</v>
      </c>
      <c r="DG26" s="512">
        <f t="shared" si="13"/>
        <v>0</v>
      </c>
      <c r="DH26" s="512">
        <f t="shared" si="13"/>
        <v>0</v>
      </c>
      <c r="DI26" s="512">
        <f t="shared" si="13"/>
        <v>0</v>
      </c>
      <c r="DJ26" s="513">
        <f t="shared" si="13"/>
        <v>0</v>
      </c>
      <c r="DK26" s="207" t="s">
        <v>95</v>
      </c>
      <c r="DL26" s="200">
        <f t="shared" ref="DL26:DR26" si="14">IF(DK26="YES",DL25*$B26,0)</f>
        <v>0</v>
      </c>
      <c r="DM26" s="200">
        <f t="shared" si="14"/>
        <v>0</v>
      </c>
      <c r="DN26" s="200">
        <f t="shared" si="14"/>
        <v>0</v>
      </c>
      <c r="DO26" s="512">
        <f t="shared" si="14"/>
        <v>0</v>
      </c>
      <c r="DP26" s="512">
        <f t="shared" si="14"/>
        <v>0</v>
      </c>
      <c r="DQ26" s="512">
        <f t="shared" si="14"/>
        <v>0</v>
      </c>
      <c r="DR26" s="513">
        <f t="shared" si="14"/>
        <v>0</v>
      </c>
      <c r="DS26" s="207" t="s">
        <v>95</v>
      </c>
      <c r="DT26" s="200">
        <f t="shared" ref="DT26:DZ26" si="15">IF(DS26="YES",DT25*$B26,0)</f>
        <v>0</v>
      </c>
      <c r="DU26" s="200">
        <f t="shared" si="15"/>
        <v>0</v>
      </c>
      <c r="DV26" s="200">
        <f t="shared" si="15"/>
        <v>0</v>
      </c>
      <c r="DW26" s="512">
        <f t="shared" si="15"/>
        <v>0</v>
      </c>
      <c r="DX26" s="512">
        <f t="shared" si="15"/>
        <v>0</v>
      </c>
      <c r="DY26" s="512">
        <f t="shared" si="15"/>
        <v>0</v>
      </c>
      <c r="DZ26" s="513">
        <f t="shared" si="15"/>
        <v>0</v>
      </c>
      <c r="EA26" s="207" t="s">
        <v>95</v>
      </c>
      <c r="EB26" s="200">
        <f t="shared" ref="EB26:EH26" si="16">IF(EA26="YES",EB25*$B26,0)</f>
        <v>0</v>
      </c>
      <c r="EC26" s="200">
        <f t="shared" si="16"/>
        <v>0</v>
      </c>
      <c r="ED26" s="200">
        <f t="shared" si="16"/>
        <v>0</v>
      </c>
      <c r="EE26" s="512">
        <f t="shared" si="16"/>
        <v>0</v>
      </c>
      <c r="EF26" s="512">
        <f t="shared" si="16"/>
        <v>0</v>
      </c>
      <c r="EG26" s="512">
        <f t="shared" si="16"/>
        <v>0</v>
      </c>
      <c r="EH26" s="513">
        <f t="shared" si="16"/>
        <v>0</v>
      </c>
      <c r="EI26" s="207" t="s">
        <v>95</v>
      </c>
      <c r="EJ26" s="200">
        <f t="shared" ref="EJ26:EP26" si="17">IF(EI26="YES",EJ25*$B26,0)</f>
        <v>0</v>
      </c>
      <c r="EK26" s="200">
        <f t="shared" si="17"/>
        <v>0</v>
      </c>
      <c r="EL26" s="200">
        <f t="shared" si="17"/>
        <v>0</v>
      </c>
      <c r="EM26" s="512">
        <f t="shared" si="17"/>
        <v>0</v>
      </c>
      <c r="EN26" s="512">
        <f t="shared" si="17"/>
        <v>0</v>
      </c>
      <c r="EO26" s="512">
        <f t="shared" si="17"/>
        <v>0</v>
      </c>
      <c r="EP26" s="513">
        <f t="shared" si="17"/>
        <v>0</v>
      </c>
      <c r="EQ26" s="207" t="s">
        <v>95</v>
      </c>
      <c r="ER26" s="200">
        <f t="shared" ref="ER26:EX26" si="18">IF(EQ26="YES",ER25*$B26,0)</f>
        <v>0</v>
      </c>
      <c r="ES26" s="200">
        <f t="shared" si="18"/>
        <v>0</v>
      </c>
      <c r="ET26" s="200">
        <f t="shared" si="18"/>
        <v>0</v>
      </c>
      <c r="EU26" s="512">
        <f t="shared" si="18"/>
        <v>0</v>
      </c>
      <c r="EV26" s="512">
        <f t="shared" si="18"/>
        <v>0</v>
      </c>
      <c r="EW26" s="512">
        <f t="shared" si="18"/>
        <v>0</v>
      </c>
      <c r="EX26" s="513">
        <f t="shared" si="18"/>
        <v>0</v>
      </c>
      <c r="EY26" s="207" t="s">
        <v>95</v>
      </c>
      <c r="EZ26" s="200">
        <f t="shared" ref="EZ26:FF26" si="19">IF(EY26="YES",EZ25*$B26,0)</f>
        <v>0</v>
      </c>
      <c r="FA26" s="200">
        <f t="shared" si="19"/>
        <v>0</v>
      </c>
      <c r="FB26" s="200">
        <f t="shared" si="19"/>
        <v>0</v>
      </c>
      <c r="FC26" s="512">
        <f t="shared" si="19"/>
        <v>0</v>
      </c>
      <c r="FD26" s="512">
        <f t="shared" si="19"/>
        <v>0</v>
      </c>
      <c r="FE26" s="512">
        <f t="shared" si="19"/>
        <v>0</v>
      </c>
      <c r="FF26" s="513">
        <f t="shared" si="19"/>
        <v>0</v>
      </c>
      <c r="FG26" s="207" t="s">
        <v>95</v>
      </c>
      <c r="FH26" s="200">
        <f t="shared" ref="FH26:FN26" si="20">IF(FG26="YES",FH25*$B26,0)</f>
        <v>0</v>
      </c>
      <c r="FI26" s="200">
        <f t="shared" si="20"/>
        <v>0</v>
      </c>
      <c r="FJ26" s="200">
        <f t="shared" si="20"/>
        <v>0</v>
      </c>
      <c r="FK26" s="512">
        <f t="shared" si="20"/>
        <v>0</v>
      </c>
      <c r="FL26" s="512">
        <f t="shared" si="20"/>
        <v>0</v>
      </c>
      <c r="FM26" s="512">
        <f t="shared" si="20"/>
        <v>0</v>
      </c>
      <c r="FN26" s="513">
        <f t="shared" si="20"/>
        <v>0</v>
      </c>
      <c r="FO26" s="207" t="s">
        <v>95</v>
      </c>
      <c r="FP26" s="200">
        <f t="shared" ref="FP26:FV26" si="21">IF(FO26="YES",FP25*$B26,0)</f>
        <v>0</v>
      </c>
      <c r="FQ26" s="200">
        <f t="shared" si="21"/>
        <v>0</v>
      </c>
      <c r="FR26" s="200">
        <f t="shared" si="21"/>
        <v>0</v>
      </c>
      <c r="FS26" s="512">
        <f t="shared" si="21"/>
        <v>0</v>
      </c>
      <c r="FT26" s="512">
        <f t="shared" si="21"/>
        <v>0</v>
      </c>
      <c r="FU26" s="512">
        <f t="shared" si="21"/>
        <v>0</v>
      </c>
      <c r="FV26" s="513">
        <f t="shared" si="21"/>
        <v>0</v>
      </c>
      <c r="FW26" s="207" t="s">
        <v>95</v>
      </c>
      <c r="FX26" s="200">
        <f t="shared" ref="FX26:GD26" si="22">IF(FW26="YES",FX25*$B26,0)</f>
        <v>0</v>
      </c>
      <c r="FY26" s="200">
        <f t="shared" si="22"/>
        <v>0</v>
      </c>
      <c r="FZ26" s="200">
        <f t="shared" si="22"/>
        <v>0</v>
      </c>
      <c r="GA26" s="512">
        <f t="shared" si="22"/>
        <v>0</v>
      </c>
      <c r="GB26" s="512">
        <f t="shared" si="22"/>
        <v>0</v>
      </c>
      <c r="GC26" s="512">
        <f t="shared" si="22"/>
        <v>0</v>
      </c>
      <c r="GD26" s="513">
        <f t="shared" si="22"/>
        <v>0</v>
      </c>
      <c r="GE26" s="207" t="s">
        <v>95</v>
      </c>
      <c r="GF26" s="200">
        <f t="shared" ref="GF26:GL26" si="23">IF(GE26="YES",GF25*$B26,0)</f>
        <v>0</v>
      </c>
      <c r="GG26" s="200">
        <f t="shared" si="23"/>
        <v>0</v>
      </c>
      <c r="GH26" s="200">
        <f t="shared" si="23"/>
        <v>0</v>
      </c>
      <c r="GI26" s="512">
        <f t="shared" si="23"/>
        <v>0</v>
      </c>
      <c r="GJ26" s="512">
        <f t="shared" si="23"/>
        <v>0</v>
      </c>
      <c r="GK26" s="512">
        <f t="shared" si="23"/>
        <v>0</v>
      </c>
      <c r="GL26" s="513">
        <f t="shared" si="23"/>
        <v>0</v>
      </c>
      <c r="GM26" s="207" t="s">
        <v>95</v>
      </c>
      <c r="GN26" s="200">
        <f t="shared" ref="GN26:GT26" si="24">IF(GM26="YES",GN25*$B26,0)</f>
        <v>0</v>
      </c>
      <c r="GO26" s="200">
        <f t="shared" si="24"/>
        <v>0</v>
      </c>
      <c r="GP26" s="200">
        <f t="shared" si="24"/>
        <v>0</v>
      </c>
      <c r="GQ26" s="512">
        <f t="shared" si="24"/>
        <v>0</v>
      </c>
      <c r="GR26" s="512">
        <f t="shared" si="24"/>
        <v>0</v>
      </c>
      <c r="GS26" s="512">
        <f t="shared" si="24"/>
        <v>0</v>
      </c>
      <c r="GT26" s="513">
        <f t="shared" si="24"/>
        <v>0</v>
      </c>
      <c r="GU26" s="207" t="s">
        <v>95</v>
      </c>
      <c r="GV26" s="200">
        <f t="shared" ref="GV26:HB26" si="25">IF(GU26="YES",GV25*$B26,0)</f>
        <v>0</v>
      </c>
      <c r="GW26" s="200">
        <f t="shared" si="25"/>
        <v>0</v>
      </c>
      <c r="GX26" s="200">
        <f t="shared" si="25"/>
        <v>0</v>
      </c>
      <c r="GY26" s="512">
        <f t="shared" si="25"/>
        <v>0</v>
      </c>
      <c r="GZ26" s="512">
        <f t="shared" si="25"/>
        <v>0</v>
      </c>
      <c r="HA26" s="512">
        <f t="shared" si="25"/>
        <v>0</v>
      </c>
      <c r="HB26" s="513">
        <f t="shared" si="25"/>
        <v>0</v>
      </c>
      <c r="HC26" s="207" t="s">
        <v>95</v>
      </c>
      <c r="HD26" s="200">
        <f t="shared" ref="HD26:HJ26" si="26">IF(HC26="YES",HD25*$B26,0)</f>
        <v>0</v>
      </c>
      <c r="HE26" s="200">
        <f t="shared" si="26"/>
        <v>0</v>
      </c>
      <c r="HF26" s="200">
        <f t="shared" si="26"/>
        <v>0</v>
      </c>
      <c r="HG26" s="512">
        <f t="shared" si="26"/>
        <v>0</v>
      </c>
      <c r="HH26" s="512">
        <f t="shared" si="26"/>
        <v>0</v>
      </c>
      <c r="HI26" s="512">
        <f t="shared" si="26"/>
        <v>0</v>
      </c>
      <c r="HJ26" s="513">
        <f t="shared" si="26"/>
        <v>0</v>
      </c>
      <c r="HK26" s="207" t="s">
        <v>95</v>
      </c>
      <c r="HL26" s="200">
        <f t="shared" ref="HL26:HR26" si="27">IF(HK26="YES",HL25*$B26,0)</f>
        <v>0</v>
      </c>
      <c r="HM26" s="200">
        <f t="shared" si="27"/>
        <v>0</v>
      </c>
      <c r="HN26" s="200">
        <f t="shared" si="27"/>
        <v>0</v>
      </c>
      <c r="HO26" s="512">
        <f t="shared" si="27"/>
        <v>0</v>
      </c>
      <c r="HP26" s="512">
        <f t="shared" si="27"/>
        <v>0</v>
      </c>
      <c r="HQ26" s="512">
        <f t="shared" si="27"/>
        <v>0</v>
      </c>
      <c r="HR26" s="513">
        <f t="shared" si="27"/>
        <v>0</v>
      </c>
      <c r="HS26" s="207" t="s">
        <v>95</v>
      </c>
      <c r="HT26" s="200">
        <f t="shared" ref="HT26:HZ26" si="28">IF(HS26="YES",HT25*$B26,0)</f>
        <v>0</v>
      </c>
      <c r="HU26" s="200">
        <f t="shared" si="28"/>
        <v>0</v>
      </c>
      <c r="HV26" s="200">
        <f t="shared" si="28"/>
        <v>0</v>
      </c>
      <c r="HW26" s="512">
        <f t="shared" si="28"/>
        <v>0</v>
      </c>
      <c r="HX26" s="512">
        <f t="shared" si="28"/>
        <v>0</v>
      </c>
      <c r="HY26" s="512">
        <f t="shared" si="28"/>
        <v>0</v>
      </c>
      <c r="HZ26" s="513">
        <f t="shared" si="28"/>
        <v>0</v>
      </c>
      <c r="IA26" s="207" t="s">
        <v>95</v>
      </c>
      <c r="IB26" s="200">
        <f t="shared" ref="IB26:IH26" si="29">IF(IA26="YES",IB25*$B26,0)</f>
        <v>0</v>
      </c>
      <c r="IC26" s="200">
        <f t="shared" si="29"/>
        <v>0</v>
      </c>
      <c r="ID26" s="200">
        <f t="shared" si="29"/>
        <v>0</v>
      </c>
      <c r="IE26" s="512">
        <f t="shared" si="29"/>
        <v>0</v>
      </c>
      <c r="IF26" s="512">
        <f t="shared" si="29"/>
        <v>0</v>
      </c>
      <c r="IG26" s="512">
        <f t="shared" si="29"/>
        <v>0</v>
      </c>
      <c r="IH26" s="513">
        <f t="shared" si="29"/>
        <v>0</v>
      </c>
      <c r="II26" s="207" t="s">
        <v>95</v>
      </c>
      <c r="IJ26" s="200">
        <f t="shared" ref="IJ26:IP26" si="30">IF(II26="YES",IJ25*$B26,0)</f>
        <v>0</v>
      </c>
      <c r="IK26" s="200">
        <f t="shared" si="30"/>
        <v>0</v>
      </c>
      <c r="IL26" s="200">
        <f t="shared" si="30"/>
        <v>0</v>
      </c>
      <c r="IM26" s="512">
        <f t="shared" si="30"/>
        <v>0</v>
      </c>
      <c r="IN26" s="512">
        <f t="shared" si="30"/>
        <v>0</v>
      </c>
      <c r="IO26" s="512">
        <f t="shared" si="30"/>
        <v>0</v>
      </c>
      <c r="IP26" s="513">
        <f t="shared" si="30"/>
        <v>0</v>
      </c>
      <c r="IQ26" s="207" t="s">
        <v>95</v>
      </c>
      <c r="IR26" s="200">
        <f t="shared" ref="IR26:IX26" si="31">IF(IQ26="YES",IR25*$B26,0)</f>
        <v>0</v>
      </c>
      <c r="IS26" s="200">
        <f t="shared" si="31"/>
        <v>0</v>
      </c>
      <c r="IT26" s="200">
        <f t="shared" si="31"/>
        <v>0</v>
      </c>
      <c r="IU26" s="512">
        <f t="shared" si="31"/>
        <v>0</v>
      </c>
      <c r="IV26" s="512">
        <f t="shared" si="31"/>
        <v>0</v>
      </c>
      <c r="IW26" s="512">
        <f t="shared" si="31"/>
        <v>0</v>
      </c>
      <c r="IX26" s="513">
        <f t="shared" si="31"/>
        <v>0</v>
      </c>
      <c r="IY26" s="207" t="s">
        <v>95</v>
      </c>
      <c r="IZ26" s="200">
        <f t="shared" ref="IZ26:JF26" si="32">IF(IY26="YES",IZ25*$B26,0)</f>
        <v>0</v>
      </c>
      <c r="JA26" s="200">
        <f t="shared" si="32"/>
        <v>0</v>
      </c>
      <c r="JB26" s="200">
        <f t="shared" si="32"/>
        <v>0</v>
      </c>
      <c r="JC26" s="512">
        <f t="shared" si="32"/>
        <v>0</v>
      </c>
      <c r="JD26" s="512">
        <f t="shared" si="32"/>
        <v>0</v>
      </c>
      <c r="JE26" s="512">
        <f t="shared" si="32"/>
        <v>0</v>
      </c>
      <c r="JF26" s="513">
        <f t="shared" si="32"/>
        <v>0</v>
      </c>
    </row>
    <row r="27" spans="1:266" x14ac:dyDescent="0.35">
      <c r="A27" s="4" t="s">
        <v>58</v>
      </c>
      <c r="C27" s="207" t="s">
        <v>95</v>
      </c>
      <c r="D27" s="200">
        <f t="shared" ref="D27:J27" si="33">IF(C27="YES",SUM(D25:D26)*$B27,0)</f>
        <v>0</v>
      </c>
      <c r="E27" s="200">
        <f t="shared" si="33"/>
        <v>0</v>
      </c>
      <c r="F27" s="200">
        <f t="shared" si="33"/>
        <v>0</v>
      </c>
      <c r="G27" s="512">
        <f t="shared" si="33"/>
        <v>0</v>
      </c>
      <c r="H27" s="512">
        <f t="shared" si="33"/>
        <v>0</v>
      </c>
      <c r="I27" s="512">
        <f t="shared" si="33"/>
        <v>0</v>
      </c>
      <c r="J27" s="513">
        <f t="shared" si="33"/>
        <v>0</v>
      </c>
      <c r="K27" s="207" t="s">
        <v>95</v>
      </c>
      <c r="L27" s="200">
        <f t="shared" ref="L27:R27" si="34">IF(K27="YES",SUM(L25:L26)*$B27,0)</f>
        <v>0</v>
      </c>
      <c r="M27" s="200">
        <f t="shared" si="34"/>
        <v>0</v>
      </c>
      <c r="N27" s="200">
        <f t="shared" si="34"/>
        <v>0</v>
      </c>
      <c r="O27" s="512">
        <f t="shared" si="34"/>
        <v>0</v>
      </c>
      <c r="P27" s="512">
        <f t="shared" si="34"/>
        <v>0</v>
      </c>
      <c r="Q27" s="512">
        <f t="shared" si="34"/>
        <v>0</v>
      </c>
      <c r="R27" s="513">
        <f t="shared" si="34"/>
        <v>0</v>
      </c>
      <c r="S27" s="207" t="s">
        <v>95</v>
      </c>
      <c r="T27" s="200">
        <f t="shared" ref="T27:Z27" si="35">IF(S27="YES",SUM(T25:T26)*$B27,0)</f>
        <v>0</v>
      </c>
      <c r="U27" s="200">
        <f t="shared" si="35"/>
        <v>0</v>
      </c>
      <c r="V27" s="200">
        <f t="shared" si="35"/>
        <v>0</v>
      </c>
      <c r="W27" s="512">
        <f t="shared" si="35"/>
        <v>0</v>
      </c>
      <c r="X27" s="512">
        <f t="shared" si="35"/>
        <v>0</v>
      </c>
      <c r="Y27" s="512">
        <f t="shared" si="35"/>
        <v>0</v>
      </c>
      <c r="Z27" s="513">
        <f t="shared" si="35"/>
        <v>0</v>
      </c>
      <c r="AA27" s="207" t="s">
        <v>95</v>
      </c>
      <c r="AB27" s="200">
        <f t="shared" ref="AB27:AH27" si="36">IF(AA27="YES",SUM(AB25:AB26)*$B27,0)</f>
        <v>0</v>
      </c>
      <c r="AC27" s="200">
        <f t="shared" si="36"/>
        <v>0</v>
      </c>
      <c r="AD27" s="200">
        <f t="shared" si="36"/>
        <v>0</v>
      </c>
      <c r="AE27" s="512">
        <f t="shared" si="36"/>
        <v>0</v>
      </c>
      <c r="AF27" s="512">
        <f t="shared" si="36"/>
        <v>0</v>
      </c>
      <c r="AG27" s="512">
        <f t="shared" si="36"/>
        <v>0</v>
      </c>
      <c r="AH27" s="513">
        <f t="shared" si="36"/>
        <v>0</v>
      </c>
      <c r="AI27" s="207" t="s">
        <v>95</v>
      </c>
      <c r="AJ27" s="200">
        <f t="shared" ref="AJ27:AP27" si="37">IF(AI27="YES",SUM(AJ25:AJ26)*$B27,0)</f>
        <v>0</v>
      </c>
      <c r="AK27" s="200">
        <f t="shared" si="37"/>
        <v>0</v>
      </c>
      <c r="AL27" s="200">
        <f t="shared" si="37"/>
        <v>0</v>
      </c>
      <c r="AM27" s="512">
        <f t="shared" si="37"/>
        <v>0</v>
      </c>
      <c r="AN27" s="512">
        <f t="shared" si="37"/>
        <v>0</v>
      </c>
      <c r="AO27" s="512">
        <f t="shared" si="37"/>
        <v>0</v>
      </c>
      <c r="AP27" s="513">
        <f t="shared" si="37"/>
        <v>0</v>
      </c>
      <c r="AQ27" s="207" t="s">
        <v>95</v>
      </c>
      <c r="AR27" s="200">
        <f t="shared" ref="AR27:AX27" si="38">IF(AQ27="YES",SUM(AR25:AR26)*$B27,0)</f>
        <v>0</v>
      </c>
      <c r="AS27" s="200">
        <f t="shared" si="38"/>
        <v>0</v>
      </c>
      <c r="AT27" s="200">
        <f t="shared" si="38"/>
        <v>0</v>
      </c>
      <c r="AU27" s="512">
        <f t="shared" si="38"/>
        <v>0</v>
      </c>
      <c r="AV27" s="512">
        <f t="shared" si="38"/>
        <v>0</v>
      </c>
      <c r="AW27" s="512">
        <f t="shared" si="38"/>
        <v>0</v>
      </c>
      <c r="AX27" s="513">
        <f t="shared" si="38"/>
        <v>0</v>
      </c>
      <c r="AY27" s="207" t="s">
        <v>95</v>
      </c>
      <c r="AZ27" s="200">
        <f t="shared" ref="AZ27:BF27" si="39">IF(AY27="YES",SUM(AZ25:AZ26)*$B27,0)</f>
        <v>0</v>
      </c>
      <c r="BA27" s="200">
        <f t="shared" si="39"/>
        <v>0</v>
      </c>
      <c r="BB27" s="200">
        <f t="shared" si="39"/>
        <v>0</v>
      </c>
      <c r="BC27" s="512">
        <f t="shared" si="39"/>
        <v>0</v>
      </c>
      <c r="BD27" s="512">
        <f t="shared" si="39"/>
        <v>0</v>
      </c>
      <c r="BE27" s="512">
        <f t="shared" si="39"/>
        <v>0</v>
      </c>
      <c r="BF27" s="513">
        <f t="shared" si="39"/>
        <v>0</v>
      </c>
      <c r="BG27" s="207" t="s">
        <v>95</v>
      </c>
      <c r="BH27" s="200">
        <f t="shared" ref="BH27:BN27" si="40">IF(BG27="YES",SUM(BH25:BH26)*$B27,0)</f>
        <v>0</v>
      </c>
      <c r="BI27" s="200">
        <f t="shared" si="40"/>
        <v>0</v>
      </c>
      <c r="BJ27" s="200">
        <f t="shared" si="40"/>
        <v>0</v>
      </c>
      <c r="BK27" s="512">
        <f t="shared" si="40"/>
        <v>0</v>
      </c>
      <c r="BL27" s="512">
        <f t="shared" si="40"/>
        <v>0</v>
      </c>
      <c r="BM27" s="512">
        <f t="shared" si="40"/>
        <v>0</v>
      </c>
      <c r="BN27" s="513">
        <f t="shared" si="40"/>
        <v>0</v>
      </c>
      <c r="BO27" s="207" t="s">
        <v>95</v>
      </c>
      <c r="BP27" s="200">
        <f t="shared" ref="BP27:BV27" si="41">IF(BO27="YES",SUM(BP25:BP26)*$B27,0)</f>
        <v>0</v>
      </c>
      <c r="BQ27" s="200">
        <f t="shared" si="41"/>
        <v>0</v>
      </c>
      <c r="BR27" s="200">
        <f t="shared" si="41"/>
        <v>0</v>
      </c>
      <c r="BS27" s="512">
        <f t="shared" si="41"/>
        <v>0</v>
      </c>
      <c r="BT27" s="512">
        <f t="shared" si="41"/>
        <v>0</v>
      </c>
      <c r="BU27" s="512">
        <f t="shared" si="41"/>
        <v>0</v>
      </c>
      <c r="BV27" s="513">
        <f t="shared" si="41"/>
        <v>0</v>
      </c>
      <c r="BW27" s="207" t="s">
        <v>95</v>
      </c>
      <c r="BX27" s="200">
        <f t="shared" ref="BX27:CD27" si="42">IF(BW27="YES",SUM(BX25:BX26)*$B27,0)</f>
        <v>0</v>
      </c>
      <c r="BY27" s="200">
        <f t="shared" si="42"/>
        <v>0</v>
      </c>
      <c r="BZ27" s="200">
        <f t="shared" si="42"/>
        <v>0</v>
      </c>
      <c r="CA27" s="512">
        <f t="shared" si="42"/>
        <v>0</v>
      </c>
      <c r="CB27" s="512">
        <f t="shared" si="42"/>
        <v>0</v>
      </c>
      <c r="CC27" s="512">
        <f t="shared" si="42"/>
        <v>0</v>
      </c>
      <c r="CD27" s="513">
        <f t="shared" si="42"/>
        <v>0</v>
      </c>
      <c r="CE27" s="207" t="s">
        <v>95</v>
      </c>
      <c r="CF27" s="200">
        <f t="shared" ref="CF27:CL27" si="43">IF(CE27="YES",SUM(CF25:CF26)*$B27,0)</f>
        <v>0</v>
      </c>
      <c r="CG27" s="200">
        <f t="shared" si="43"/>
        <v>0</v>
      </c>
      <c r="CH27" s="200">
        <f t="shared" si="43"/>
        <v>0</v>
      </c>
      <c r="CI27" s="512">
        <f t="shared" si="43"/>
        <v>0</v>
      </c>
      <c r="CJ27" s="512">
        <f t="shared" si="43"/>
        <v>0</v>
      </c>
      <c r="CK27" s="512">
        <f t="shared" si="43"/>
        <v>0</v>
      </c>
      <c r="CL27" s="513">
        <f t="shared" si="43"/>
        <v>0</v>
      </c>
      <c r="CM27" s="207" t="s">
        <v>95</v>
      </c>
      <c r="CN27" s="200">
        <f t="shared" ref="CN27:CT27" si="44">IF(CM27="YES",SUM(CN25:CN26)*$B27,0)</f>
        <v>0</v>
      </c>
      <c r="CO27" s="200">
        <f t="shared" si="44"/>
        <v>0</v>
      </c>
      <c r="CP27" s="200">
        <f t="shared" si="44"/>
        <v>0</v>
      </c>
      <c r="CQ27" s="512">
        <f t="shared" si="44"/>
        <v>0</v>
      </c>
      <c r="CR27" s="512">
        <f t="shared" si="44"/>
        <v>0</v>
      </c>
      <c r="CS27" s="512">
        <f t="shared" si="44"/>
        <v>0</v>
      </c>
      <c r="CT27" s="513">
        <f t="shared" si="44"/>
        <v>0</v>
      </c>
      <c r="CU27" s="207" t="s">
        <v>95</v>
      </c>
      <c r="CV27" s="200">
        <f t="shared" ref="CV27:DB27" si="45">IF(CU27="YES",SUM(CV25:CV26)*$B27,0)</f>
        <v>0</v>
      </c>
      <c r="CW27" s="200">
        <f t="shared" si="45"/>
        <v>0</v>
      </c>
      <c r="CX27" s="200">
        <f t="shared" si="45"/>
        <v>0</v>
      </c>
      <c r="CY27" s="512">
        <f t="shared" si="45"/>
        <v>0</v>
      </c>
      <c r="CZ27" s="512">
        <f t="shared" si="45"/>
        <v>0</v>
      </c>
      <c r="DA27" s="512">
        <f t="shared" si="45"/>
        <v>0</v>
      </c>
      <c r="DB27" s="513">
        <f t="shared" si="45"/>
        <v>0</v>
      </c>
      <c r="DC27" s="207" t="s">
        <v>95</v>
      </c>
      <c r="DD27" s="200">
        <f t="shared" ref="DD27:DJ27" si="46">IF(DC27="YES",SUM(DD25:DD26)*$B27,0)</f>
        <v>0</v>
      </c>
      <c r="DE27" s="200">
        <f t="shared" si="46"/>
        <v>0</v>
      </c>
      <c r="DF27" s="200">
        <f t="shared" si="46"/>
        <v>0</v>
      </c>
      <c r="DG27" s="512">
        <f t="shared" si="46"/>
        <v>0</v>
      </c>
      <c r="DH27" s="512">
        <f t="shared" si="46"/>
        <v>0</v>
      </c>
      <c r="DI27" s="512">
        <f t="shared" si="46"/>
        <v>0</v>
      </c>
      <c r="DJ27" s="513">
        <f t="shared" si="46"/>
        <v>0</v>
      </c>
      <c r="DK27" s="207" t="s">
        <v>95</v>
      </c>
      <c r="DL27" s="200">
        <f t="shared" ref="DL27:DR27" si="47">IF(DK27="YES",SUM(DL25:DL26)*$B27,0)</f>
        <v>0</v>
      </c>
      <c r="DM27" s="200">
        <f t="shared" si="47"/>
        <v>0</v>
      </c>
      <c r="DN27" s="200">
        <f t="shared" si="47"/>
        <v>0</v>
      </c>
      <c r="DO27" s="512">
        <f t="shared" si="47"/>
        <v>0</v>
      </c>
      <c r="DP27" s="512">
        <f t="shared" si="47"/>
        <v>0</v>
      </c>
      <c r="DQ27" s="512">
        <f t="shared" si="47"/>
        <v>0</v>
      </c>
      <c r="DR27" s="513">
        <f t="shared" si="47"/>
        <v>0</v>
      </c>
      <c r="DS27" s="207" t="s">
        <v>95</v>
      </c>
      <c r="DT27" s="200">
        <f t="shared" ref="DT27:DZ27" si="48">IF(DS27="YES",SUM(DT25:DT26)*$B27,0)</f>
        <v>0</v>
      </c>
      <c r="DU27" s="200">
        <f t="shared" si="48"/>
        <v>0</v>
      </c>
      <c r="DV27" s="200">
        <f t="shared" si="48"/>
        <v>0</v>
      </c>
      <c r="DW27" s="512">
        <f t="shared" si="48"/>
        <v>0</v>
      </c>
      <c r="DX27" s="512">
        <f t="shared" si="48"/>
        <v>0</v>
      </c>
      <c r="DY27" s="512">
        <f t="shared" si="48"/>
        <v>0</v>
      </c>
      <c r="DZ27" s="513">
        <f t="shared" si="48"/>
        <v>0</v>
      </c>
      <c r="EA27" s="207" t="s">
        <v>95</v>
      </c>
      <c r="EB27" s="200">
        <f t="shared" ref="EB27:EH27" si="49">IF(EA27="YES",SUM(EB25:EB26)*$B27,0)</f>
        <v>0</v>
      </c>
      <c r="EC27" s="200">
        <f t="shared" si="49"/>
        <v>0</v>
      </c>
      <c r="ED27" s="200">
        <f t="shared" si="49"/>
        <v>0</v>
      </c>
      <c r="EE27" s="512">
        <f t="shared" si="49"/>
        <v>0</v>
      </c>
      <c r="EF27" s="512">
        <f t="shared" si="49"/>
        <v>0</v>
      </c>
      <c r="EG27" s="512">
        <f t="shared" si="49"/>
        <v>0</v>
      </c>
      <c r="EH27" s="513">
        <f t="shared" si="49"/>
        <v>0</v>
      </c>
      <c r="EI27" s="207" t="s">
        <v>95</v>
      </c>
      <c r="EJ27" s="200">
        <f t="shared" ref="EJ27:EP27" si="50">IF(EI27="YES",SUM(EJ25:EJ26)*$B27,0)</f>
        <v>0</v>
      </c>
      <c r="EK27" s="200">
        <f t="shared" si="50"/>
        <v>0</v>
      </c>
      <c r="EL27" s="200">
        <f t="shared" si="50"/>
        <v>0</v>
      </c>
      <c r="EM27" s="512">
        <f t="shared" si="50"/>
        <v>0</v>
      </c>
      <c r="EN27" s="512">
        <f t="shared" si="50"/>
        <v>0</v>
      </c>
      <c r="EO27" s="512">
        <f t="shared" si="50"/>
        <v>0</v>
      </c>
      <c r="EP27" s="513">
        <f t="shared" si="50"/>
        <v>0</v>
      </c>
      <c r="EQ27" s="207" t="s">
        <v>95</v>
      </c>
      <c r="ER27" s="200">
        <f t="shared" ref="ER27:EX27" si="51">IF(EQ27="YES",SUM(ER25:ER26)*$B27,0)</f>
        <v>0</v>
      </c>
      <c r="ES27" s="200">
        <f t="shared" si="51"/>
        <v>0</v>
      </c>
      <c r="ET27" s="200">
        <f t="shared" si="51"/>
        <v>0</v>
      </c>
      <c r="EU27" s="512">
        <f t="shared" si="51"/>
        <v>0</v>
      </c>
      <c r="EV27" s="512">
        <f t="shared" si="51"/>
        <v>0</v>
      </c>
      <c r="EW27" s="512">
        <f t="shared" si="51"/>
        <v>0</v>
      </c>
      <c r="EX27" s="513">
        <f t="shared" si="51"/>
        <v>0</v>
      </c>
      <c r="EY27" s="207" t="s">
        <v>95</v>
      </c>
      <c r="EZ27" s="200">
        <f t="shared" ref="EZ27:FF27" si="52">IF(EY27="YES",SUM(EZ25:EZ26)*$B27,0)</f>
        <v>0</v>
      </c>
      <c r="FA27" s="200">
        <f t="shared" si="52"/>
        <v>0</v>
      </c>
      <c r="FB27" s="200">
        <f t="shared" si="52"/>
        <v>0</v>
      </c>
      <c r="FC27" s="512">
        <f t="shared" si="52"/>
        <v>0</v>
      </c>
      <c r="FD27" s="512">
        <f t="shared" si="52"/>
        <v>0</v>
      </c>
      <c r="FE27" s="512">
        <f t="shared" si="52"/>
        <v>0</v>
      </c>
      <c r="FF27" s="513">
        <f t="shared" si="52"/>
        <v>0</v>
      </c>
      <c r="FG27" s="207" t="s">
        <v>95</v>
      </c>
      <c r="FH27" s="200">
        <f t="shared" ref="FH27:FN27" si="53">IF(FG27="YES",SUM(FH25:FH26)*$B27,0)</f>
        <v>0</v>
      </c>
      <c r="FI27" s="200">
        <f t="shared" si="53"/>
        <v>0</v>
      </c>
      <c r="FJ27" s="200">
        <f t="shared" si="53"/>
        <v>0</v>
      </c>
      <c r="FK27" s="512">
        <f t="shared" si="53"/>
        <v>0</v>
      </c>
      <c r="FL27" s="512">
        <f t="shared" si="53"/>
        <v>0</v>
      </c>
      <c r="FM27" s="512">
        <f t="shared" si="53"/>
        <v>0</v>
      </c>
      <c r="FN27" s="513">
        <f t="shared" si="53"/>
        <v>0</v>
      </c>
      <c r="FO27" s="207" t="s">
        <v>95</v>
      </c>
      <c r="FP27" s="200">
        <f t="shared" ref="FP27:FV27" si="54">IF(FO27="YES",SUM(FP25:FP26)*$B27,0)</f>
        <v>0</v>
      </c>
      <c r="FQ27" s="200">
        <f t="shared" si="54"/>
        <v>0</v>
      </c>
      <c r="FR27" s="200">
        <f t="shared" si="54"/>
        <v>0</v>
      </c>
      <c r="FS27" s="512">
        <f t="shared" si="54"/>
        <v>0</v>
      </c>
      <c r="FT27" s="512">
        <f t="shared" si="54"/>
        <v>0</v>
      </c>
      <c r="FU27" s="512">
        <f t="shared" si="54"/>
        <v>0</v>
      </c>
      <c r="FV27" s="513">
        <f t="shared" si="54"/>
        <v>0</v>
      </c>
      <c r="FW27" s="207" t="s">
        <v>95</v>
      </c>
      <c r="FX27" s="200">
        <f t="shared" ref="FX27:GD27" si="55">IF(FW27="YES",SUM(FX25:FX26)*$B27,0)</f>
        <v>0</v>
      </c>
      <c r="FY27" s="200">
        <f t="shared" si="55"/>
        <v>0</v>
      </c>
      <c r="FZ27" s="200">
        <f t="shared" si="55"/>
        <v>0</v>
      </c>
      <c r="GA27" s="512">
        <f t="shared" si="55"/>
        <v>0</v>
      </c>
      <c r="GB27" s="512">
        <f t="shared" si="55"/>
        <v>0</v>
      </c>
      <c r="GC27" s="512">
        <f t="shared" si="55"/>
        <v>0</v>
      </c>
      <c r="GD27" s="513">
        <f t="shared" si="55"/>
        <v>0</v>
      </c>
      <c r="GE27" s="207" t="s">
        <v>95</v>
      </c>
      <c r="GF27" s="200">
        <f t="shared" ref="GF27:GL27" si="56">IF(GE27="YES",SUM(GF25:GF26)*$B27,0)</f>
        <v>0</v>
      </c>
      <c r="GG27" s="200">
        <f t="shared" si="56"/>
        <v>0</v>
      </c>
      <c r="GH27" s="200">
        <f t="shared" si="56"/>
        <v>0</v>
      </c>
      <c r="GI27" s="512">
        <f t="shared" si="56"/>
        <v>0</v>
      </c>
      <c r="GJ27" s="512">
        <f t="shared" si="56"/>
        <v>0</v>
      </c>
      <c r="GK27" s="512">
        <f t="shared" si="56"/>
        <v>0</v>
      </c>
      <c r="GL27" s="513">
        <f t="shared" si="56"/>
        <v>0</v>
      </c>
      <c r="GM27" s="207" t="s">
        <v>95</v>
      </c>
      <c r="GN27" s="200">
        <f t="shared" ref="GN27:GT27" si="57">IF(GM27="YES",SUM(GN25:GN26)*$B27,0)</f>
        <v>0</v>
      </c>
      <c r="GO27" s="200">
        <f t="shared" si="57"/>
        <v>0</v>
      </c>
      <c r="GP27" s="200">
        <f t="shared" si="57"/>
        <v>0</v>
      </c>
      <c r="GQ27" s="512">
        <f t="shared" si="57"/>
        <v>0</v>
      </c>
      <c r="GR27" s="512">
        <f t="shared" si="57"/>
        <v>0</v>
      </c>
      <c r="GS27" s="512">
        <f t="shared" si="57"/>
        <v>0</v>
      </c>
      <c r="GT27" s="513">
        <f t="shared" si="57"/>
        <v>0</v>
      </c>
      <c r="GU27" s="207" t="s">
        <v>95</v>
      </c>
      <c r="GV27" s="200">
        <f t="shared" ref="GV27:HB27" si="58">IF(GU27="YES",SUM(GV25:GV26)*$B27,0)</f>
        <v>0</v>
      </c>
      <c r="GW27" s="200">
        <f t="shared" si="58"/>
        <v>0</v>
      </c>
      <c r="GX27" s="200">
        <f t="shared" si="58"/>
        <v>0</v>
      </c>
      <c r="GY27" s="512">
        <f t="shared" si="58"/>
        <v>0</v>
      </c>
      <c r="GZ27" s="512">
        <f t="shared" si="58"/>
        <v>0</v>
      </c>
      <c r="HA27" s="512">
        <f t="shared" si="58"/>
        <v>0</v>
      </c>
      <c r="HB27" s="513">
        <f t="shared" si="58"/>
        <v>0</v>
      </c>
      <c r="HC27" s="207" t="s">
        <v>95</v>
      </c>
      <c r="HD27" s="200">
        <f t="shared" ref="HD27:HJ27" si="59">IF(HC27="YES",SUM(HD25:HD26)*$B27,0)</f>
        <v>0</v>
      </c>
      <c r="HE27" s="200">
        <f t="shared" si="59"/>
        <v>0</v>
      </c>
      <c r="HF27" s="200">
        <f t="shared" si="59"/>
        <v>0</v>
      </c>
      <c r="HG27" s="512">
        <f t="shared" si="59"/>
        <v>0</v>
      </c>
      <c r="HH27" s="512">
        <f t="shared" si="59"/>
        <v>0</v>
      </c>
      <c r="HI27" s="512">
        <f t="shared" si="59"/>
        <v>0</v>
      </c>
      <c r="HJ27" s="513">
        <f t="shared" si="59"/>
        <v>0</v>
      </c>
      <c r="HK27" s="207" t="s">
        <v>95</v>
      </c>
      <c r="HL27" s="200">
        <f t="shared" ref="HL27:HR27" si="60">IF(HK27="YES",SUM(HL25:HL26)*$B27,0)</f>
        <v>0</v>
      </c>
      <c r="HM27" s="200">
        <f t="shared" si="60"/>
        <v>0</v>
      </c>
      <c r="HN27" s="200">
        <f t="shared" si="60"/>
        <v>0</v>
      </c>
      <c r="HO27" s="512">
        <f t="shared" si="60"/>
        <v>0</v>
      </c>
      <c r="HP27" s="512">
        <f t="shared" si="60"/>
        <v>0</v>
      </c>
      <c r="HQ27" s="512">
        <f t="shared" si="60"/>
        <v>0</v>
      </c>
      <c r="HR27" s="513">
        <f t="shared" si="60"/>
        <v>0</v>
      </c>
      <c r="HS27" s="207" t="s">
        <v>95</v>
      </c>
      <c r="HT27" s="200">
        <f t="shared" ref="HT27:HZ27" si="61">IF(HS27="YES",SUM(HT25:HT26)*$B27,0)</f>
        <v>0</v>
      </c>
      <c r="HU27" s="200">
        <f t="shared" si="61"/>
        <v>0</v>
      </c>
      <c r="HV27" s="200">
        <f t="shared" si="61"/>
        <v>0</v>
      </c>
      <c r="HW27" s="512">
        <f t="shared" si="61"/>
        <v>0</v>
      </c>
      <c r="HX27" s="512">
        <f t="shared" si="61"/>
        <v>0</v>
      </c>
      <c r="HY27" s="512">
        <f t="shared" si="61"/>
        <v>0</v>
      </c>
      <c r="HZ27" s="513">
        <f t="shared" si="61"/>
        <v>0</v>
      </c>
      <c r="IA27" s="207" t="s">
        <v>95</v>
      </c>
      <c r="IB27" s="200">
        <f t="shared" ref="IB27:IH27" si="62">IF(IA27="YES",SUM(IB25:IB26)*$B27,0)</f>
        <v>0</v>
      </c>
      <c r="IC27" s="200">
        <f t="shared" si="62"/>
        <v>0</v>
      </c>
      <c r="ID27" s="200">
        <f t="shared" si="62"/>
        <v>0</v>
      </c>
      <c r="IE27" s="512">
        <f t="shared" si="62"/>
        <v>0</v>
      </c>
      <c r="IF27" s="512">
        <f t="shared" si="62"/>
        <v>0</v>
      </c>
      <c r="IG27" s="512">
        <f t="shared" si="62"/>
        <v>0</v>
      </c>
      <c r="IH27" s="513">
        <f t="shared" si="62"/>
        <v>0</v>
      </c>
      <c r="II27" s="207" t="s">
        <v>95</v>
      </c>
      <c r="IJ27" s="200">
        <f t="shared" ref="IJ27:IP27" si="63">IF(II27="YES",SUM(IJ25:IJ26)*$B27,0)</f>
        <v>0</v>
      </c>
      <c r="IK27" s="200">
        <f t="shared" si="63"/>
        <v>0</v>
      </c>
      <c r="IL27" s="200">
        <f t="shared" si="63"/>
        <v>0</v>
      </c>
      <c r="IM27" s="512">
        <f t="shared" si="63"/>
        <v>0</v>
      </c>
      <c r="IN27" s="512">
        <f t="shared" si="63"/>
        <v>0</v>
      </c>
      <c r="IO27" s="512">
        <f t="shared" si="63"/>
        <v>0</v>
      </c>
      <c r="IP27" s="513">
        <f t="shared" si="63"/>
        <v>0</v>
      </c>
      <c r="IQ27" s="207" t="s">
        <v>95</v>
      </c>
      <c r="IR27" s="200">
        <f t="shared" ref="IR27:IX27" si="64">IF(IQ27="YES",SUM(IR25:IR26)*$B27,0)</f>
        <v>0</v>
      </c>
      <c r="IS27" s="200">
        <f t="shared" si="64"/>
        <v>0</v>
      </c>
      <c r="IT27" s="200">
        <f t="shared" si="64"/>
        <v>0</v>
      </c>
      <c r="IU27" s="512">
        <f t="shared" si="64"/>
        <v>0</v>
      </c>
      <c r="IV27" s="512">
        <f t="shared" si="64"/>
        <v>0</v>
      </c>
      <c r="IW27" s="512">
        <f t="shared" si="64"/>
        <v>0</v>
      </c>
      <c r="IX27" s="513">
        <f t="shared" si="64"/>
        <v>0</v>
      </c>
      <c r="IY27" s="207" t="s">
        <v>95</v>
      </c>
      <c r="IZ27" s="200">
        <f t="shared" ref="IZ27:JF27" si="65">IF(IY27="YES",SUM(IZ25:IZ26)*$B27,0)</f>
        <v>0</v>
      </c>
      <c r="JA27" s="200">
        <f t="shared" si="65"/>
        <v>0</v>
      </c>
      <c r="JB27" s="200">
        <f t="shared" si="65"/>
        <v>0</v>
      </c>
      <c r="JC27" s="512">
        <f t="shared" si="65"/>
        <v>0</v>
      </c>
      <c r="JD27" s="512">
        <f t="shared" si="65"/>
        <v>0</v>
      </c>
      <c r="JE27" s="512">
        <f t="shared" si="65"/>
        <v>0</v>
      </c>
      <c r="JF27" s="513">
        <f t="shared" si="65"/>
        <v>0</v>
      </c>
    </row>
    <row r="28" spans="1:266" ht="15" thickBot="1" x14ac:dyDescent="0.4">
      <c r="A28" s="4" t="s">
        <v>66</v>
      </c>
      <c r="C28" s="209"/>
      <c r="D28" s="218">
        <f>D27+D26+D25</f>
        <v>873.45325000000003</v>
      </c>
      <c r="E28" s="220" t="s">
        <v>174</v>
      </c>
      <c r="F28" s="218">
        <f>F27+F26+F25</f>
        <v>922.28949708429195</v>
      </c>
      <c r="G28" s="514">
        <f>G27+G26+G25</f>
        <v>949.7417342511427</v>
      </c>
      <c r="H28" s="514">
        <f>H27+H26+H25</f>
        <v>981.83453461660201</v>
      </c>
      <c r="I28" s="514">
        <f>I27+I26+I25</f>
        <v>1015.655256980001</v>
      </c>
      <c r="J28" s="514">
        <f>J27+J26+J25</f>
        <v>1050.1839916691217</v>
      </c>
      <c r="K28" s="209"/>
      <c r="L28" s="218">
        <f>L27+L26+L25</f>
        <v>1030.28325</v>
      </c>
      <c r="M28" s="220" t="s">
        <v>174</v>
      </c>
      <c r="N28" s="218">
        <f>N27+N26+N25</f>
        <v>1087.6834255474289</v>
      </c>
      <c r="O28" s="514">
        <f>O27+O26+O25</f>
        <v>1120.0586650519203</v>
      </c>
      <c r="P28" s="514">
        <f>P27+P26+P25</f>
        <v>1157.9066587103825</v>
      </c>
      <c r="Q28" s="514">
        <f>Q27+Q26+Q25</f>
        <v>1197.7924421558253</v>
      </c>
      <c r="R28" s="514">
        <f>R27+R26+R25</f>
        <v>1238.5132055877098</v>
      </c>
      <c r="S28" s="209"/>
      <c r="T28" s="218">
        <f>T27+T26+T25</f>
        <v>1211.2552500000002</v>
      </c>
      <c r="U28" s="220" t="s">
        <v>174</v>
      </c>
      <c r="V28" s="218">
        <f>V27+V26+V25</f>
        <v>1279.3759123569725</v>
      </c>
      <c r="W28" s="514">
        <f>W27+W26+W25</f>
        <v>1317.4569390656284</v>
      </c>
      <c r="X28" s="514">
        <f>X27+X26+X25</f>
        <v>1361.9752338932851</v>
      </c>
      <c r="Y28" s="514">
        <f>Y27+Y26+Y25</f>
        <v>1408.8904570060245</v>
      </c>
      <c r="Z28" s="514">
        <f>Z27+Z26+Z25</f>
        <v>1456.7878163330906</v>
      </c>
      <c r="AA28" s="209"/>
      <c r="AB28" s="218">
        <f>AB27+AB26+AB25</f>
        <v>1524.9152500000002</v>
      </c>
      <c r="AC28" s="220" t="s">
        <v>174</v>
      </c>
      <c r="AD28" s="218">
        <f>AD27+AD26+AD25</f>
        <v>1610.1637692832467</v>
      </c>
      <c r="AE28" s="514">
        <f>AE27+AE26+AE25</f>
        <v>1658.0908006671834</v>
      </c>
      <c r="AF28" s="514">
        <f>AF27+AF26+AF25</f>
        <v>1714.119482080846</v>
      </c>
      <c r="AG28" s="514">
        <f>AG27+AG26+AG25</f>
        <v>1773.1648273576729</v>
      </c>
      <c r="AH28" s="514">
        <f>AH27+AH26+AH25</f>
        <v>1833.4462441702665</v>
      </c>
      <c r="AI28" s="209"/>
      <c r="AJ28" s="218">
        <f>AJ27+AJ26+AJ25</f>
        <v>1838.5752500000001</v>
      </c>
      <c r="AK28" s="220" t="s">
        <v>174</v>
      </c>
      <c r="AL28" s="218">
        <f>AL27+AL26+AL25</f>
        <v>1940.951626209521</v>
      </c>
      <c r="AM28" s="514">
        <f>AM27+AM26+AM25</f>
        <v>1998.7246622687385</v>
      </c>
      <c r="AN28" s="514">
        <f>AN27+AN26+AN25</f>
        <v>2066.263730268407</v>
      </c>
      <c r="AO28" s="514">
        <f>AO27+AO26+AO25</f>
        <v>2137.439197709321</v>
      </c>
      <c r="AP28" s="514">
        <f>AP27+AP26+AP25</f>
        <v>2210.1046720074419</v>
      </c>
      <c r="AQ28" s="209"/>
      <c r="AR28" s="218">
        <f>AR27+AR26+AR25</f>
        <v>2152.2352500000002</v>
      </c>
      <c r="AS28" s="220" t="s">
        <v>174</v>
      </c>
      <c r="AT28" s="218">
        <f>AT27+AT26+AT25</f>
        <v>2271.7394831357951</v>
      </c>
      <c r="AU28" s="514">
        <f>AU27+AU26+AU25</f>
        <v>2339.3585238702935</v>
      </c>
      <c r="AV28" s="514">
        <f>AV27+AV26+AV25</f>
        <v>2418.4079784559681</v>
      </c>
      <c r="AW28" s="514">
        <f>AW27+AW26+AW25</f>
        <v>2501.7135680609695</v>
      </c>
      <c r="AX28" s="514">
        <f>AX27+AX26+AX25</f>
        <v>2586.7630998446184</v>
      </c>
      <c r="AY28" s="209"/>
      <c r="AZ28" s="218">
        <f>AZ27+AZ26+AZ25</f>
        <v>2309.0652500000001</v>
      </c>
      <c r="BA28" s="220" t="s">
        <v>174</v>
      </c>
      <c r="BB28" s="218">
        <f>BB27+BB26+BB25</f>
        <v>2437.1334115989325</v>
      </c>
      <c r="BC28" s="514">
        <f>BC27+BC26+BC25</f>
        <v>2509.6754546710713</v>
      </c>
      <c r="BD28" s="514">
        <f>BD27+BD26+BD25</f>
        <v>2594.4801025497482</v>
      </c>
      <c r="BE28" s="514">
        <f>BE27+BE26+BE25</f>
        <v>2683.8507532367939</v>
      </c>
      <c r="BF28" s="514">
        <f>BF27+BF26+BF25</f>
        <v>2775.0923137632062</v>
      </c>
      <c r="BG28" s="209"/>
      <c r="BH28" s="218">
        <f>BH27+BH26+BH25</f>
        <v>1681.7452500000002</v>
      </c>
      <c r="BI28" s="220" t="s">
        <v>174</v>
      </c>
      <c r="BJ28" s="218">
        <f>BJ27+BJ26+BJ25</f>
        <v>1775.5576977463836</v>
      </c>
      <c r="BK28" s="514">
        <f>BK27+BK26+BK25</f>
        <v>1828.407731467961</v>
      </c>
      <c r="BL28" s="514">
        <f>BL27+BL26+BL25</f>
        <v>1890.1916061746263</v>
      </c>
      <c r="BM28" s="514">
        <f>BM27+BM26+BM25</f>
        <v>1955.302012533497</v>
      </c>
      <c r="BN28" s="514">
        <f>BN27+BN26+BN25</f>
        <v>2021.7754580888543</v>
      </c>
      <c r="BO28" s="209"/>
      <c r="BP28" s="218">
        <f>BP27+BP26+BP25</f>
        <v>1681.7452500000002</v>
      </c>
      <c r="BQ28" s="220" t="s">
        <v>174</v>
      </c>
      <c r="BR28" s="218">
        <f>BR27+BR26+BR25</f>
        <v>1775.5576977463836</v>
      </c>
      <c r="BS28" s="514">
        <f>BS27+BS26+BS25</f>
        <v>1828.407731467961</v>
      </c>
      <c r="BT28" s="514">
        <f>BT27+BT26+BT25</f>
        <v>1890.1916061746263</v>
      </c>
      <c r="BU28" s="514">
        <f>BU27+BU26+BU25</f>
        <v>1955.302012533497</v>
      </c>
      <c r="BV28" s="514">
        <f>BV27+BV26+BV25</f>
        <v>2021.7754580888543</v>
      </c>
      <c r="BW28" s="209"/>
      <c r="BX28" s="218">
        <f>BX27+BX26+BX25</f>
        <v>1063.4207500000002</v>
      </c>
      <c r="BY28" s="220" t="s">
        <v>174</v>
      </c>
      <c r="BZ28" s="218">
        <f>BZ27+BZ26+BZ25</f>
        <v>1122.783937127404</v>
      </c>
      <c r="CA28" s="514">
        <f>CA27+CA26+CA25</f>
        <v>1156.2039544067886</v>
      </c>
      <c r="CB28" s="514">
        <f>CB27+CB26+CB25</f>
        <v>1195.2733364844216</v>
      </c>
      <c r="CC28" s="514">
        <f>CC27+CC26+CC25</f>
        <v>1236.4462696379687</v>
      </c>
      <c r="CD28" s="514">
        <f>CD27+CD26+CD25</f>
        <v>1278.4811283247907</v>
      </c>
      <c r="CE28" s="209"/>
      <c r="CF28" s="218">
        <f>CF27+CF26+CF25</f>
        <v>1690.7407499999999</v>
      </c>
      <c r="CG28" s="220" t="s">
        <v>174</v>
      </c>
      <c r="CH28" s="218">
        <f>CH27+CH26+CH25</f>
        <v>1784.3596509799524</v>
      </c>
      <c r="CI28" s="514">
        <f>CI27+CI26+CI25</f>
        <v>1837.4716776098987</v>
      </c>
      <c r="CJ28" s="514">
        <f>CJ27+CJ26+CJ25</f>
        <v>1899.5618328595433</v>
      </c>
      <c r="CK28" s="514">
        <f>CK27+CK26+CK25</f>
        <v>1964.9950103412657</v>
      </c>
      <c r="CL28" s="514">
        <f>CL27+CL26+CL25</f>
        <v>2031.7979839991424</v>
      </c>
      <c r="CM28" s="209"/>
      <c r="CN28" s="218">
        <f>CN27+CN26+CN25</f>
        <v>1340.8987500000001</v>
      </c>
      <c r="CO28" s="220" t="s">
        <v>174</v>
      </c>
      <c r="CP28" s="218">
        <f>CP27+CP26+CP25</f>
        <v>1415.9728567969037</v>
      </c>
      <c r="CQ28" s="514">
        <f>CQ27+CQ26+CQ25</f>
        <v>1458.1197345500384</v>
      </c>
      <c r="CR28" s="514">
        <f>CR27+CR26+CR25</f>
        <v>1507.391177366804</v>
      </c>
      <c r="CS28" s="514">
        <f>CS27+CS26+CS25</f>
        <v>1559.3154647139256</v>
      </c>
      <c r="CT28" s="514">
        <f>CT27+CT26+CT25</f>
        <v>1612.326749406966</v>
      </c>
      <c r="CU28" s="209"/>
      <c r="CV28" s="218">
        <f>CV27+CV26+CV25</f>
        <v>2414.6187500000001</v>
      </c>
      <c r="CW28" s="220" t="s">
        <v>174</v>
      </c>
      <c r="CX28" s="218">
        <f>CX27+CX26+CX25</f>
        <v>2550.3925802850872</v>
      </c>
      <c r="CY28" s="514">
        <f>CY27+CY26+CY25</f>
        <v>2626.3058181609431</v>
      </c>
      <c r="CZ28" s="514">
        <f>CZ27+CZ26+CZ25</f>
        <v>2715.051532160066</v>
      </c>
      <c r="DA28" s="514">
        <f>DA27+DA26+DA25</f>
        <v>2808.5754415704882</v>
      </c>
      <c r="DB28" s="514">
        <f>DB27+DB26+DB25</f>
        <v>2904.0572062833708</v>
      </c>
      <c r="DC28" s="209"/>
      <c r="DD28" s="218">
        <f>DD27+DD26+DD25</f>
        <v>592.93074999999999</v>
      </c>
      <c r="DE28" s="220" t="s">
        <v>174</v>
      </c>
      <c r="DF28" s="218">
        <f>DF27+DF26+DF25</f>
        <v>626.6021517379927</v>
      </c>
      <c r="DG28" s="514">
        <f>DG27+DG26+DG25</f>
        <v>645.25316200445604</v>
      </c>
      <c r="DH28" s="514">
        <f>DH27+DH26+DH25</f>
        <v>667.0569642030805</v>
      </c>
      <c r="DI28" s="514">
        <f>DI27+DI26+DI25</f>
        <v>690.03471411049634</v>
      </c>
      <c r="DJ28" s="514">
        <f>DJ27+DJ26+DJ25</f>
        <v>713.49348656902703</v>
      </c>
      <c r="DK28" s="209"/>
      <c r="DL28" s="218">
        <f>DL27+DL26+DL25</f>
        <v>1184.0687500000001</v>
      </c>
      <c r="DM28" s="220" t="s">
        <v>174</v>
      </c>
      <c r="DN28" s="218">
        <f>DN27+DN26+DN25</f>
        <v>1250.5789283337665</v>
      </c>
      <c r="DO28" s="514">
        <f>DO27+DO26+DO25</f>
        <v>1287.8028037492609</v>
      </c>
      <c r="DP28" s="514">
        <f>DP27+DP26+DP25</f>
        <v>1331.3190532730237</v>
      </c>
      <c r="DQ28" s="514">
        <f>DQ27+DQ26+DQ25</f>
        <v>1377.1782795381014</v>
      </c>
      <c r="DR28" s="514">
        <f>DR27+DR26+DR25</f>
        <v>1423.9975354883782</v>
      </c>
      <c r="DS28" s="209"/>
      <c r="DT28" s="218">
        <f>DT27+DT26+DT25</f>
        <v>1654.5587500000001</v>
      </c>
      <c r="DU28" s="220" t="s">
        <v>174</v>
      </c>
      <c r="DV28" s="218">
        <f>DV27+DV26+DV25</f>
        <v>1746.7607137231778</v>
      </c>
      <c r="DW28" s="514">
        <f>DW27+DW26+DW25</f>
        <v>1798.7535961515935</v>
      </c>
      <c r="DX28" s="514">
        <f>DX27+DX26+DX25</f>
        <v>1859.5354255543648</v>
      </c>
      <c r="DY28" s="514">
        <f>DY27+DY26+DY25</f>
        <v>1923.5898350655739</v>
      </c>
      <c r="DZ28" s="514">
        <f>DZ27+DZ26+DZ25</f>
        <v>1988.9851772441421</v>
      </c>
      <c r="EA28" s="209"/>
      <c r="EB28" s="218">
        <f>EB27+EB26+EB25</f>
        <v>3414.6487499999998</v>
      </c>
      <c r="EC28" s="220" t="s">
        <v>174</v>
      </c>
      <c r="ED28" s="218">
        <f>ED27+ED26+ED25</f>
        <v>3608.936304726647</v>
      </c>
      <c r="EE28" s="514">
        <f>EE27+EE26+EE25</f>
        <v>3716.3574297319983</v>
      </c>
      <c r="EF28" s="514">
        <f>EF27+EF26+EF25</f>
        <v>3841.937166599223</v>
      </c>
      <c r="EG28" s="514">
        <f>EG27+EG26+EG25</f>
        <v>3974.2782950358151</v>
      </c>
      <c r="EH28" s="514">
        <f>EH27+EH26+EH25</f>
        <v>4109.3898891391709</v>
      </c>
      <c r="EI28" s="209"/>
      <c r="EJ28" s="218">
        <f>EJ27+EJ26+EJ25</f>
        <v>2621.75875</v>
      </c>
      <c r="EK28" s="220" t="s">
        <v>174</v>
      </c>
      <c r="EL28" s="218">
        <f>EL27+EL26+EL25</f>
        <v>2771.2560679337212</v>
      </c>
      <c r="EM28" s="514">
        <f>EM27+EM26+EM25</f>
        <v>2853.7433770351472</v>
      </c>
      <c r="EN28" s="514">
        <f>EN27+EN26+EN25</f>
        <v>2950.1744521270025</v>
      </c>
      <c r="EO28" s="514">
        <f>EO27+EO26+EO25</f>
        <v>3051.7975133976497</v>
      </c>
      <c r="EP28" s="514">
        <f>EP27+EP26+EP25</f>
        <v>3155.5479798485903</v>
      </c>
      <c r="EQ28" s="209"/>
      <c r="ER28" s="218">
        <f>ER27+ER26+ER25</f>
        <v>3742.5952499999999</v>
      </c>
      <c r="ES28" s="220" t="s">
        <v>174</v>
      </c>
      <c r="ET28" s="218">
        <f>ET27+ET26+ET25</f>
        <v>4012.8041917260684</v>
      </c>
      <c r="EU28" s="514">
        <f>EU27+EU26+EU25</f>
        <v>4130.943870657813</v>
      </c>
      <c r="EV28" s="514">
        <f>EV27+EV26+EV25</f>
        <v>4268.1778901029529</v>
      </c>
      <c r="EW28" s="514">
        <f>EW27+EW26+EW25</f>
        <v>4412.618571176562</v>
      </c>
      <c r="EX28" s="514">
        <f>EX27+EX26+EX25</f>
        <v>4560.1056992980666</v>
      </c>
      <c r="EY28" s="209"/>
      <c r="EZ28" s="218">
        <f>EZ27+EZ26+EZ25</f>
        <v>4454.289850000001</v>
      </c>
      <c r="FA28" s="220" t="s">
        <v>174</v>
      </c>
      <c r="FB28" s="218">
        <f>FB27+FB26+FB25</f>
        <v>4729.248421505461</v>
      </c>
      <c r="FC28" s="514">
        <f>FC27+FC26+FC25</f>
        <v>4864.7354992494875</v>
      </c>
      <c r="FD28" s="514">
        <f>FD27+FD26+FD25</f>
        <v>5019.5740259603472</v>
      </c>
      <c r="FE28" s="514">
        <f>FE27+FE26+FE25</f>
        <v>5182.0106794455605</v>
      </c>
      <c r="FF28" s="514">
        <f>FF27+FF26+FF25</f>
        <v>5347.9397842229973</v>
      </c>
      <c r="FG28" s="209"/>
      <c r="FH28" s="218">
        <f>FH27+FH26+FH25</f>
        <v>8816.8586500000019</v>
      </c>
      <c r="FI28" s="220" t="s">
        <v>174</v>
      </c>
      <c r="FJ28" s="218">
        <f>FJ27+FJ26+FJ25</f>
        <v>9301.1941995334182</v>
      </c>
      <c r="FK28" s="514">
        <f>FK27+FK26+FK25</f>
        <v>9572.941762212773</v>
      </c>
      <c r="FL28" s="514">
        <f>FL27+FL26+FL25</f>
        <v>9887.1921824927904</v>
      </c>
      <c r="FM28" s="514">
        <f>FM27+FM26+FM25</f>
        <v>10217.648181531851</v>
      </c>
      <c r="FN28" s="514">
        <f>FN27+FN26+FN25</f>
        <v>10555.110946217721</v>
      </c>
      <c r="FO28" s="209"/>
      <c r="FP28" s="218">
        <f>FP27+FP26+FP25</f>
        <v>13125.978050000003</v>
      </c>
      <c r="FQ28" s="220" t="s">
        <v>174</v>
      </c>
      <c r="FR28" s="218">
        <f>FR27+FR26+FR25</f>
        <v>13844.3257983454</v>
      </c>
      <c r="FS28" s="514">
        <f>FS27+FS26+FS25</f>
        <v>14246.195692816553</v>
      </c>
      <c r="FT28" s="514">
        <f>FT27+FT26+FT25</f>
        <v>14709.130782433907</v>
      </c>
      <c r="FU28" s="514">
        <f>FU27+FU26+FU25</f>
        <v>15195.562734154131</v>
      </c>
      <c r="FV28" s="514">
        <f>FV27+FV26+FV25</f>
        <v>15692.355603776496</v>
      </c>
      <c r="FW28" s="209"/>
      <c r="FX28" s="218">
        <f>FX27+FX26+FX25</f>
        <v>17315.46745</v>
      </c>
      <c r="FY28" s="220" t="s">
        <v>174</v>
      </c>
      <c r="FZ28" s="218">
        <f>FZ27+FZ26+FZ25</f>
        <v>18261.467136163879</v>
      </c>
      <c r="GA28" s="514">
        <f>GA27+GA26+GA25</f>
        <v>18789.709222653539</v>
      </c>
      <c r="GB28" s="514">
        <f>GB27+GB26+GB25</f>
        <v>19396.944913149422</v>
      </c>
      <c r="GC28" s="514">
        <f>GC27+GC26+GC25</f>
        <v>20034.732704613358</v>
      </c>
      <c r="GD28" s="514">
        <f>GD27+GD26+GD25</f>
        <v>20686.13884751685</v>
      </c>
      <c r="GE28" s="209"/>
      <c r="GF28" s="218">
        <f>GF27+GF26+GF25</f>
        <v>1181.5074</v>
      </c>
      <c r="GG28" s="220" t="s">
        <v>174</v>
      </c>
      <c r="GH28" s="218">
        <f>GH27+GH26+GH25</f>
        <v>1245.7798754459413</v>
      </c>
      <c r="GI28" s="514">
        <f>GI27+GI26+GI25</f>
        <v>1280.8317527848444</v>
      </c>
      <c r="GJ28" s="514">
        <f>GJ27+GJ26+GJ25</f>
        <v>1320.4441109206412</v>
      </c>
      <c r="GK28" s="514">
        <f>GK27+GK26+GK25</f>
        <v>1361.9054304155859</v>
      </c>
      <c r="GL28" s="514">
        <f>GL27+GL26+GL25</f>
        <v>1404.2700494810535</v>
      </c>
      <c r="GM28" s="209"/>
      <c r="GN28" s="218">
        <f>GN27+GN26+GN25</f>
        <v>1360.4962</v>
      </c>
      <c r="GO28" s="220" t="s">
        <v>174</v>
      </c>
      <c r="GP28" s="218">
        <f>GP27+GP26+GP25</f>
        <v>1432.5709501642323</v>
      </c>
      <c r="GQ28" s="514">
        <f>GQ27+GQ26+GQ25</f>
        <v>1471.5767906997121</v>
      </c>
      <c r="GR28" s="514">
        <f>GR27+GR26+GR25</f>
        <v>1514.7314027193345</v>
      </c>
      <c r="GS28" s="514">
        <f>GS27+GS26+GS25</f>
        <v>1559.701069062377</v>
      </c>
      <c r="GT28" s="514">
        <f>GT27+GT26+GT25</f>
        <v>1605.6754463339325</v>
      </c>
      <c r="GU28" s="209"/>
      <c r="GV28" s="218">
        <f>GV27+GV26+GV25</f>
        <v>1375.5022000000001</v>
      </c>
      <c r="GW28" s="220" t="s">
        <v>174</v>
      </c>
      <c r="GX28" s="218">
        <f>GX27+GX26+GX25</f>
        <v>1449.2084401459163</v>
      </c>
      <c r="GY28" s="514">
        <f>GY27+GY26+GY25</f>
        <v>1490.1766087776598</v>
      </c>
      <c r="GZ28" s="514">
        <f>GZ27+GZ26+GZ25</f>
        <v>1536.6119880160622</v>
      </c>
      <c r="HA28" s="514">
        <f>HA27+HA26+HA25</f>
        <v>1585.2442720022705</v>
      </c>
      <c r="HB28" s="514">
        <f>HB27+HB26+HB25</f>
        <v>1634.9323920699853</v>
      </c>
      <c r="HC28" s="209"/>
      <c r="HD28" s="218">
        <f>HD27+HD26+HD25</f>
        <v>1577.7722000000001</v>
      </c>
      <c r="HE28" s="220" t="s">
        <v>174</v>
      </c>
      <c r="HF28" s="218">
        <f>HF27+HF26+HF25</f>
        <v>1662.2962039690533</v>
      </c>
      <c r="HG28" s="514">
        <f>HG27+HG26+HG25</f>
        <v>1709.3558739047571</v>
      </c>
      <c r="HH28" s="514">
        <f>HH27+HH26+HH25</f>
        <v>1762.743573627158</v>
      </c>
      <c r="HI28" s="514">
        <f>HI27+HI26+HI25</f>
        <v>1818.6673755025834</v>
      </c>
      <c r="HJ28" s="514">
        <f>HJ27+HJ26+HJ25</f>
        <v>1875.8040293120121</v>
      </c>
      <c r="HK28" s="209"/>
      <c r="HL28" s="218">
        <f>HL27+HL26+HL25</f>
        <v>726.86059999999998</v>
      </c>
      <c r="HM28" s="220" t="s">
        <v>174</v>
      </c>
      <c r="HN28" s="218">
        <f>HN27+HN26+HN25</f>
        <v>763.69818873078702</v>
      </c>
      <c r="HO28" s="514">
        <f>HO27+HO26+HO25</f>
        <v>783.27964544498479</v>
      </c>
      <c r="HP28" s="514">
        <f>HP27+HP26+HP25</f>
        <v>804.05242524677078</v>
      </c>
      <c r="HQ28" s="514">
        <f>HQ27+HQ26+HQ25</f>
        <v>825.50300370706282</v>
      </c>
      <c r="HR28" s="514">
        <f>HR27+HR26+HR25</f>
        <v>847.4574950038417</v>
      </c>
      <c r="HS28" s="209"/>
      <c r="HT28" s="218">
        <f>HT27+HT26+HT25</f>
        <v>831.61400000000003</v>
      </c>
      <c r="HU28" s="220" t="s">
        <v>174</v>
      </c>
      <c r="HV28" s="218">
        <f>HV27+HV26+HV25</f>
        <v>873.64738355913698</v>
      </c>
      <c r="HW28" s="514">
        <f>HW27+HW26+HW25</f>
        <v>895.92259554662928</v>
      </c>
      <c r="HX28" s="514">
        <f>HX27+HX26+HX25</f>
        <v>919.45512762590567</v>
      </c>
      <c r="HY28" s="514">
        <f>HY27+HY26+HY25</f>
        <v>943.73307229448642</v>
      </c>
      <c r="HZ28" s="514">
        <f>HZ27+HZ26+HZ25</f>
        <v>968.58420027165732</v>
      </c>
      <c r="IA28" s="209"/>
      <c r="IB28" s="218">
        <f>IB27+IB26+IB25</f>
        <v>3903.3463999999999</v>
      </c>
      <c r="IC28" s="220" t="s">
        <v>174</v>
      </c>
      <c r="ID28" s="218">
        <f>ID27+ID26+ID25</f>
        <v>4098.1310391600546</v>
      </c>
      <c r="IE28" s="514">
        <f>IE27+IE26+IE25</f>
        <v>4199.8415262549161</v>
      </c>
      <c r="IF28" s="514">
        <f>IF27+IF26+IF25</f>
        <v>4305.1112863807384</v>
      </c>
      <c r="IG28" s="514">
        <f>IG27+IG26+IG25</f>
        <v>4413.2134539596855</v>
      </c>
      <c r="IH28" s="514">
        <f>IH27+IH26+IH25</f>
        <v>4523.9316851406311</v>
      </c>
      <c r="II28" s="209"/>
      <c r="IJ28" s="218">
        <f>IJ27+IJ26+IJ25</f>
        <v>2374.87</v>
      </c>
      <c r="IK28" s="220" t="s">
        <v>174</v>
      </c>
      <c r="IL28" s="218">
        <f>IL27+IL26+IL25</f>
        <v>2493.4492669731367</v>
      </c>
      <c r="IM28" s="514">
        <f>IM27+IM26+IM25</f>
        <v>2555.409625104272</v>
      </c>
      <c r="IN28" s="514">
        <f>IN27+IN26+IN25</f>
        <v>2619.5995894077105</v>
      </c>
      <c r="IO28" s="514">
        <f>IO27+IO26+IO25</f>
        <v>2685.5310733899455</v>
      </c>
      <c r="IP28" s="514">
        <f>IP27+IP26+IP25</f>
        <v>2753.0562523939548</v>
      </c>
      <c r="IQ28" s="209"/>
      <c r="IR28" s="218">
        <f>IR27+IR26+IR25</f>
        <v>3099.0699999999997</v>
      </c>
      <c r="IS28" s="220" t="s">
        <v>174</v>
      </c>
      <c r="IT28" s="218">
        <f>IT27+IT26+IT25</f>
        <v>3253.5697680231369</v>
      </c>
      <c r="IU28" s="514">
        <f>IU27+IU26+IU25</f>
        <v>3334.1530784299966</v>
      </c>
      <c r="IV28" s="514">
        <f>IV27+IV26+IV25</f>
        <v>3417.4222573399156</v>
      </c>
      <c r="IW28" s="514">
        <f>IW27+IW26+IW25</f>
        <v>3502.9003966864898</v>
      </c>
      <c r="IX28" s="514">
        <f>IX27+IX26+IX25</f>
        <v>3590.4511241112637</v>
      </c>
      <c r="IY28" s="209"/>
      <c r="IZ28" s="218">
        <f>IZ27+IZ26+IZ25</f>
        <v>275.93959999999998</v>
      </c>
      <c r="JA28" s="220" t="s">
        <v>174</v>
      </c>
      <c r="JB28" s="218">
        <f>JB27+JB26+JB25</f>
        <v>290.41139440053706</v>
      </c>
      <c r="JC28" s="514">
        <f>JC27+JC26+JC25</f>
        <v>298.39732465364381</v>
      </c>
      <c r="JD28" s="514">
        <f>JD27+JD26+JD25</f>
        <v>307.29048759604188</v>
      </c>
      <c r="JE28" s="514">
        <f>JE27+JE26+JE25</f>
        <v>316.57039858389112</v>
      </c>
      <c r="JF28" s="520">
        <f>JF27+JF26+JF25</f>
        <v>326.05604105515243</v>
      </c>
    </row>
    <row r="29" spans="1:266" x14ac:dyDescent="0.35">
      <c r="E29" s="216"/>
      <c r="F29" s="127"/>
      <c r="G29" s="515">
        <f>G28/F28-1</f>
        <v>2.9765314745139992E-2</v>
      </c>
      <c r="H29" s="515">
        <f>H28/G28-1</f>
        <v>3.3791081520455624E-2</v>
      </c>
      <c r="I29" s="515">
        <f>I28/H28-1</f>
        <v>3.4446458309399075E-2</v>
      </c>
      <c r="J29" s="515">
        <f>J28/I28-1</f>
        <v>3.3996510579574091E-2</v>
      </c>
      <c r="M29" s="216"/>
      <c r="N29" s="127"/>
      <c r="O29" s="515">
        <f>O28/N28-1</f>
        <v>2.9765314745140214E-2</v>
      </c>
      <c r="P29" s="515">
        <f>P28/O28-1</f>
        <v>3.3791081520455624E-2</v>
      </c>
      <c r="Q29" s="515">
        <f>Q28/P28-1</f>
        <v>3.4446458309399075E-2</v>
      </c>
      <c r="R29" s="515">
        <f>R28/Q28-1</f>
        <v>3.3996510579574091E-2</v>
      </c>
      <c r="U29" s="216"/>
      <c r="V29" s="127"/>
      <c r="W29" s="515">
        <f>W28/V28-1</f>
        <v>2.9765314745139992E-2</v>
      </c>
      <c r="X29" s="515">
        <f>X28/W28-1</f>
        <v>3.3791081520455846E-2</v>
      </c>
      <c r="Y29" s="515">
        <f>Y28/X28-1</f>
        <v>3.4446458309399297E-2</v>
      </c>
      <c r="Z29" s="515">
        <f>Z28/Y28-1</f>
        <v>3.3996510579574091E-2</v>
      </c>
      <c r="AC29" s="216"/>
      <c r="AD29" s="127"/>
      <c r="AE29" s="515">
        <f>AE28/AD28-1</f>
        <v>2.9765314745139992E-2</v>
      </c>
      <c r="AF29" s="515">
        <f>AF28/AE28-1</f>
        <v>3.3791081520455846E-2</v>
      </c>
      <c r="AG29" s="515">
        <f>AG28/AF28-1</f>
        <v>3.4446458309399297E-2</v>
      </c>
      <c r="AH29" s="515">
        <f>AH28/AG28-1</f>
        <v>3.3996510579573869E-2</v>
      </c>
      <c r="AK29" s="216"/>
      <c r="AL29" s="127"/>
      <c r="AM29" s="515">
        <f>AM28/AL28-1</f>
        <v>2.976531474513977E-2</v>
      </c>
      <c r="AN29" s="515">
        <f>AN28/AM28-1</f>
        <v>3.3791081520455846E-2</v>
      </c>
      <c r="AO29" s="515">
        <f>AO28/AN28-1</f>
        <v>3.4446458309399075E-2</v>
      </c>
      <c r="AP29" s="515">
        <f>AP28/AO28-1</f>
        <v>3.3996510579573869E-2</v>
      </c>
      <c r="AS29" s="216"/>
      <c r="AT29" s="127"/>
      <c r="AU29" s="515">
        <f>AU28/AT28-1</f>
        <v>2.9765314745139992E-2</v>
      </c>
      <c r="AV29" s="515">
        <f>AV28/AU28-1</f>
        <v>3.3791081520455846E-2</v>
      </c>
      <c r="AW29" s="515">
        <f>AW28/AV28-1</f>
        <v>3.4446458309399075E-2</v>
      </c>
      <c r="AX29" s="515">
        <f>AX28/AW28-1</f>
        <v>3.3996510579574091E-2</v>
      </c>
      <c r="BA29" s="216"/>
      <c r="BB29" s="127"/>
      <c r="BC29" s="515">
        <f>BC28/BB28-1</f>
        <v>2.976531474513977E-2</v>
      </c>
      <c r="BD29" s="515">
        <f>BD28/BC28-1</f>
        <v>3.3791081520455624E-2</v>
      </c>
      <c r="BE29" s="515">
        <f>BE28/BD28-1</f>
        <v>3.4446458309399297E-2</v>
      </c>
      <c r="BF29" s="515">
        <f>BF28/BE28-1</f>
        <v>3.3996510579574091E-2</v>
      </c>
      <c r="BI29" s="216"/>
      <c r="BJ29" s="127"/>
      <c r="BK29" s="515">
        <f>BK28/BJ28-1</f>
        <v>2.9765314745139992E-2</v>
      </c>
      <c r="BL29" s="515">
        <f>BL28/BK28-1</f>
        <v>3.3791081520455624E-2</v>
      </c>
      <c r="BM29" s="515">
        <f>BM28/BL28-1</f>
        <v>3.4446458309399297E-2</v>
      </c>
      <c r="BN29" s="515">
        <f>BN28/BM28-1</f>
        <v>3.3996510579574091E-2</v>
      </c>
      <c r="BQ29" s="216"/>
      <c r="BR29" s="127"/>
      <c r="BS29" s="515">
        <f>BS28/BR28-1</f>
        <v>2.9765314745139992E-2</v>
      </c>
      <c r="BT29" s="515">
        <f>BT28/BS28-1</f>
        <v>3.3791081520455624E-2</v>
      </c>
      <c r="BU29" s="515">
        <f>BU28/BT28-1</f>
        <v>3.4446458309399297E-2</v>
      </c>
      <c r="BV29" s="515">
        <f>BV28/BU28-1</f>
        <v>3.3996510579574091E-2</v>
      </c>
      <c r="BY29" s="216"/>
      <c r="BZ29" s="127"/>
      <c r="CA29" s="515">
        <f>CA28/BZ28-1</f>
        <v>2.9765314745139992E-2</v>
      </c>
      <c r="CB29" s="515">
        <f>CB28/CA28-1</f>
        <v>3.3791081520455624E-2</v>
      </c>
      <c r="CC29" s="515">
        <f>CC28/CB28-1</f>
        <v>3.4446458309399075E-2</v>
      </c>
      <c r="CD29" s="515">
        <f>CD28/CC28-1</f>
        <v>3.3996510579573869E-2</v>
      </c>
      <c r="CG29" s="216"/>
      <c r="CH29" s="127"/>
      <c r="CI29" s="515">
        <f>CI28/CH28-1</f>
        <v>2.9765314745139992E-2</v>
      </c>
      <c r="CJ29" s="515">
        <f>CJ28/CI28-1</f>
        <v>3.3791081520455624E-2</v>
      </c>
      <c r="CK29" s="515">
        <f>CK28/CJ28-1</f>
        <v>3.4446458309399297E-2</v>
      </c>
      <c r="CL29" s="515">
        <f>CL28/CK28-1</f>
        <v>3.3996510579573869E-2</v>
      </c>
      <c r="CO29" s="216"/>
      <c r="CP29" s="127"/>
      <c r="CQ29" s="515">
        <f>CQ28/CP28-1</f>
        <v>2.9765314745139992E-2</v>
      </c>
      <c r="CR29" s="515">
        <f>CR28/CQ28-1</f>
        <v>3.3791081520455624E-2</v>
      </c>
      <c r="CS29" s="515">
        <f>CS28/CR28-1</f>
        <v>3.4446458309399075E-2</v>
      </c>
      <c r="CT29" s="515">
        <f>CT28/CS28-1</f>
        <v>3.3996510579574091E-2</v>
      </c>
      <c r="CW29" s="216"/>
      <c r="CX29" s="127"/>
      <c r="CY29" s="515">
        <f>CY28/CX28-1</f>
        <v>2.9765314745140214E-2</v>
      </c>
      <c r="CZ29" s="515">
        <f>CZ28/CY28-1</f>
        <v>3.3791081520455402E-2</v>
      </c>
      <c r="DA29" s="515">
        <f>DA28/CZ28-1</f>
        <v>3.4446458309399297E-2</v>
      </c>
      <c r="DB29" s="515">
        <f>DB28/DA28-1</f>
        <v>3.3996510579573869E-2</v>
      </c>
      <c r="DE29" s="216"/>
      <c r="DF29" s="127"/>
      <c r="DG29" s="515">
        <f>DG28/DF28-1</f>
        <v>2.9765314745139992E-2</v>
      </c>
      <c r="DH29" s="515">
        <f>DH28/DG28-1</f>
        <v>3.3791081520455846E-2</v>
      </c>
      <c r="DI29" s="515">
        <f>DI28/DH28-1</f>
        <v>3.4446458309399297E-2</v>
      </c>
      <c r="DJ29" s="515">
        <f>DJ28/DI28-1</f>
        <v>3.3996510579573869E-2</v>
      </c>
      <c r="DM29" s="216"/>
      <c r="DN29" s="127"/>
      <c r="DO29" s="515">
        <f>DO28/DN28-1</f>
        <v>2.9765314745139992E-2</v>
      </c>
      <c r="DP29" s="515">
        <f>DP28/DO28-1</f>
        <v>3.3791081520455846E-2</v>
      </c>
      <c r="DQ29" s="515">
        <f>DQ28/DP28-1</f>
        <v>3.4446458309399075E-2</v>
      </c>
      <c r="DR29" s="515">
        <f>DR28/DQ28-1</f>
        <v>3.3996510579574091E-2</v>
      </c>
      <c r="DU29" s="216"/>
      <c r="DV29" s="127"/>
      <c r="DW29" s="515">
        <f>DW28/DV28-1</f>
        <v>2.9765314745139992E-2</v>
      </c>
      <c r="DX29" s="515">
        <f>DX28/DW28-1</f>
        <v>3.3791081520455624E-2</v>
      </c>
      <c r="DY29" s="515">
        <f>DY28/DX28-1</f>
        <v>3.4446458309399075E-2</v>
      </c>
      <c r="DZ29" s="515">
        <f>DZ28/DY28-1</f>
        <v>3.3996510579574091E-2</v>
      </c>
      <c r="EC29" s="216"/>
      <c r="ED29" s="127"/>
      <c r="EE29" s="515">
        <f>EE28/ED28-1</f>
        <v>2.9765314745139992E-2</v>
      </c>
      <c r="EF29" s="515">
        <f>EF28/EE28-1</f>
        <v>3.3791081520455624E-2</v>
      </c>
      <c r="EG29" s="515">
        <f>EG28/EF28-1</f>
        <v>3.4446458309399297E-2</v>
      </c>
      <c r="EH29" s="515">
        <f>EH28/EG28-1</f>
        <v>3.3996510579573869E-2</v>
      </c>
      <c r="EK29" s="216"/>
      <c r="EL29" s="127"/>
      <c r="EM29" s="515">
        <f>EM28/EL28-1</f>
        <v>2.9765314745139992E-2</v>
      </c>
      <c r="EN29" s="515">
        <f>EN28/EM28-1</f>
        <v>3.3791081520455624E-2</v>
      </c>
      <c r="EO29" s="515">
        <f>EO28/EN28-1</f>
        <v>3.4446458309399075E-2</v>
      </c>
      <c r="EP29" s="515">
        <f>EP28/EO28-1</f>
        <v>3.3996510579573869E-2</v>
      </c>
      <c r="ES29" s="216"/>
      <c r="ET29" s="127"/>
      <c r="EU29" s="515">
        <f>EU28/ET28-1</f>
        <v>2.9440678709251378E-2</v>
      </c>
      <c r="EV29" s="515">
        <f>EV28/EU28-1</f>
        <v>3.3220983809515436E-2</v>
      </c>
      <c r="EW29" s="515">
        <f>EW28/EV28-1</f>
        <v>3.3841298275907761E-2</v>
      </c>
      <c r="EX29" s="515">
        <f>EX28/EW28-1</f>
        <v>3.3423946743300625E-2</v>
      </c>
      <c r="FA29" s="216"/>
      <c r="FB29" s="127"/>
      <c r="FC29" s="515">
        <f>FC28/FB28-1</f>
        <v>2.8648754657911724E-2</v>
      </c>
      <c r="FD29" s="515">
        <f>FD28/FC28-1</f>
        <v>3.1828765764294387E-2</v>
      </c>
      <c r="FE29" s="515">
        <f>FE28/FD28-1</f>
        <v>3.2360645075681704E-2</v>
      </c>
      <c r="FF29" s="515">
        <f>FF28/FE28-1</f>
        <v>3.2020216676819091E-2</v>
      </c>
      <c r="FI29" s="216"/>
      <c r="FJ29" s="127"/>
      <c r="FK29" s="515">
        <f>FK28/FJ28-1</f>
        <v>2.9216416392315203E-2</v>
      </c>
      <c r="FL29" s="515">
        <f>FL28/FK28-1</f>
        <v>3.2826943700885902E-2</v>
      </c>
      <c r="FM29" s="515">
        <f>FM28/FL28-1</f>
        <v>3.3422633336104957E-2</v>
      </c>
      <c r="FN29" s="515">
        <f>FN28/FM28-1</f>
        <v>3.3027440237747285E-2</v>
      </c>
      <c r="FQ29" s="216"/>
      <c r="FR29" s="127"/>
      <c r="FS29" s="515">
        <f>FS28/FR28-1</f>
        <v>2.902776923374506E-2</v>
      </c>
      <c r="FT29" s="515">
        <f>FT28/FS28-1</f>
        <v>3.2495348203786412E-2</v>
      </c>
      <c r="FU29" s="515">
        <f>FU28/FT28-1</f>
        <v>3.3070067763700584E-2</v>
      </c>
      <c r="FV29" s="515">
        <f>FV28/FU28-1</f>
        <v>3.2693285422444651E-2</v>
      </c>
      <c r="FY29" s="216"/>
      <c r="FZ29" s="127"/>
      <c r="GA29" s="515">
        <f>GA28/FZ28-1</f>
        <v>2.8926596234075896E-2</v>
      </c>
      <c r="GB29" s="515">
        <f>GB28/GA28-1</f>
        <v>3.2317460760051597E-2</v>
      </c>
      <c r="GC29" s="515">
        <f>GC28/GB28-1</f>
        <v>3.2880837385457218E-2</v>
      </c>
      <c r="GD29" s="515">
        <f>GD28/GC28-1</f>
        <v>3.2513842460872633E-2</v>
      </c>
      <c r="GG29" s="216"/>
      <c r="GH29" s="127"/>
      <c r="GI29" s="515">
        <f>GI28/GH28-1</f>
        <v>2.8136493476711433E-2</v>
      </c>
      <c r="GJ29" s="515">
        <f>GJ28/GI28-1</f>
        <v>3.0927058178929157E-2</v>
      </c>
      <c r="GK29" s="515">
        <f>GK28/GJ28-1</f>
        <v>3.1399526229123786E-2</v>
      </c>
      <c r="GL29" s="515">
        <f>GL28/GK28-1</f>
        <v>3.1106872855731327E-2</v>
      </c>
      <c r="GO29" s="216"/>
      <c r="GP29" s="127"/>
      <c r="GQ29" s="515">
        <f>GQ28/GP28-1</f>
        <v>2.7227859486476547E-2</v>
      </c>
      <c r="GR29" s="515">
        <f>GR28/GQ28-1</f>
        <v>2.9325423105581283E-2</v>
      </c>
      <c r="GS29" s="515">
        <f>GS28/GR28-1</f>
        <v>2.9688211561673672E-2</v>
      </c>
      <c r="GT29" s="515">
        <f>GT28/GS28-1</f>
        <v>2.9476403000219253E-2</v>
      </c>
      <c r="GW29" s="216"/>
      <c r="GX29" s="127"/>
      <c r="GY29" s="515">
        <f>GY28/GX28-1</f>
        <v>2.8269341729488362E-2</v>
      </c>
      <c r="GZ29" s="515">
        <f>GZ28/GY28-1</f>
        <v>3.1160990559697233E-2</v>
      </c>
      <c r="HA29" s="515">
        <f>HA28/GZ28-1</f>
        <v>3.1649033305407137E-2</v>
      </c>
      <c r="HB29" s="515">
        <f>HB28/HA28-1</f>
        <v>3.1344141054649777E-2</v>
      </c>
      <c r="HE29" s="216"/>
      <c r="HF29" s="127"/>
      <c r="HG29" s="515">
        <f>HG28/HF28-1</f>
        <v>2.8310038742397348E-2</v>
      </c>
      <c r="HH29" s="515">
        <f>HH28/HG28-1</f>
        <v>3.123264180234453E-2</v>
      </c>
      <c r="HI29" s="515">
        <f>HI28/HH28-1</f>
        <v>3.172543228187874E-2</v>
      </c>
      <c r="HJ29" s="515">
        <f>HJ28/HI28-1</f>
        <v>3.1416769541840583E-2</v>
      </c>
      <c r="HM29" s="216"/>
      <c r="HN29" s="127"/>
      <c r="HO29" s="515">
        <f>HO28/HN28-1</f>
        <v>2.5640307916325877E-2</v>
      </c>
      <c r="HP29" s="515">
        <f>HP28/HO28-1</f>
        <v>2.6520259938562329E-2</v>
      </c>
      <c r="HQ29" s="515">
        <f>HQ28/HP28-1</f>
        <v>2.6678084396932977E-2</v>
      </c>
      <c r="HR29" s="515">
        <f>HR28/HQ28-1</f>
        <v>2.6595289415287882E-2</v>
      </c>
      <c r="HU29" s="216"/>
      <c r="HV29" s="127"/>
      <c r="HW29" s="515">
        <f>HW28/HV28-1</f>
        <v>2.5496799288456273E-2</v>
      </c>
      <c r="HX29" s="515">
        <f>HX28/HW28-1</f>
        <v>2.6266255808537142E-2</v>
      </c>
      <c r="HY29" s="515">
        <f>HY28/HX28-1</f>
        <v>2.6404708548711797E-2</v>
      </c>
      <c r="HZ29" s="515">
        <f>HZ28/HY28-1</f>
        <v>2.6332793357289663E-2</v>
      </c>
      <c r="IC29" s="216"/>
      <c r="ID29" s="127"/>
      <c r="IE29" s="515">
        <f>IE28/ID28-1</f>
        <v>2.4818749357440772E-2</v>
      </c>
      <c r="IF29" s="515">
        <f>IF28/IE28-1</f>
        <v>2.5065174356636577E-2</v>
      </c>
      <c r="IG29" s="515">
        <f>IG28/IF28-1</f>
        <v>2.5110191209442023E-2</v>
      </c>
      <c r="IH29" s="515">
        <f>IH28/IG28-1</f>
        <v>2.508789396570088E-2</v>
      </c>
      <c r="IK29" s="216"/>
      <c r="IL29" s="127"/>
      <c r="IM29" s="515">
        <f>IM28/IL28-1</f>
        <v>2.4849255588163865E-2</v>
      </c>
      <c r="IN29" s="515">
        <f>IN28/IM28-1</f>
        <v>2.5119246508598092E-2</v>
      </c>
      <c r="IO29" s="515">
        <f>IO28/IN28-1</f>
        <v>2.5168535011544257E-2</v>
      </c>
      <c r="IP29" s="515">
        <f>IP28/IO28-1</f>
        <v>2.5144069146357806E-2</v>
      </c>
      <c r="IS29" s="216"/>
      <c r="IT29" s="127"/>
      <c r="IU29" s="515">
        <f>IU28/IT28-1</f>
        <v>2.4767660186313378E-2</v>
      </c>
      <c r="IV29" s="515">
        <f>IV28/IU28-1</f>
        <v>2.4974611828299409E-2</v>
      </c>
      <c r="IW29" s="515">
        <f>IW28/IV28-1</f>
        <v>2.5012460536003367E-2</v>
      </c>
      <c r="IX29" s="515">
        <f>IX28/IW28-1</f>
        <v>2.4993781583853014E-2</v>
      </c>
      <c r="JA29" s="216"/>
      <c r="JB29" s="127"/>
      <c r="JC29" s="515">
        <f>JC28/JB28-1</f>
        <v>2.7498680861304248E-2</v>
      </c>
      <c r="JD29" s="515">
        <f>JD28/JC28-1</f>
        <v>2.9803092077720805E-2</v>
      </c>
      <c r="JE29" s="515">
        <f>JE28/JD28-1</f>
        <v>3.0199148240632967E-2</v>
      </c>
      <c r="JF29" s="515">
        <f>JF28/JE28-1</f>
        <v>2.9963769555502617E-2</v>
      </c>
    </row>
    <row r="30" spans="1:266" x14ac:dyDescent="0.35">
      <c r="A30" s="532" t="s">
        <v>68</v>
      </c>
      <c r="B30" s="16"/>
      <c r="C30" s="16"/>
      <c r="D30" s="16"/>
      <c r="E30" s="16"/>
      <c r="F30" s="16"/>
      <c r="G30" s="501"/>
      <c r="H30" s="501"/>
      <c r="I30" s="501"/>
      <c r="J30" s="501"/>
      <c r="K30" s="16"/>
      <c r="L30" s="16"/>
      <c r="M30" s="16"/>
      <c r="N30" s="16"/>
      <c r="O30" s="501"/>
      <c r="P30" s="501"/>
      <c r="Q30" s="501"/>
      <c r="R30" s="501"/>
      <c r="S30" s="16"/>
      <c r="T30" s="16"/>
      <c r="U30" s="16"/>
      <c r="V30" s="16"/>
      <c r="W30" s="501"/>
      <c r="X30" s="501"/>
      <c r="Y30" s="501"/>
      <c r="Z30" s="501"/>
      <c r="AA30" s="16"/>
      <c r="AB30" s="16"/>
      <c r="AC30" s="16"/>
      <c r="AD30" s="16"/>
      <c r="AE30" s="501"/>
      <c r="AF30" s="501"/>
      <c r="AG30" s="501"/>
      <c r="AH30" s="501"/>
      <c r="AI30" s="16"/>
      <c r="AJ30" s="16"/>
      <c r="AK30" s="16"/>
      <c r="AL30" s="16"/>
      <c r="AM30" s="501"/>
      <c r="AN30" s="501"/>
      <c r="AO30" s="501"/>
      <c r="AP30" s="501"/>
      <c r="AQ30" s="16"/>
      <c r="AR30" s="16"/>
      <c r="AS30" s="16"/>
      <c r="AT30" s="16"/>
      <c r="AU30" s="501"/>
      <c r="AV30" s="501"/>
      <c r="AW30" s="501"/>
      <c r="AX30" s="501"/>
      <c r="AY30" s="16"/>
      <c r="AZ30" s="16"/>
      <c r="BA30" s="16"/>
      <c r="BB30" s="16"/>
      <c r="BC30" s="501"/>
      <c r="BD30" s="501"/>
      <c r="BE30" s="501"/>
      <c r="BF30" s="501"/>
      <c r="BG30" s="16"/>
      <c r="BH30" s="16"/>
      <c r="BI30" s="16"/>
      <c r="BJ30" s="16"/>
      <c r="BK30" s="501"/>
      <c r="BL30" s="501"/>
      <c r="BM30" s="501"/>
      <c r="BN30" s="501"/>
      <c r="BO30" s="16"/>
      <c r="BP30" s="16"/>
      <c r="BQ30" s="16"/>
      <c r="BR30" s="16"/>
      <c r="BS30" s="501"/>
      <c r="BT30" s="501"/>
      <c r="BU30" s="501"/>
      <c r="BV30" s="501"/>
      <c r="BW30" s="16"/>
      <c r="BX30" s="16"/>
      <c r="BY30" s="16"/>
      <c r="BZ30" s="16"/>
      <c r="CA30" s="501"/>
      <c r="CB30" s="501"/>
      <c r="CC30" s="501"/>
      <c r="CD30" s="501"/>
      <c r="CE30" s="16"/>
      <c r="CF30" s="16"/>
      <c r="CG30" s="16"/>
      <c r="CH30" s="16"/>
      <c r="CI30" s="501"/>
      <c r="CJ30" s="501"/>
      <c r="CK30" s="501"/>
      <c r="CL30" s="501"/>
      <c r="CM30" s="16"/>
      <c r="CN30" s="16"/>
      <c r="CO30" s="16"/>
      <c r="CP30" s="16"/>
      <c r="CQ30" s="501"/>
      <c r="CR30" s="501"/>
      <c r="CS30" s="501"/>
      <c r="CT30" s="501"/>
      <c r="CU30" s="16"/>
      <c r="CV30" s="16"/>
      <c r="CW30" s="16"/>
      <c r="CX30" s="16"/>
      <c r="CY30" s="501"/>
      <c r="CZ30" s="501"/>
      <c r="DA30" s="501"/>
      <c r="DB30" s="501"/>
      <c r="DC30" s="16"/>
      <c r="DD30" s="16"/>
      <c r="DE30" s="16"/>
      <c r="DF30" s="16"/>
      <c r="DG30" s="501"/>
      <c r="DH30" s="501"/>
      <c r="DI30" s="501"/>
      <c r="DJ30" s="501"/>
      <c r="DK30" s="16"/>
      <c r="DL30" s="16"/>
      <c r="DM30" s="16"/>
      <c r="DN30" s="16"/>
      <c r="DO30" s="501"/>
      <c r="DP30" s="501"/>
      <c r="DQ30" s="501"/>
      <c r="DR30" s="501"/>
      <c r="DS30" s="16"/>
      <c r="DT30" s="16"/>
      <c r="DU30" s="16"/>
      <c r="DV30" s="16"/>
      <c r="DW30" s="501"/>
      <c r="DX30" s="501"/>
      <c r="DY30" s="501"/>
      <c r="DZ30" s="501"/>
      <c r="EA30" s="16"/>
      <c r="EB30" s="16"/>
      <c r="EC30" s="16"/>
      <c r="ED30" s="16"/>
      <c r="EE30" s="501"/>
      <c r="EF30" s="501"/>
      <c r="EG30" s="501"/>
      <c r="EH30" s="501"/>
      <c r="EI30" s="16"/>
      <c r="EJ30" s="16"/>
      <c r="EK30" s="16"/>
      <c r="EL30" s="16"/>
      <c r="EM30" s="501"/>
      <c r="EN30" s="501"/>
      <c r="EO30" s="501"/>
      <c r="EP30" s="501"/>
      <c r="EQ30" s="16"/>
      <c r="ER30" s="16"/>
      <c r="ES30" s="16"/>
      <c r="ET30" s="16"/>
      <c r="EU30" s="501"/>
      <c r="EV30" s="501"/>
      <c r="EW30" s="501"/>
      <c r="EX30" s="501"/>
      <c r="EY30" s="16"/>
      <c r="EZ30" s="16"/>
      <c r="FA30" s="16"/>
      <c r="FB30" s="16"/>
      <c r="FC30" s="501"/>
      <c r="FD30" s="501"/>
      <c r="FE30" s="501"/>
      <c r="FF30" s="501"/>
      <c r="FG30" s="16"/>
      <c r="FH30" s="16"/>
      <c r="FI30" s="16"/>
      <c r="FJ30" s="16"/>
      <c r="FK30" s="501"/>
      <c r="FL30" s="501"/>
      <c r="FM30" s="501"/>
      <c r="FN30" s="501"/>
      <c r="FO30" s="16"/>
      <c r="FP30" s="16"/>
      <c r="FQ30" s="16"/>
      <c r="FR30" s="16"/>
      <c r="FS30" s="501"/>
      <c r="FT30" s="501"/>
      <c r="FU30" s="501"/>
      <c r="FV30" s="501"/>
      <c r="FW30" s="16"/>
      <c r="FX30" s="16"/>
      <c r="FY30" s="16"/>
      <c r="FZ30" s="16"/>
      <c r="GA30" s="501"/>
      <c r="GB30" s="501"/>
      <c r="GC30" s="501"/>
      <c r="GD30" s="501"/>
      <c r="GE30" s="16"/>
      <c r="GF30" s="16"/>
      <c r="GG30" s="16"/>
      <c r="GH30" s="16"/>
      <c r="GI30" s="501"/>
      <c r="GJ30" s="501"/>
      <c r="GK30" s="501"/>
      <c r="GL30" s="501"/>
      <c r="GM30" s="16"/>
      <c r="GN30" s="16"/>
      <c r="GO30" s="16"/>
      <c r="GP30" s="16"/>
      <c r="GQ30" s="501"/>
      <c r="GR30" s="501"/>
      <c r="GS30" s="501"/>
      <c r="GT30" s="501"/>
      <c r="GU30" s="16"/>
      <c r="GV30" s="16"/>
      <c r="GW30" s="16"/>
      <c r="GX30" s="16"/>
      <c r="GY30" s="501"/>
      <c r="GZ30" s="501"/>
      <c r="HA30" s="501"/>
      <c r="HB30" s="501"/>
      <c r="HC30" s="16"/>
      <c r="HD30" s="16"/>
      <c r="HE30" s="16"/>
      <c r="HF30" s="16"/>
      <c r="HG30" s="501"/>
      <c r="HH30" s="501"/>
      <c r="HI30" s="501"/>
      <c r="HJ30" s="501"/>
      <c r="HK30" s="16"/>
      <c r="HL30" s="16"/>
      <c r="HM30" s="16"/>
      <c r="HN30" s="16"/>
      <c r="HO30" s="501"/>
      <c r="HP30" s="501"/>
      <c r="HQ30" s="501"/>
      <c r="HR30" s="501"/>
      <c r="HS30" s="16"/>
      <c r="HT30" s="16"/>
      <c r="HU30" s="16"/>
      <c r="HV30" s="16"/>
      <c r="HW30" s="501"/>
      <c r="HX30" s="501"/>
      <c r="HY30" s="501"/>
      <c r="HZ30" s="501"/>
      <c r="IA30" s="16"/>
      <c r="IB30" s="16"/>
      <c r="IC30" s="16"/>
      <c r="ID30" s="16"/>
      <c r="IE30" s="501"/>
      <c r="IF30" s="501"/>
      <c r="IG30" s="501"/>
      <c r="IH30" s="501"/>
      <c r="II30" s="16"/>
      <c r="IJ30" s="16"/>
      <c r="IK30" s="16"/>
      <c r="IL30" s="16"/>
      <c r="IM30" s="501"/>
      <c r="IN30" s="501"/>
      <c r="IO30" s="501"/>
      <c r="IP30" s="501"/>
      <c r="IQ30" s="16"/>
      <c r="IR30" s="16"/>
      <c r="IS30" s="16"/>
      <c r="IT30" s="16"/>
      <c r="IU30" s="501"/>
      <c r="IV30" s="501"/>
      <c r="IW30" s="501"/>
      <c r="IX30" s="501"/>
      <c r="IY30" s="16"/>
      <c r="IZ30" s="16"/>
      <c r="JA30" s="16"/>
      <c r="JB30" s="16"/>
      <c r="JC30" s="501"/>
      <c r="JD30" s="501"/>
      <c r="JE30" s="501"/>
      <c r="JF30" s="501"/>
    </row>
    <row r="31" spans="1:266" ht="15" thickBot="1" x14ac:dyDescent="0.4">
      <c r="A31" s="533"/>
      <c r="B31" s="17"/>
      <c r="C31" s="17"/>
      <c r="D31" s="17"/>
      <c r="E31" s="17"/>
      <c r="F31" s="17"/>
      <c r="G31" s="502"/>
      <c r="H31" s="502"/>
      <c r="I31" s="502"/>
      <c r="J31" s="502"/>
      <c r="K31" s="17"/>
      <c r="L31" s="17"/>
      <c r="M31" s="17"/>
      <c r="N31" s="17"/>
      <c r="O31" s="502"/>
      <c r="P31" s="502"/>
      <c r="Q31" s="502"/>
      <c r="R31" s="502"/>
      <c r="S31" s="17"/>
      <c r="T31" s="17"/>
      <c r="U31" s="17"/>
      <c r="V31" s="17"/>
      <c r="W31" s="502"/>
      <c r="X31" s="502"/>
      <c r="Y31" s="502"/>
      <c r="Z31" s="502"/>
      <c r="AA31" s="17"/>
      <c r="AB31" s="17"/>
      <c r="AC31" s="17"/>
      <c r="AD31" s="17"/>
      <c r="AE31" s="502"/>
      <c r="AF31" s="502"/>
      <c r="AG31" s="502"/>
      <c r="AH31" s="502"/>
      <c r="AI31" s="17"/>
      <c r="AJ31" s="17"/>
      <c r="AK31" s="17"/>
      <c r="AL31" s="17"/>
      <c r="AM31" s="502"/>
      <c r="AN31" s="502"/>
      <c r="AO31" s="502"/>
      <c r="AP31" s="502"/>
      <c r="AQ31" s="17"/>
      <c r="AR31" s="17"/>
      <c r="AS31" s="17"/>
      <c r="AT31" s="17"/>
      <c r="AU31" s="502"/>
      <c r="AV31" s="502"/>
      <c r="AW31" s="502"/>
      <c r="AX31" s="502"/>
      <c r="AY31" s="17"/>
      <c r="AZ31" s="17"/>
      <c r="BA31" s="17"/>
      <c r="BB31" s="17"/>
      <c r="BC31" s="502"/>
      <c r="BD31" s="502"/>
      <c r="BE31" s="502"/>
      <c r="BF31" s="502"/>
      <c r="BG31" s="17"/>
      <c r="BH31" s="17"/>
      <c r="BI31" s="17"/>
      <c r="BJ31" s="17"/>
      <c r="BK31" s="502"/>
      <c r="BL31" s="502"/>
      <c r="BM31" s="502"/>
      <c r="BN31" s="502"/>
      <c r="BO31" s="17"/>
      <c r="BP31" s="17"/>
      <c r="BQ31" s="17"/>
      <c r="BR31" s="17"/>
      <c r="BS31" s="502"/>
      <c r="BT31" s="502"/>
      <c r="BU31" s="502"/>
      <c r="BV31" s="502"/>
      <c r="BW31" s="17"/>
      <c r="BX31" s="17"/>
      <c r="BY31" s="17"/>
      <c r="BZ31" s="17"/>
      <c r="CA31" s="502"/>
      <c r="CB31" s="502"/>
      <c r="CC31" s="502"/>
      <c r="CD31" s="502"/>
      <c r="CE31" s="17"/>
      <c r="CF31" s="17"/>
      <c r="CG31" s="17"/>
      <c r="CH31" s="17"/>
      <c r="CI31" s="502"/>
      <c r="CJ31" s="502"/>
      <c r="CK31" s="502"/>
      <c r="CL31" s="502"/>
      <c r="CM31" s="17"/>
      <c r="CN31" s="17"/>
      <c r="CO31" s="17"/>
      <c r="CP31" s="17"/>
      <c r="CQ31" s="502"/>
      <c r="CR31" s="502"/>
      <c r="CS31" s="502"/>
      <c r="CT31" s="502"/>
      <c r="CU31" s="17"/>
      <c r="CV31" s="17"/>
      <c r="CW31" s="17"/>
      <c r="CX31" s="17"/>
      <c r="CY31" s="502"/>
      <c r="CZ31" s="502"/>
      <c r="DA31" s="502"/>
      <c r="DB31" s="502"/>
      <c r="DC31" s="17"/>
      <c r="DD31" s="17"/>
      <c r="DE31" s="17"/>
      <c r="DF31" s="17"/>
      <c r="DG31" s="502"/>
      <c r="DH31" s="502"/>
      <c r="DI31" s="502"/>
      <c r="DJ31" s="502"/>
      <c r="DK31" s="17"/>
      <c r="DL31" s="17"/>
      <c r="DM31" s="17"/>
      <c r="DN31" s="17"/>
      <c r="DO31" s="502"/>
      <c r="DP31" s="502"/>
      <c r="DQ31" s="502"/>
      <c r="DR31" s="502"/>
      <c r="DS31" s="17"/>
      <c r="DT31" s="17"/>
      <c r="DU31" s="17"/>
      <c r="DV31" s="17"/>
      <c r="DW31" s="502"/>
      <c r="DX31" s="502"/>
      <c r="DY31" s="502"/>
      <c r="DZ31" s="502"/>
      <c r="EA31" s="17"/>
      <c r="EB31" s="17"/>
      <c r="EC31" s="17"/>
      <c r="ED31" s="17"/>
      <c r="EE31" s="502"/>
      <c r="EF31" s="502"/>
      <c r="EG31" s="502"/>
      <c r="EH31" s="502"/>
      <c r="EI31" s="17"/>
      <c r="EJ31" s="17"/>
      <c r="EK31" s="17"/>
      <c r="EL31" s="17"/>
      <c r="EM31" s="502"/>
      <c r="EN31" s="502"/>
      <c r="EO31" s="502"/>
      <c r="EP31" s="502"/>
      <c r="EQ31" s="17"/>
      <c r="ER31" s="17"/>
      <c r="ES31" s="17"/>
      <c r="ET31" s="17"/>
      <c r="EU31" s="502"/>
      <c r="EV31" s="502"/>
      <c r="EW31" s="502"/>
      <c r="EX31" s="502"/>
      <c r="EY31" s="17"/>
      <c r="EZ31" s="17"/>
      <c r="FA31" s="17"/>
      <c r="FB31" s="17"/>
      <c r="FC31" s="502"/>
      <c r="FD31" s="502"/>
      <c r="FE31" s="502"/>
      <c r="FF31" s="502"/>
      <c r="FG31" s="17"/>
      <c r="FH31" s="17"/>
      <c r="FI31" s="17"/>
      <c r="FJ31" s="17"/>
      <c r="FK31" s="502"/>
      <c r="FL31" s="502"/>
      <c r="FM31" s="502"/>
      <c r="FN31" s="502"/>
      <c r="FO31" s="17"/>
      <c r="FP31" s="17"/>
      <c r="FQ31" s="17"/>
      <c r="FR31" s="17"/>
      <c r="FS31" s="502"/>
      <c r="FT31" s="502"/>
      <c r="FU31" s="502"/>
      <c r="FV31" s="502"/>
      <c r="FW31" s="17"/>
      <c r="FX31" s="17"/>
      <c r="FY31" s="17"/>
      <c r="FZ31" s="17"/>
      <c r="GA31" s="502"/>
      <c r="GB31" s="502"/>
      <c r="GC31" s="502"/>
      <c r="GD31" s="502"/>
      <c r="GE31" s="17"/>
      <c r="GF31" s="17"/>
      <c r="GG31" s="17"/>
      <c r="GH31" s="17"/>
      <c r="GI31" s="502"/>
      <c r="GJ31" s="502"/>
      <c r="GK31" s="502"/>
      <c r="GL31" s="502"/>
      <c r="GM31" s="17"/>
      <c r="GN31" s="17"/>
      <c r="GO31" s="17"/>
      <c r="GP31" s="17"/>
      <c r="GQ31" s="502"/>
      <c r="GR31" s="502"/>
      <c r="GS31" s="502"/>
      <c r="GT31" s="502"/>
      <c r="GU31" s="17"/>
      <c r="GV31" s="17"/>
      <c r="GW31" s="17"/>
      <c r="GX31" s="17"/>
      <c r="GY31" s="502"/>
      <c r="GZ31" s="502"/>
      <c r="HA31" s="502"/>
      <c r="HB31" s="502"/>
      <c r="HC31" s="17"/>
      <c r="HD31" s="17"/>
      <c r="HE31" s="17"/>
      <c r="HF31" s="17"/>
      <c r="HG31" s="502"/>
      <c r="HH31" s="502"/>
      <c r="HI31" s="502"/>
      <c r="HJ31" s="502"/>
      <c r="HK31" s="17"/>
      <c r="HL31" s="17"/>
      <c r="HM31" s="17"/>
      <c r="HN31" s="17"/>
      <c r="HO31" s="502"/>
      <c r="HP31" s="502"/>
      <c r="HQ31" s="502"/>
      <c r="HR31" s="502"/>
      <c r="HS31" s="17"/>
      <c r="HT31" s="17"/>
      <c r="HU31" s="17"/>
      <c r="HV31" s="17"/>
      <c r="HW31" s="502"/>
      <c r="HX31" s="502"/>
      <c r="HY31" s="502"/>
      <c r="HZ31" s="502"/>
      <c r="IA31" s="17"/>
      <c r="IB31" s="17"/>
      <c r="IC31" s="17"/>
      <c r="ID31" s="17"/>
      <c r="IE31" s="502"/>
      <c r="IF31" s="502"/>
      <c r="IG31" s="502"/>
      <c r="IH31" s="502"/>
      <c r="II31" s="17"/>
      <c r="IJ31" s="17"/>
      <c r="IK31" s="17"/>
      <c r="IL31" s="17"/>
      <c r="IM31" s="502"/>
      <c r="IN31" s="502"/>
      <c r="IO31" s="502"/>
      <c r="IP31" s="502"/>
      <c r="IQ31" s="17"/>
      <c r="IR31" s="17"/>
      <c r="IS31" s="17"/>
      <c r="IT31" s="17"/>
      <c r="IU31" s="502"/>
      <c r="IV31" s="502"/>
      <c r="IW31" s="502"/>
      <c r="IX31" s="502"/>
      <c r="IY31" s="17"/>
      <c r="IZ31" s="17"/>
      <c r="JA31" s="17"/>
      <c r="JB31" s="17"/>
      <c r="JC31" s="502"/>
      <c r="JD31" s="502"/>
      <c r="JE31" s="502"/>
      <c r="JF31" s="502"/>
    </row>
    <row r="32" spans="1:266" x14ac:dyDescent="0.35">
      <c r="A32" s="534"/>
      <c r="B32" s="19"/>
      <c r="C32" s="526">
        <f>C3+1</f>
        <v>604</v>
      </c>
      <c r="D32" s="527"/>
      <c r="E32" s="527"/>
      <c r="F32" s="527"/>
      <c r="G32" s="527"/>
      <c r="H32" s="527"/>
      <c r="I32" s="527"/>
      <c r="J32" s="528"/>
      <c r="K32" s="526">
        <f>K3+1</f>
        <v>606</v>
      </c>
      <c r="L32" s="527">
        <f>L3+1</f>
        <v>606</v>
      </c>
      <c r="M32" s="527"/>
      <c r="N32" s="527"/>
      <c r="O32" s="527"/>
      <c r="P32" s="527"/>
      <c r="Q32" s="527"/>
      <c r="R32" s="528"/>
      <c r="S32" s="526">
        <f>S3+1</f>
        <v>608</v>
      </c>
      <c r="T32" s="527">
        <f>T3+1</f>
        <v>608</v>
      </c>
      <c r="U32" s="527"/>
      <c r="V32" s="527"/>
      <c r="W32" s="527"/>
      <c r="X32" s="527"/>
      <c r="Y32" s="527"/>
      <c r="Z32" s="528"/>
      <c r="AA32" s="526">
        <f>AA3+1</f>
        <v>610</v>
      </c>
      <c r="AB32" s="527">
        <f>AB3+1</f>
        <v>610</v>
      </c>
      <c r="AC32" s="527"/>
      <c r="AD32" s="527"/>
      <c r="AE32" s="527"/>
      <c r="AF32" s="527"/>
      <c r="AG32" s="527"/>
      <c r="AH32" s="528"/>
      <c r="AI32" s="526">
        <f>AI3+1</f>
        <v>612</v>
      </c>
      <c r="AJ32" s="527">
        <f>AJ3+1</f>
        <v>612</v>
      </c>
      <c r="AK32" s="527"/>
      <c r="AL32" s="527"/>
      <c r="AM32" s="527"/>
      <c r="AN32" s="527"/>
      <c r="AO32" s="527"/>
      <c r="AP32" s="528"/>
      <c r="AQ32" s="526">
        <f>AQ3+1</f>
        <v>614</v>
      </c>
      <c r="AR32" s="527">
        <f>AR3+1</f>
        <v>614</v>
      </c>
      <c r="AS32" s="527"/>
      <c r="AT32" s="527"/>
      <c r="AU32" s="527"/>
      <c r="AV32" s="527"/>
      <c r="AW32" s="527"/>
      <c r="AX32" s="528"/>
      <c r="AY32" s="526">
        <f>AY3+1</f>
        <v>616</v>
      </c>
      <c r="AZ32" s="527">
        <f>AZ3+1</f>
        <v>616</v>
      </c>
      <c r="BA32" s="527"/>
      <c r="BB32" s="527"/>
      <c r="BC32" s="527"/>
      <c r="BD32" s="527"/>
      <c r="BE32" s="527"/>
      <c r="BF32" s="528"/>
      <c r="BG32" s="526">
        <f>BG3+1</f>
        <v>618</v>
      </c>
      <c r="BH32" s="527">
        <f>BH3+1</f>
        <v>618</v>
      </c>
      <c r="BI32" s="527"/>
      <c r="BJ32" s="527"/>
      <c r="BK32" s="527"/>
      <c r="BL32" s="527"/>
      <c r="BM32" s="527"/>
      <c r="BN32" s="528"/>
      <c r="BO32" s="526">
        <f>BO3+1</f>
        <v>620</v>
      </c>
      <c r="BP32" s="527">
        <f>BP3+1</f>
        <v>620</v>
      </c>
      <c r="BQ32" s="527"/>
      <c r="BR32" s="527"/>
      <c r="BS32" s="527"/>
      <c r="BT32" s="527"/>
      <c r="BU32" s="527"/>
      <c r="BV32" s="528"/>
      <c r="BW32" s="526">
        <f>BW3+1</f>
        <v>622</v>
      </c>
      <c r="BX32" s="527">
        <f>BX3+1</f>
        <v>622</v>
      </c>
      <c r="BY32" s="527"/>
      <c r="BZ32" s="527"/>
      <c r="CA32" s="527"/>
      <c r="CB32" s="527"/>
      <c r="CC32" s="527"/>
      <c r="CD32" s="528"/>
      <c r="CE32" s="526">
        <f>CE3+1</f>
        <v>624</v>
      </c>
      <c r="CF32" s="527">
        <f>CF3+1</f>
        <v>624</v>
      </c>
      <c r="CG32" s="527"/>
      <c r="CH32" s="527"/>
      <c r="CI32" s="527"/>
      <c r="CJ32" s="527"/>
      <c r="CK32" s="527"/>
      <c r="CL32" s="528"/>
      <c r="CM32" s="526">
        <f>CM3+1</f>
        <v>626</v>
      </c>
      <c r="CN32" s="527">
        <f>CN3+1</f>
        <v>626</v>
      </c>
      <c r="CO32" s="527"/>
      <c r="CP32" s="527"/>
      <c r="CQ32" s="527"/>
      <c r="CR32" s="527"/>
      <c r="CS32" s="527"/>
      <c r="CT32" s="528"/>
      <c r="CU32" s="526">
        <f>CU3+1</f>
        <v>628</v>
      </c>
      <c r="CV32" s="527">
        <f>CV3+1</f>
        <v>628</v>
      </c>
      <c r="CW32" s="527"/>
      <c r="CX32" s="527"/>
      <c r="CY32" s="527"/>
      <c r="CZ32" s="527"/>
      <c r="DA32" s="527"/>
      <c r="DB32" s="528"/>
      <c r="DC32" s="526">
        <f>DC3+1</f>
        <v>630</v>
      </c>
      <c r="DD32" s="527">
        <f>DD3+1</f>
        <v>630</v>
      </c>
      <c r="DE32" s="527"/>
      <c r="DF32" s="527"/>
      <c r="DG32" s="527"/>
      <c r="DH32" s="527"/>
      <c r="DI32" s="527"/>
      <c r="DJ32" s="528"/>
      <c r="DK32" s="526">
        <f>DK3+1</f>
        <v>632</v>
      </c>
      <c r="DL32" s="527">
        <f>DL3+1</f>
        <v>632</v>
      </c>
      <c r="DM32" s="527"/>
      <c r="DN32" s="527"/>
      <c r="DO32" s="527"/>
      <c r="DP32" s="527"/>
      <c r="DQ32" s="527"/>
      <c r="DR32" s="528"/>
      <c r="DS32" s="526">
        <f>DS3+1</f>
        <v>634</v>
      </c>
      <c r="DT32" s="527">
        <f>DT3+1</f>
        <v>634</v>
      </c>
      <c r="DU32" s="527"/>
      <c r="DV32" s="527"/>
      <c r="DW32" s="527"/>
      <c r="DX32" s="527"/>
      <c r="DY32" s="527"/>
      <c r="DZ32" s="528"/>
      <c r="EA32" s="526">
        <f>EA3+1</f>
        <v>636</v>
      </c>
      <c r="EB32" s="527">
        <f>EB3+1</f>
        <v>636</v>
      </c>
      <c r="EC32" s="527"/>
      <c r="ED32" s="527"/>
      <c r="EE32" s="527"/>
      <c r="EF32" s="527"/>
      <c r="EG32" s="527"/>
      <c r="EH32" s="528"/>
      <c r="EI32" s="526">
        <f>EI3+1</f>
        <v>638</v>
      </c>
      <c r="EJ32" s="527">
        <f>EJ3+1</f>
        <v>638</v>
      </c>
      <c r="EK32" s="527"/>
      <c r="EL32" s="527"/>
      <c r="EM32" s="527"/>
      <c r="EN32" s="527"/>
      <c r="EO32" s="527"/>
      <c r="EP32" s="528"/>
      <c r="EQ32" s="526">
        <f>EQ3+1</f>
        <v>640</v>
      </c>
      <c r="ER32" s="527">
        <f>ER3+1</f>
        <v>640</v>
      </c>
      <c r="ES32" s="527"/>
      <c r="ET32" s="527"/>
      <c r="EU32" s="527"/>
      <c r="EV32" s="527"/>
      <c r="EW32" s="527"/>
      <c r="EX32" s="528"/>
      <c r="EY32" s="526">
        <f>EY3+1</f>
        <v>642</v>
      </c>
      <c r="EZ32" s="527">
        <f>EZ3+1</f>
        <v>642</v>
      </c>
      <c r="FA32" s="527"/>
      <c r="FB32" s="527"/>
      <c r="FC32" s="527"/>
      <c r="FD32" s="527"/>
      <c r="FE32" s="527"/>
      <c r="FF32" s="528"/>
      <c r="FG32" s="526">
        <f>FG3+1</f>
        <v>644</v>
      </c>
      <c r="FH32" s="527">
        <f>FH3+1</f>
        <v>644</v>
      </c>
      <c r="FI32" s="527"/>
      <c r="FJ32" s="527"/>
      <c r="FK32" s="527"/>
      <c r="FL32" s="527"/>
      <c r="FM32" s="527"/>
      <c r="FN32" s="528"/>
      <c r="FO32" s="526">
        <f>FO3+1</f>
        <v>646</v>
      </c>
      <c r="FP32" s="527">
        <f>FP3+1</f>
        <v>646</v>
      </c>
      <c r="FQ32" s="527"/>
      <c r="FR32" s="527"/>
      <c r="FS32" s="527"/>
      <c r="FT32" s="527"/>
      <c r="FU32" s="527"/>
      <c r="FV32" s="528"/>
      <c r="FW32" s="526">
        <f>FW3+1</f>
        <v>648</v>
      </c>
      <c r="FX32" s="527">
        <f>FX3+1</f>
        <v>648</v>
      </c>
      <c r="FY32" s="527"/>
      <c r="FZ32" s="527"/>
      <c r="GA32" s="527"/>
      <c r="GB32" s="527"/>
      <c r="GC32" s="527"/>
      <c r="GD32" s="528"/>
      <c r="GE32" s="526">
        <f>GE3+1</f>
        <v>650</v>
      </c>
      <c r="GF32" s="527">
        <f>GF3+1</f>
        <v>650</v>
      </c>
      <c r="GG32" s="527"/>
      <c r="GH32" s="527"/>
      <c r="GI32" s="527"/>
      <c r="GJ32" s="527"/>
      <c r="GK32" s="527"/>
      <c r="GL32" s="528"/>
      <c r="GM32" s="526">
        <f>GM3+1</f>
        <v>652</v>
      </c>
      <c r="GN32" s="527">
        <f>GN3+1</f>
        <v>652</v>
      </c>
      <c r="GO32" s="527"/>
      <c r="GP32" s="527"/>
      <c r="GQ32" s="527"/>
      <c r="GR32" s="527"/>
      <c r="GS32" s="527"/>
      <c r="GT32" s="528"/>
      <c r="GU32" s="526">
        <f>GU3+1</f>
        <v>654</v>
      </c>
      <c r="GV32" s="527">
        <f>GV3+1</f>
        <v>654</v>
      </c>
      <c r="GW32" s="527"/>
      <c r="GX32" s="527"/>
      <c r="GY32" s="527"/>
      <c r="GZ32" s="527"/>
      <c r="HA32" s="527"/>
      <c r="HB32" s="528"/>
      <c r="HC32" s="526">
        <f>HC3+1</f>
        <v>656</v>
      </c>
      <c r="HD32" s="527">
        <f>HD3+1</f>
        <v>656</v>
      </c>
      <c r="HE32" s="527"/>
      <c r="HF32" s="527"/>
      <c r="HG32" s="527"/>
      <c r="HH32" s="527"/>
      <c r="HI32" s="527"/>
      <c r="HJ32" s="528"/>
      <c r="HK32" s="526">
        <f>HK3+1</f>
        <v>658</v>
      </c>
      <c r="HL32" s="527">
        <f>HL3+1</f>
        <v>658</v>
      </c>
      <c r="HM32" s="527"/>
      <c r="HN32" s="527"/>
      <c r="HO32" s="527"/>
      <c r="HP32" s="527"/>
      <c r="HQ32" s="527"/>
      <c r="HR32" s="528"/>
      <c r="HS32" s="526">
        <f>HS3+1</f>
        <v>660</v>
      </c>
      <c r="HT32" s="527">
        <f>HT3+1</f>
        <v>660</v>
      </c>
      <c r="HU32" s="527"/>
      <c r="HV32" s="527"/>
      <c r="HW32" s="527"/>
      <c r="HX32" s="527"/>
      <c r="HY32" s="527"/>
      <c r="HZ32" s="528"/>
      <c r="IA32" s="526">
        <f>IA3+1</f>
        <v>662</v>
      </c>
      <c r="IB32" s="527">
        <f>IB3+1</f>
        <v>662</v>
      </c>
      <c r="IC32" s="527"/>
      <c r="ID32" s="527"/>
      <c r="IE32" s="527"/>
      <c r="IF32" s="527"/>
      <c r="IG32" s="527"/>
      <c r="IH32" s="528"/>
      <c r="II32" s="526">
        <f>II3+1</f>
        <v>664</v>
      </c>
      <c r="IJ32" s="527">
        <f>IJ3+1</f>
        <v>664</v>
      </c>
      <c r="IK32" s="527"/>
      <c r="IL32" s="527"/>
      <c r="IM32" s="527"/>
      <c r="IN32" s="527"/>
      <c r="IO32" s="527"/>
      <c r="IP32" s="528"/>
      <c r="IQ32" s="526">
        <f>IQ3+1</f>
        <v>666</v>
      </c>
      <c r="IR32" s="527">
        <f>IR3+1</f>
        <v>666</v>
      </c>
      <c r="IS32" s="527"/>
      <c r="IT32" s="527"/>
      <c r="IU32" s="527"/>
      <c r="IV32" s="527"/>
      <c r="IW32" s="527"/>
      <c r="IX32" s="528"/>
      <c r="IY32" s="526">
        <f>IY3+1</f>
        <v>668</v>
      </c>
      <c r="IZ32" s="527">
        <f>IZ3+1</f>
        <v>668</v>
      </c>
      <c r="JA32" s="527"/>
      <c r="JB32" s="527"/>
      <c r="JC32" s="527"/>
      <c r="JD32" s="527"/>
      <c r="JE32" s="527"/>
      <c r="JF32" s="528"/>
    </row>
    <row r="33" spans="1:266" ht="49.5" customHeight="1" x14ac:dyDescent="0.35">
      <c r="A33" s="534"/>
      <c r="C33" s="523" t="s">
        <v>69</v>
      </c>
      <c r="D33" s="524"/>
      <c r="E33" s="524"/>
      <c r="F33" s="524"/>
      <c r="G33" s="524"/>
      <c r="H33" s="524"/>
      <c r="I33" s="524"/>
      <c r="J33" s="525"/>
      <c r="K33" s="523" t="s">
        <v>70</v>
      </c>
      <c r="L33" s="524"/>
      <c r="M33" s="524"/>
      <c r="N33" s="524"/>
      <c r="O33" s="524"/>
      <c r="P33" s="524"/>
      <c r="Q33" s="524"/>
      <c r="R33" s="525"/>
      <c r="S33" s="523" t="s">
        <v>32</v>
      </c>
      <c r="T33" s="524"/>
      <c r="U33" s="524"/>
      <c r="V33" s="524"/>
      <c r="W33" s="524"/>
      <c r="X33" s="524"/>
      <c r="Y33" s="524"/>
      <c r="Z33" s="525"/>
      <c r="AA33" s="523" t="s">
        <v>33</v>
      </c>
      <c r="AB33" s="524"/>
      <c r="AC33" s="524"/>
      <c r="AD33" s="524"/>
      <c r="AE33" s="524"/>
      <c r="AF33" s="524"/>
      <c r="AG33" s="524"/>
      <c r="AH33" s="525"/>
      <c r="AI33" s="523" t="s">
        <v>34</v>
      </c>
      <c r="AJ33" s="524"/>
      <c r="AK33" s="524"/>
      <c r="AL33" s="524"/>
      <c r="AM33" s="524"/>
      <c r="AN33" s="524"/>
      <c r="AO33" s="524"/>
      <c r="AP33" s="525"/>
      <c r="AQ33" s="523" t="s">
        <v>71</v>
      </c>
      <c r="AR33" s="524"/>
      <c r="AS33" s="524"/>
      <c r="AT33" s="524"/>
      <c r="AU33" s="524"/>
      <c r="AV33" s="524"/>
      <c r="AW33" s="524"/>
      <c r="AX33" s="525"/>
      <c r="AY33" s="523" t="s">
        <v>72</v>
      </c>
      <c r="AZ33" s="524"/>
      <c r="BA33" s="524"/>
      <c r="BB33" s="524"/>
      <c r="BC33" s="524"/>
      <c r="BD33" s="524"/>
      <c r="BE33" s="524"/>
      <c r="BF33" s="525"/>
      <c r="BG33" s="523" t="s">
        <v>73</v>
      </c>
      <c r="BH33" s="524"/>
      <c r="BI33" s="524"/>
      <c r="BJ33" s="524"/>
      <c r="BK33" s="524"/>
      <c r="BL33" s="524"/>
      <c r="BM33" s="524"/>
      <c r="BN33" s="525"/>
      <c r="BO33" s="523" t="s">
        <v>74</v>
      </c>
      <c r="BP33" s="524"/>
      <c r="BQ33" s="524"/>
      <c r="BR33" s="524"/>
      <c r="BS33" s="524"/>
      <c r="BT33" s="524"/>
      <c r="BU33" s="524"/>
      <c r="BV33" s="525"/>
      <c r="BW33" s="523" t="s">
        <v>76</v>
      </c>
      <c r="BX33" s="524"/>
      <c r="BY33" s="524"/>
      <c r="BZ33" s="524"/>
      <c r="CA33" s="524"/>
      <c r="CB33" s="524"/>
      <c r="CC33" s="524"/>
      <c r="CD33" s="525"/>
      <c r="CE33" s="523" t="s">
        <v>77</v>
      </c>
      <c r="CF33" s="524"/>
      <c r="CG33" s="524"/>
      <c r="CH33" s="524"/>
      <c r="CI33" s="524"/>
      <c r="CJ33" s="524"/>
      <c r="CK33" s="524"/>
      <c r="CL33" s="525"/>
      <c r="CM33" s="523" t="s">
        <v>78</v>
      </c>
      <c r="CN33" s="524"/>
      <c r="CO33" s="524"/>
      <c r="CP33" s="524"/>
      <c r="CQ33" s="524"/>
      <c r="CR33" s="524"/>
      <c r="CS33" s="524"/>
      <c r="CT33" s="525"/>
      <c r="CU33" s="523" t="s">
        <v>79</v>
      </c>
      <c r="CV33" s="524"/>
      <c r="CW33" s="524"/>
      <c r="CX33" s="524"/>
      <c r="CY33" s="524"/>
      <c r="CZ33" s="524"/>
      <c r="DA33" s="524"/>
      <c r="DB33" s="525"/>
      <c r="DC33" s="523" t="s">
        <v>83</v>
      </c>
      <c r="DD33" s="524"/>
      <c r="DE33" s="524"/>
      <c r="DF33" s="524"/>
      <c r="DG33" s="524"/>
      <c r="DH33" s="524"/>
      <c r="DI33" s="524"/>
      <c r="DJ33" s="525"/>
      <c r="DK33" s="523" t="s">
        <v>80</v>
      </c>
      <c r="DL33" s="524"/>
      <c r="DM33" s="524"/>
      <c r="DN33" s="524"/>
      <c r="DO33" s="524"/>
      <c r="DP33" s="524"/>
      <c r="DQ33" s="524"/>
      <c r="DR33" s="525"/>
      <c r="DS33" s="523" t="s">
        <v>81</v>
      </c>
      <c r="DT33" s="524"/>
      <c r="DU33" s="524"/>
      <c r="DV33" s="524"/>
      <c r="DW33" s="524"/>
      <c r="DX33" s="524"/>
      <c r="DY33" s="524"/>
      <c r="DZ33" s="525"/>
      <c r="EA33" s="523" t="s">
        <v>84</v>
      </c>
      <c r="EB33" s="524"/>
      <c r="EC33" s="524"/>
      <c r="ED33" s="524"/>
      <c r="EE33" s="524"/>
      <c r="EF33" s="524"/>
      <c r="EG33" s="524"/>
      <c r="EH33" s="525"/>
      <c r="EI33" s="523" t="s">
        <v>85</v>
      </c>
      <c r="EJ33" s="524"/>
      <c r="EK33" s="524"/>
      <c r="EL33" s="524"/>
      <c r="EM33" s="524"/>
      <c r="EN33" s="524"/>
      <c r="EO33" s="524"/>
      <c r="EP33" s="525"/>
      <c r="EQ33" s="523" t="s">
        <v>86</v>
      </c>
      <c r="ER33" s="524"/>
      <c r="ES33" s="524"/>
      <c r="ET33" s="524"/>
      <c r="EU33" s="524"/>
      <c r="EV33" s="524"/>
      <c r="EW33" s="524"/>
      <c r="EX33" s="525"/>
      <c r="EY33" s="523" t="s">
        <v>88</v>
      </c>
      <c r="EZ33" s="524"/>
      <c r="FA33" s="524"/>
      <c r="FB33" s="524"/>
      <c r="FC33" s="524"/>
      <c r="FD33" s="524"/>
      <c r="FE33" s="524"/>
      <c r="FF33" s="525"/>
      <c r="FG33" s="523" t="s">
        <v>89</v>
      </c>
      <c r="FH33" s="524"/>
      <c r="FI33" s="524"/>
      <c r="FJ33" s="524"/>
      <c r="FK33" s="524"/>
      <c r="FL33" s="524"/>
      <c r="FM33" s="524"/>
      <c r="FN33" s="525"/>
      <c r="FO33" s="523" t="s">
        <v>90</v>
      </c>
      <c r="FP33" s="524"/>
      <c r="FQ33" s="524"/>
      <c r="FR33" s="524"/>
      <c r="FS33" s="524"/>
      <c r="FT33" s="524"/>
      <c r="FU33" s="524"/>
      <c r="FV33" s="525"/>
      <c r="FW33" s="523" t="s">
        <v>91</v>
      </c>
      <c r="FX33" s="524"/>
      <c r="FY33" s="524"/>
      <c r="FZ33" s="524"/>
      <c r="GA33" s="524"/>
      <c r="GB33" s="524"/>
      <c r="GC33" s="524"/>
      <c r="GD33" s="525"/>
      <c r="GE33" s="523" t="s">
        <v>97</v>
      </c>
      <c r="GF33" s="524"/>
      <c r="GG33" s="524"/>
      <c r="GH33" s="524"/>
      <c r="GI33" s="524"/>
      <c r="GJ33" s="524"/>
      <c r="GK33" s="524"/>
      <c r="GL33" s="525"/>
      <c r="GM33" s="523" t="s">
        <v>100</v>
      </c>
      <c r="GN33" s="524"/>
      <c r="GO33" s="524"/>
      <c r="GP33" s="524"/>
      <c r="GQ33" s="524"/>
      <c r="GR33" s="524"/>
      <c r="GS33" s="524"/>
      <c r="GT33" s="525"/>
      <c r="GU33" s="523" t="s">
        <v>105</v>
      </c>
      <c r="GV33" s="524"/>
      <c r="GW33" s="524"/>
      <c r="GX33" s="524"/>
      <c r="GY33" s="524"/>
      <c r="GZ33" s="524"/>
      <c r="HA33" s="524"/>
      <c r="HB33" s="525"/>
      <c r="HC33" s="523" t="s">
        <v>106</v>
      </c>
      <c r="HD33" s="524"/>
      <c r="HE33" s="524"/>
      <c r="HF33" s="524"/>
      <c r="HG33" s="524"/>
      <c r="HH33" s="524"/>
      <c r="HI33" s="524"/>
      <c r="HJ33" s="525"/>
      <c r="HK33" s="523" t="s">
        <v>110</v>
      </c>
      <c r="HL33" s="524"/>
      <c r="HM33" s="524"/>
      <c r="HN33" s="524"/>
      <c r="HO33" s="524"/>
      <c r="HP33" s="524"/>
      <c r="HQ33" s="524"/>
      <c r="HR33" s="525"/>
      <c r="HS33" s="523" t="s">
        <v>111</v>
      </c>
      <c r="HT33" s="524"/>
      <c r="HU33" s="524"/>
      <c r="HV33" s="524"/>
      <c r="HW33" s="524"/>
      <c r="HX33" s="524"/>
      <c r="HY33" s="524"/>
      <c r="HZ33" s="525"/>
      <c r="IA33" s="523" t="s">
        <v>123</v>
      </c>
      <c r="IB33" s="524"/>
      <c r="IC33" s="524"/>
      <c r="ID33" s="524"/>
      <c r="IE33" s="524"/>
      <c r="IF33" s="524"/>
      <c r="IG33" s="524"/>
      <c r="IH33" s="525"/>
      <c r="II33" s="523" t="s">
        <v>109</v>
      </c>
      <c r="IJ33" s="524"/>
      <c r="IK33" s="524"/>
      <c r="IL33" s="524"/>
      <c r="IM33" s="524"/>
      <c r="IN33" s="524"/>
      <c r="IO33" s="524"/>
      <c r="IP33" s="525"/>
      <c r="IQ33" s="523" t="s">
        <v>122</v>
      </c>
      <c r="IR33" s="524"/>
      <c r="IS33" s="524"/>
      <c r="IT33" s="524"/>
      <c r="IU33" s="524"/>
      <c r="IV33" s="524"/>
      <c r="IW33" s="524"/>
      <c r="IX33" s="525"/>
      <c r="IY33" s="523" t="s">
        <v>124</v>
      </c>
      <c r="IZ33" s="524"/>
      <c r="JA33" s="524"/>
      <c r="JB33" s="524"/>
      <c r="JC33" s="524"/>
      <c r="JD33" s="524"/>
      <c r="JE33" s="524"/>
      <c r="JF33" s="525"/>
    </row>
    <row r="34" spans="1:266" x14ac:dyDescent="0.35">
      <c r="A34" s="2"/>
      <c r="B34" s="191"/>
      <c r="C34" s="203"/>
      <c r="D34" s="197"/>
      <c r="E34" s="197"/>
      <c r="F34" s="197"/>
      <c r="G34" s="516"/>
      <c r="H34" s="516"/>
      <c r="I34" s="516"/>
      <c r="J34" s="517"/>
      <c r="K34" s="203"/>
      <c r="L34" s="197"/>
      <c r="M34" s="197"/>
      <c r="N34" s="197"/>
      <c r="O34" s="516"/>
      <c r="P34" s="516"/>
      <c r="Q34" s="516"/>
      <c r="R34" s="517"/>
      <c r="S34" s="203"/>
      <c r="T34" s="197"/>
      <c r="U34" s="197"/>
      <c r="V34" s="197"/>
      <c r="W34" s="516"/>
      <c r="X34" s="516"/>
      <c r="Y34" s="516"/>
      <c r="Z34" s="517"/>
      <c r="AA34" s="203"/>
      <c r="AB34" s="197"/>
      <c r="AC34" s="197"/>
      <c r="AD34" s="197"/>
      <c r="AE34" s="516"/>
      <c r="AF34" s="516"/>
      <c r="AG34" s="516"/>
      <c r="AH34" s="517"/>
      <c r="AI34" s="203"/>
      <c r="AJ34" s="197"/>
      <c r="AK34" s="197"/>
      <c r="AL34" s="197"/>
      <c r="AM34" s="516"/>
      <c r="AN34" s="516"/>
      <c r="AO34" s="516"/>
      <c r="AP34" s="517"/>
      <c r="AQ34" s="203"/>
      <c r="AR34" s="197"/>
      <c r="AS34" s="197"/>
      <c r="AT34" s="197"/>
      <c r="AU34" s="516"/>
      <c r="AV34" s="516"/>
      <c r="AW34" s="516"/>
      <c r="AX34" s="517"/>
      <c r="AY34" s="203"/>
      <c r="AZ34" s="197"/>
      <c r="BA34" s="197"/>
      <c r="BB34" s="197"/>
      <c r="BC34" s="516"/>
      <c r="BD34" s="516"/>
      <c r="BE34" s="516"/>
      <c r="BF34" s="517"/>
      <c r="BG34" s="203"/>
      <c r="BH34" s="197"/>
      <c r="BI34" s="197"/>
      <c r="BJ34" s="197"/>
      <c r="BK34" s="516"/>
      <c r="BL34" s="516"/>
      <c r="BM34" s="516"/>
      <c r="BN34" s="517"/>
      <c r="BO34" s="203"/>
      <c r="BP34" s="197"/>
      <c r="BQ34" s="197"/>
      <c r="BR34" s="197"/>
      <c r="BS34" s="516"/>
      <c r="BT34" s="516"/>
      <c r="BU34" s="516"/>
      <c r="BV34" s="517"/>
      <c r="BW34" s="203"/>
      <c r="BX34" s="197"/>
      <c r="BY34" s="197"/>
      <c r="BZ34" s="197"/>
      <c r="CA34" s="516"/>
      <c r="CB34" s="516"/>
      <c r="CC34" s="516"/>
      <c r="CD34" s="517"/>
      <c r="CE34" s="203"/>
      <c r="CF34" s="197"/>
      <c r="CG34" s="197"/>
      <c r="CH34" s="197"/>
      <c r="CI34" s="516"/>
      <c r="CJ34" s="516"/>
      <c r="CK34" s="516"/>
      <c r="CL34" s="517"/>
      <c r="CM34" s="203"/>
      <c r="CN34" s="197"/>
      <c r="CO34" s="197"/>
      <c r="CP34" s="197"/>
      <c r="CQ34" s="516"/>
      <c r="CR34" s="516"/>
      <c r="CS34" s="516"/>
      <c r="CT34" s="517"/>
      <c r="CU34" s="203"/>
      <c r="CV34" s="197"/>
      <c r="CW34" s="197"/>
      <c r="CX34" s="197"/>
      <c r="CY34" s="516"/>
      <c r="CZ34" s="516"/>
      <c r="DA34" s="516"/>
      <c r="DB34" s="517"/>
      <c r="DC34" s="203"/>
      <c r="DD34" s="197"/>
      <c r="DE34" s="197"/>
      <c r="DF34" s="197"/>
      <c r="DG34" s="516"/>
      <c r="DH34" s="516"/>
      <c r="DI34" s="516"/>
      <c r="DJ34" s="517"/>
      <c r="DK34" s="203"/>
      <c r="DL34" s="197"/>
      <c r="DM34" s="197"/>
      <c r="DN34" s="197"/>
      <c r="DO34" s="516"/>
      <c r="DP34" s="516"/>
      <c r="DQ34" s="516"/>
      <c r="DR34" s="517"/>
      <c r="DS34" s="203"/>
      <c r="DT34" s="197"/>
      <c r="DU34" s="197"/>
      <c r="DV34" s="197"/>
      <c r="DW34" s="516"/>
      <c r="DX34" s="516"/>
      <c r="DY34" s="516"/>
      <c r="DZ34" s="517"/>
      <c r="EA34" s="203"/>
      <c r="EB34" s="197"/>
      <c r="EC34" s="197"/>
      <c r="ED34" s="197"/>
      <c r="EE34" s="516"/>
      <c r="EF34" s="516"/>
      <c r="EG34" s="516"/>
      <c r="EH34" s="517"/>
      <c r="EI34" s="203"/>
      <c r="EJ34" s="197"/>
      <c r="EK34" s="197"/>
      <c r="EL34" s="197"/>
      <c r="EM34" s="516"/>
      <c r="EN34" s="516"/>
      <c r="EO34" s="516"/>
      <c r="EP34" s="517"/>
      <c r="EQ34" s="203"/>
      <c r="ER34" s="197"/>
      <c r="ES34" s="197"/>
      <c r="ET34" s="197"/>
      <c r="EU34" s="516"/>
      <c r="EV34" s="516"/>
      <c r="EW34" s="516"/>
      <c r="EX34" s="517"/>
      <c r="EY34" s="203"/>
      <c r="EZ34" s="197"/>
      <c r="FA34" s="197"/>
      <c r="FB34" s="197"/>
      <c r="FC34" s="516"/>
      <c r="FD34" s="516"/>
      <c r="FE34" s="516"/>
      <c r="FF34" s="517"/>
      <c r="FG34" s="203"/>
      <c r="FH34" s="197"/>
      <c r="FI34" s="197"/>
      <c r="FJ34" s="197"/>
      <c r="FK34" s="516"/>
      <c r="FL34" s="516"/>
      <c r="FM34" s="516"/>
      <c r="FN34" s="517"/>
      <c r="FO34" s="203"/>
      <c r="FP34" s="197"/>
      <c r="FQ34" s="197"/>
      <c r="FR34" s="197"/>
      <c r="FS34" s="516"/>
      <c r="FT34" s="516"/>
      <c r="FU34" s="516"/>
      <c r="FV34" s="517"/>
      <c r="FW34" s="203"/>
      <c r="FX34" s="197"/>
      <c r="FY34" s="197"/>
      <c r="FZ34" s="197"/>
      <c r="GA34" s="516"/>
      <c r="GB34" s="516"/>
      <c r="GC34" s="516"/>
      <c r="GD34" s="517"/>
      <c r="GE34" s="203"/>
      <c r="GF34" s="197"/>
      <c r="GG34" s="197"/>
      <c r="GH34" s="197"/>
      <c r="GI34" s="516"/>
      <c r="GJ34" s="516"/>
      <c r="GK34" s="516"/>
      <c r="GL34" s="517"/>
      <c r="GM34" s="203"/>
      <c r="GN34" s="197"/>
      <c r="GO34" s="197"/>
      <c r="GP34" s="197"/>
      <c r="GQ34" s="516"/>
      <c r="GR34" s="516"/>
      <c r="GS34" s="516"/>
      <c r="GT34" s="517"/>
      <c r="GU34" s="203"/>
      <c r="GV34" s="197"/>
      <c r="GW34" s="197"/>
      <c r="GX34" s="197"/>
      <c r="GY34" s="516"/>
      <c r="GZ34" s="516"/>
      <c r="HA34" s="516"/>
      <c r="HB34" s="517"/>
      <c r="HC34" s="203"/>
      <c r="HD34" s="197"/>
      <c r="HE34" s="197"/>
      <c r="HF34" s="197"/>
      <c r="HG34" s="516"/>
      <c r="HH34" s="516"/>
      <c r="HI34" s="516"/>
      <c r="HJ34" s="517"/>
      <c r="HK34" s="203"/>
      <c r="HL34" s="197"/>
      <c r="HM34" s="197"/>
      <c r="HN34" s="197"/>
      <c r="HO34" s="516"/>
      <c r="HP34" s="516"/>
      <c r="HQ34" s="516"/>
      <c r="HR34" s="517"/>
      <c r="HS34" s="203"/>
      <c r="HT34" s="197"/>
      <c r="HU34" s="197"/>
      <c r="HV34" s="197"/>
      <c r="HW34" s="516"/>
      <c r="HX34" s="516"/>
      <c r="HY34" s="516"/>
      <c r="HZ34" s="517"/>
      <c r="IA34" s="203"/>
      <c r="IB34" s="197"/>
      <c r="IC34" s="197"/>
      <c r="ID34" s="197"/>
      <c r="IE34" s="516"/>
      <c r="IF34" s="516"/>
      <c r="IG34" s="516"/>
      <c r="IH34" s="517"/>
      <c r="II34" s="203"/>
      <c r="IJ34" s="197"/>
      <c r="IK34" s="197"/>
      <c r="IL34" s="197"/>
      <c r="IM34" s="516"/>
      <c r="IN34" s="516"/>
      <c r="IO34" s="516"/>
      <c r="IP34" s="517"/>
      <c r="IQ34" s="203"/>
      <c r="IR34" s="197"/>
      <c r="IS34" s="197"/>
      <c r="IT34" s="197"/>
      <c r="IU34" s="516"/>
      <c r="IV34" s="516"/>
      <c r="IW34" s="516"/>
      <c r="IX34" s="517"/>
      <c r="IY34" s="203"/>
      <c r="IZ34" s="197"/>
      <c r="JA34" s="197"/>
      <c r="JB34" s="197"/>
      <c r="JC34" s="516"/>
      <c r="JD34" s="516"/>
      <c r="JE34" s="516"/>
      <c r="JF34" s="517"/>
    </row>
    <row r="35" spans="1:266" x14ac:dyDescent="0.35">
      <c r="A35" s="3" t="s">
        <v>0</v>
      </c>
      <c r="B35" s="191"/>
      <c r="C35" s="201" t="s">
        <v>5</v>
      </c>
      <c r="D35" s="195" t="s">
        <v>483</v>
      </c>
      <c r="E35" s="195" t="s">
        <v>482</v>
      </c>
      <c r="F35" s="196" t="s">
        <v>305</v>
      </c>
      <c r="G35" s="505" t="s">
        <v>306</v>
      </c>
      <c r="H35" s="505" t="s">
        <v>307</v>
      </c>
      <c r="I35" s="505" t="s">
        <v>309</v>
      </c>
      <c r="J35" s="506" t="s">
        <v>308</v>
      </c>
      <c r="K35" s="201" t="s">
        <v>5</v>
      </c>
      <c r="L35" s="195" t="s">
        <v>483</v>
      </c>
      <c r="M35" s="195" t="s">
        <v>482</v>
      </c>
      <c r="N35" s="196" t="s">
        <v>305</v>
      </c>
      <c r="O35" s="505" t="s">
        <v>306</v>
      </c>
      <c r="P35" s="505" t="s">
        <v>307</v>
      </c>
      <c r="Q35" s="505" t="s">
        <v>309</v>
      </c>
      <c r="R35" s="506" t="s">
        <v>308</v>
      </c>
      <c r="S35" s="201" t="s">
        <v>5</v>
      </c>
      <c r="T35" s="195" t="s">
        <v>483</v>
      </c>
      <c r="U35" s="195" t="s">
        <v>482</v>
      </c>
      <c r="V35" s="196" t="s">
        <v>305</v>
      </c>
      <c r="W35" s="505" t="s">
        <v>306</v>
      </c>
      <c r="X35" s="505" t="s">
        <v>307</v>
      </c>
      <c r="Y35" s="505" t="s">
        <v>309</v>
      </c>
      <c r="Z35" s="506" t="s">
        <v>308</v>
      </c>
      <c r="AA35" s="201" t="s">
        <v>5</v>
      </c>
      <c r="AB35" s="195" t="s">
        <v>483</v>
      </c>
      <c r="AC35" s="195" t="s">
        <v>482</v>
      </c>
      <c r="AD35" s="196" t="s">
        <v>305</v>
      </c>
      <c r="AE35" s="505" t="s">
        <v>306</v>
      </c>
      <c r="AF35" s="505" t="s">
        <v>307</v>
      </c>
      <c r="AG35" s="505" t="s">
        <v>309</v>
      </c>
      <c r="AH35" s="506" t="s">
        <v>308</v>
      </c>
      <c r="AI35" s="201" t="s">
        <v>5</v>
      </c>
      <c r="AJ35" s="195" t="s">
        <v>483</v>
      </c>
      <c r="AK35" s="195" t="s">
        <v>482</v>
      </c>
      <c r="AL35" s="196" t="s">
        <v>305</v>
      </c>
      <c r="AM35" s="505" t="s">
        <v>306</v>
      </c>
      <c r="AN35" s="505" t="s">
        <v>307</v>
      </c>
      <c r="AO35" s="505" t="s">
        <v>309</v>
      </c>
      <c r="AP35" s="506" t="s">
        <v>308</v>
      </c>
      <c r="AQ35" s="201" t="s">
        <v>5</v>
      </c>
      <c r="AR35" s="195" t="s">
        <v>483</v>
      </c>
      <c r="AS35" s="195" t="s">
        <v>482</v>
      </c>
      <c r="AT35" s="196" t="s">
        <v>305</v>
      </c>
      <c r="AU35" s="505" t="s">
        <v>306</v>
      </c>
      <c r="AV35" s="505" t="s">
        <v>307</v>
      </c>
      <c r="AW35" s="505" t="s">
        <v>309</v>
      </c>
      <c r="AX35" s="506" t="s">
        <v>308</v>
      </c>
      <c r="AY35" s="201" t="s">
        <v>5</v>
      </c>
      <c r="AZ35" s="195" t="s">
        <v>483</v>
      </c>
      <c r="BA35" s="195" t="s">
        <v>482</v>
      </c>
      <c r="BB35" s="196" t="s">
        <v>305</v>
      </c>
      <c r="BC35" s="505" t="s">
        <v>306</v>
      </c>
      <c r="BD35" s="505" t="s">
        <v>307</v>
      </c>
      <c r="BE35" s="505" t="s">
        <v>309</v>
      </c>
      <c r="BF35" s="506" t="s">
        <v>308</v>
      </c>
      <c r="BG35" s="201" t="s">
        <v>5</v>
      </c>
      <c r="BH35" s="195" t="s">
        <v>483</v>
      </c>
      <c r="BI35" s="195" t="s">
        <v>482</v>
      </c>
      <c r="BJ35" s="196" t="s">
        <v>305</v>
      </c>
      <c r="BK35" s="505" t="s">
        <v>306</v>
      </c>
      <c r="BL35" s="505" t="s">
        <v>307</v>
      </c>
      <c r="BM35" s="505" t="s">
        <v>309</v>
      </c>
      <c r="BN35" s="506" t="s">
        <v>308</v>
      </c>
      <c r="BO35" s="201" t="s">
        <v>5</v>
      </c>
      <c r="BP35" s="195" t="s">
        <v>483</v>
      </c>
      <c r="BQ35" s="195" t="s">
        <v>482</v>
      </c>
      <c r="BR35" s="196" t="s">
        <v>305</v>
      </c>
      <c r="BS35" s="505" t="s">
        <v>306</v>
      </c>
      <c r="BT35" s="505" t="s">
        <v>307</v>
      </c>
      <c r="BU35" s="505" t="s">
        <v>309</v>
      </c>
      <c r="BV35" s="506" t="s">
        <v>308</v>
      </c>
      <c r="BW35" s="201" t="s">
        <v>5</v>
      </c>
      <c r="BX35" s="195" t="s">
        <v>483</v>
      </c>
      <c r="BY35" s="195" t="s">
        <v>482</v>
      </c>
      <c r="BZ35" s="196" t="s">
        <v>305</v>
      </c>
      <c r="CA35" s="505" t="s">
        <v>306</v>
      </c>
      <c r="CB35" s="505" t="s">
        <v>307</v>
      </c>
      <c r="CC35" s="505" t="s">
        <v>309</v>
      </c>
      <c r="CD35" s="506" t="s">
        <v>308</v>
      </c>
      <c r="CE35" s="201" t="s">
        <v>5</v>
      </c>
      <c r="CF35" s="195" t="s">
        <v>483</v>
      </c>
      <c r="CG35" s="195" t="s">
        <v>482</v>
      </c>
      <c r="CH35" s="196" t="s">
        <v>305</v>
      </c>
      <c r="CI35" s="505" t="s">
        <v>306</v>
      </c>
      <c r="CJ35" s="505" t="s">
        <v>307</v>
      </c>
      <c r="CK35" s="505" t="s">
        <v>309</v>
      </c>
      <c r="CL35" s="506" t="s">
        <v>308</v>
      </c>
      <c r="CM35" s="201" t="s">
        <v>5</v>
      </c>
      <c r="CN35" s="195" t="s">
        <v>483</v>
      </c>
      <c r="CO35" s="195" t="s">
        <v>482</v>
      </c>
      <c r="CP35" s="196" t="s">
        <v>305</v>
      </c>
      <c r="CQ35" s="505" t="s">
        <v>306</v>
      </c>
      <c r="CR35" s="505" t="s">
        <v>307</v>
      </c>
      <c r="CS35" s="505" t="s">
        <v>309</v>
      </c>
      <c r="CT35" s="506" t="s">
        <v>308</v>
      </c>
      <c r="CU35" s="201" t="s">
        <v>5</v>
      </c>
      <c r="CV35" s="195" t="s">
        <v>483</v>
      </c>
      <c r="CW35" s="195" t="s">
        <v>482</v>
      </c>
      <c r="CX35" s="196" t="s">
        <v>305</v>
      </c>
      <c r="CY35" s="505" t="s">
        <v>306</v>
      </c>
      <c r="CZ35" s="505" t="s">
        <v>307</v>
      </c>
      <c r="DA35" s="505" t="s">
        <v>309</v>
      </c>
      <c r="DB35" s="506" t="s">
        <v>308</v>
      </c>
      <c r="DC35" s="201" t="s">
        <v>5</v>
      </c>
      <c r="DD35" s="195" t="s">
        <v>483</v>
      </c>
      <c r="DE35" s="195" t="s">
        <v>482</v>
      </c>
      <c r="DF35" s="196" t="s">
        <v>305</v>
      </c>
      <c r="DG35" s="505" t="s">
        <v>306</v>
      </c>
      <c r="DH35" s="505" t="s">
        <v>307</v>
      </c>
      <c r="DI35" s="505" t="s">
        <v>309</v>
      </c>
      <c r="DJ35" s="506" t="s">
        <v>308</v>
      </c>
      <c r="DK35" s="201" t="s">
        <v>5</v>
      </c>
      <c r="DL35" s="195" t="s">
        <v>483</v>
      </c>
      <c r="DM35" s="195" t="s">
        <v>482</v>
      </c>
      <c r="DN35" s="196" t="s">
        <v>305</v>
      </c>
      <c r="DO35" s="505" t="s">
        <v>306</v>
      </c>
      <c r="DP35" s="505" t="s">
        <v>307</v>
      </c>
      <c r="DQ35" s="505" t="s">
        <v>309</v>
      </c>
      <c r="DR35" s="506" t="s">
        <v>308</v>
      </c>
      <c r="DS35" s="201" t="s">
        <v>5</v>
      </c>
      <c r="DT35" s="195" t="s">
        <v>483</v>
      </c>
      <c r="DU35" s="195" t="s">
        <v>482</v>
      </c>
      <c r="DV35" s="196" t="s">
        <v>305</v>
      </c>
      <c r="DW35" s="505" t="s">
        <v>306</v>
      </c>
      <c r="DX35" s="505" t="s">
        <v>307</v>
      </c>
      <c r="DY35" s="505" t="s">
        <v>309</v>
      </c>
      <c r="DZ35" s="506" t="s">
        <v>308</v>
      </c>
      <c r="EA35" s="201" t="s">
        <v>5</v>
      </c>
      <c r="EB35" s="195" t="s">
        <v>483</v>
      </c>
      <c r="EC35" s="195" t="s">
        <v>482</v>
      </c>
      <c r="ED35" s="196" t="s">
        <v>305</v>
      </c>
      <c r="EE35" s="505" t="s">
        <v>306</v>
      </c>
      <c r="EF35" s="505" t="s">
        <v>307</v>
      </c>
      <c r="EG35" s="505" t="s">
        <v>309</v>
      </c>
      <c r="EH35" s="506" t="s">
        <v>308</v>
      </c>
      <c r="EI35" s="201" t="s">
        <v>5</v>
      </c>
      <c r="EJ35" s="195" t="s">
        <v>483</v>
      </c>
      <c r="EK35" s="195" t="s">
        <v>482</v>
      </c>
      <c r="EL35" s="196" t="s">
        <v>305</v>
      </c>
      <c r="EM35" s="505" t="s">
        <v>306</v>
      </c>
      <c r="EN35" s="505" t="s">
        <v>307</v>
      </c>
      <c r="EO35" s="505" t="s">
        <v>309</v>
      </c>
      <c r="EP35" s="506" t="s">
        <v>308</v>
      </c>
      <c r="EQ35" s="201" t="s">
        <v>5</v>
      </c>
      <c r="ER35" s="195" t="s">
        <v>483</v>
      </c>
      <c r="ES35" s="195" t="s">
        <v>482</v>
      </c>
      <c r="ET35" s="196" t="s">
        <v>305</v>
      </c>
      <c r="EU35" s="505" t="s">
        <v>306</v>
      </c>
      <c r="EV35" s="505" t="s">
        <v>307</v>
      </c>
      <c r="EW35" s="505" t="s">
        <v>309</v>
      </c>
      <c r="EX35" s="506" t="s">
        <v>308</v>
      </c>
      <c r="EY35" s="201" t="s">
        <v>5</v>
      </c>
      <c r="EZ35" s="195" t="s">
        <v>483</v>
      </c>
      <c r="FA35" s="195" t="s">
        <v>482</v>
      </c>
      <c r="FB35" s="196" t="s">
        <v>305</v>
      </c>
      <c r="FC35" s="505" t="s">
        <v>306</v>
      </c>
      <c r="FD35" s="505" t="s">
        <v>307</v>
      </c>
      <c r="FE35" s="505" t="s">
        <v>309</v>
      </c>
      <c r="FF35" s="506" t="s">
        <v>308</v>
      </c>
      <c r="FG35" s="201" t="s">
        <v>5</v>
      </c>
      <c r="FH35" s="195" t="s">
        <v>483</v>
      </c>
      <c r="FI35" s="195" t="s">
        <v>482</v>
      </c>
      <c r="FJ35" s="196" t="s">
        <v>305</v>
      </c>
      <c r="FK35" s="505" t="s">
        <v>306</v>
      </c>
      <c r="FL35" s="505" t="s">
        <v>307</v>
      </c>
      <c r="FM35" s="505" t="s">
        <v>309</v>
      </c>
      <c r="FN35" s="506" t="s">
        <v>308</v>
      </c>
      <c r="FO35" s="201" t="s">
        <v>5</v>
      </c>
      <c r="FP35" s="195" t="s">
        <v>483</v>
      </c>
      <c r="FQ35" s="195" t="s">
        <v>482</v>
      </c>
      <c r="FR35" s="196" t="s">
        <v>305</v>
      </c>
      <c r="FS35" s="505" t="s">
        <v>306</v>
      </c>
      <c r="FT35" s="505" t="s">
        <v>307</v>
      </c>
      <c r="FU35" s="505" t="s">
        <v>309</v>
      </c>
      <c r="FV35" s="506" t="s">
        <v>308</v>
      </c>
      <c r="FW35" s="201" t="s">
        <v>5</v>
      </c>
      <c r="FX35" s="195" t="s">
        <v>483</v>
      </c>
      <c r="FY35" s="195" t="s">
        <v>482</v>
      </c>
      <c r="FZ35" s="196" t="s">
        <v>305</v>
      </c>
      <c r="GA35" s="505" t="s">
        <v>306</v>
      </c>
      <c r="GB35" s="505" t="s">
        <v>307</v>
      </c>
      <c r="GC35" s="505" t="s">
        <v>309</v>
      </c>
      <c r="GD35" s="506" t="s">
        <v>308</v>
      </c>
      <c r="GE35" s="201" t="s">
        <v>5</v>
      </c>
      <c r="GF35" s="195" t="s">
        <v>483</v>
      </c>
      <c r="GG35" s="195" t="s">
        <v>482</v>
      </c>
      <c r="GH35" s="196" t="s">
        <v>305</v>
      </c>
      <c r="GI35" s="505" t="s">
        <v>306</v>
      </c>
      <c r="GJ35" s="505" t="s">
        <v>307</v>
      </c>
      <c r="GK35" s="505" t="s">
        <v>309</v>
      </c>
      <c r="GL35" s="506" t="s">
        <v>308</v>
      </c>
      <c r="GM35" s="201" t="s">
        <v>5</v>
      </c>
      <c r="GN35" s="195" t="s">
        <v>483</v>
      </c>
      <c r="GO35" s="195" t="s">
        <v>482</v>
      </c>
      <c r="GP35" s="196" t="s">
        <v>305</v>
      </c>
      <c r="GQ35" s="505" t="s">
        <v>306</v>
      </c>
      <c r="GR35" s="505" t="s">
        <v>307</v>
      </c>
      <c r="GS35" s="505" t="s">
        <v>309</v>
      </c>
      <c r="GT35" s="506" t="s">
        <v>308</v>
      </c>
      <c r="GU35" s="201" t="s">
        <v>5</v>
      </c>
      <c r="GV35" s="195" t="s">
        <v>483</v>
      </c>
      <c r="GW35" s="195" t="s">
        <v>482</v>
      </c>
      <c r="GX35" s="196" t="s">
        <v>305</v>
      </c>
      <c r="GY35" s="505" t="s">
        <v>306</v>
      </c>
      <c r="GZ35" s="505" t="s">
        <v>307</v>
      </c>
      <c r="HA35" s="505" t="s">
        <v>309</v>
      </c>
      <c r="HB35" s="506" t="s">
        <v>308</v>
      </c>
      <c r="HC35" s="201" t="s">
        <v>5</v>
      </c>
      <c r="HD35" s="195" t="s">
        <v>483</v>
      </c>
      <c r="HE35" s="195" t="s">
        <v>482</v>
      </c>
      <c r="HF35" s="196" t="s">
        <v>305</v>
      </c>
      <c r="HG35" s="505" t="s">
        <v>306</v>
      </c>
      <c r="HH35" s="505" t="s">
        <v>307</v>
      </c>
      <c r="HI35" s="505" t="s">
        <v>309</v>
      </c>
      <c r="HJ35" s="506" t="s">
        <v>308</v>
      </c>
      <c r="HK35" s="201" t="s">
        <v>5</v>
      </c>
      <c r="HL35" s="195" t="s">
        <v>483</v>
      </c>
      <c r="HM35" s="195" t="s">
        <v>482</v>
      </c>
      <c r="HN35" s="196" t="s">
        <v>305</v>
      </c>
      <c r="HO35" s="505" t="s">
        <v>306</v>
      </c>
      <c r="HP35" s="505" t="s">
        <v>307</v>
      </c>
      <c r="HQ35" s="505" t="s">
        <v>309</v>
      </c>
      <c r="HR35" s="506" t="s">
        <v>308</v>
      </c>
      <c r="HS35" s="201" t="s">
        <v>5</v>
      </c>
      <c r="HT35" s="195" t="s">
        <v>483</v>
      </c>
      <c r="HU35" s="195" t="s">
        <v>482</v>
      </c>
      <c r="HV35" s="196" t="s">
        <v>305</v>
      </c>
      <c r="HW35" s="505" t="s">
        <v>306</v>
      </c>
      <c r="HX35" s="505" t="s">
        <v>307</v>
      </c>
      <c r="HY35" s="505" t="s">
        <v>309</v>
      </c>
      <c r="HZ35" s="506" t="s">
        <v>308</v>
      </c>
      <c r="IA35" s="201" t="s">
        <v>5</v>
      </c>
      <c r="IB35" s="195" t="s">
        <v>483</v>
      </c>
      <c r="IC35" s="195" t="s">
        <v>482</v>
      </c>
      <c r="ID35" s="196" t="s">
        <v>305</v>
      </c>
      <c r="IE35" s="505" t="s">
        <v>306</v>
      </c>
      <c r="IF35" s="505" t="s">
        <v>307</v>
      </c>
      <c r="IG35" s="505" t="s">
        <v>309</v>
      </c>
      <c r="IH35" s="506" t="s">
        <v>308</v>
      </c>
      <c r="II35" s="201" t="s">
        <v>5</v>
      </c>
      <c r="IJ35" s="195" t="s">
        <v>483</v>
      </c>
      <c r="IK35" s="195" t="s">
        <v>482</v>
      </c>
      <c r="IL35" s="196" t="s">
        <v>305</v>
      </c>
      <c r="IM35" s="505" t="s">
        <v>306</v>
      </c>
      <c r="IN35" s="505" t="s">
        <v>307</v>
      </c>
      <c r="IO35" s="505" t="s">
        <v>309</v>
      </c>
      <c r="IP35" s="506" t="s">
        <v>308</v>
      </c>
      <c r="IQ35" s="201" t="s">
        <v>5</v>
      </c>
      <c r="IR35" s="195" t="s">
        <v>483</v>
      </c>
      <c r="IS35" s="195" t="s">
        <v>482</v>
      </c>
      <c r="IT35" s="196" t="s">
        <v>305</v>
      </c>
      <c r="IU35" s="505" t="s">
        <v>306</v>
      </c>
      <c r="IV35" s="505" t="s">
        <v>307</v>
      </c>
      <c r="IW35" s="505" t="s">
        <v>309</v>
      </c>
      <c r="IX35" s="506" t="s">
        <v>308</v>
      </c>
      <c r="IY35" s="201" t="s">
        <v>5</v>
      </c>
      <c r="IZ35" s="195" t="s">
        <v>483</v>
      </c>
      <c r="JA35" s="195" t="s">
        <v>482</v>
      </c>
      <c r="JB35" s="196" t="s">
        <v>305</v>
      </c>
      <c r="JC35" s="505" t="s">
        <v>306</v>
      </c>
      <c r="JD35" s="505" t="s">
        <v>307</v>
      </c>
      <c r="JE35" s="505" t="s">
        <v>309</v>
      </c>
      <c r="JF35" s="506" t="s">
        <v>308</v>
      </c>
    </row>
    <row r="36" spans="1:266" x14ac:dyDescent="0.35">
      <c r="A36" s="2" t="s">
        <v>1</v>
      </c>
      <c r="B36" s="191"/>
      <c r="C36" s="203">
        <v>1.5</v>
      </c>
      <c r="D36" s="198">
        <f>'AERFD Revised labour.plant '!C2*'AERFD Misc works estimation'!$C36*(1+'Labour rates'!$B$2)</f>
        <v>180.97200000000004</v>
      </c>
      <c r="E36" s="215" t="s">
        <v>174</v>
      </c>
      <c r="F36" s="198">
        <f>'AERFD Revised labour.plant '!E2*'AERFD Misc works estimation'!$C36*(1+'Labour rates'!$B$2)</f>
        <v>191.69248680954354</v>
      </c>
      <c r="G36" s="507">
        <f>'AERFD Revised labour.plant '!F2*'AERFD Misc works estimation'!$C36*(1+'Labour rates'!$B$2)</f>
        <v>197.39827401370823</v>
      </c>
      <c r="H36" s="507">
        <f>'AERFD Revised labour.plant '!G2*'AERFD Misc works estimation'!$C36*(1+'Labour rates'!$B$2)</f>
        <v>204.06857518290269</v>
      </c>
      <c r="I36" s="507">
        <f>'AERFD Revised labour.plant '!H2*'AERFD Misc works estimation'!$C36*(1+'Labour rates'!$B$2)</f>
        <v>211.09801485019904</v>
      </c>
      <c r="J36" s="510">
        <f>'AERFD Revised labour.plant '!I2*'AERFD Misc works estimation'!$C36*(1+'Labour rates'!$B$2)</f>
        <v>218.2746107453809</v>
      </c>
      <c r="K36" s="203">
        <v>1.5</v>
      </c>
      <c r="L36" s="198">
        <f>'AERFD Revised labour.plant '!C2*'AERFD Misc works estimation'!$K36*(1+'Labour rates'!$B2)</f>
        <v>180.97200000000004</v>
      </c>
      <c r="M36" s="215" t="s">
        <v>174</v>
      </c>
      <c r="N36" s="198">
        <f>'AERFD Revised labour.plant '!E2*'AERFD Misc works estimation'!$K36*(1+'Labour rates'!$B2)</f>
        <v>191.69248680954354</v>
      </c>
      <c r="O36" s="507">
        <f>'AERFD Revised labour.plant '!F2*'AERFD Misc works estimation'!$K36*(1+'Labour rates'!$B2)</f>
        <v>197.39827401370823</v>
      </c>
      <c r="P36" s="507">
        <f>'AERFD Revised labour.plant '!G2*'AERFD Misc works estimation'!$K36*(1+'Labour rates'!$B2)</f>
        <v>204.06857518290269</v>
      </c>
      <c r="Q36" s="507">
        <f>'AERFD Revised labour.plant '!H2*'AERFD Misc works estimation'!$K36*(1+'Labour rates'!$B2)</f>
        <v>211.09801485019904</v>
      </c>
      <c r="R36" s="510">
        <f>'AERFD Revised labour.plant '!I2*'AERFD Misc works estimation'!$K36*(1+'Labour rates'!$B2)</f>
        <v>218.2746107453809</v>
      </c>
      <c r="S36" s="203">
        <v>3</v>
      </c>
      <c r="T36" s="198">
        <f>'AERFD Revised labour.plant '!C2*'AERFD Misc works estimation'!$S36*(1+'Labour rates'!$B$2)</f>
        <v>361.94400000000007</v>
      </c>
      <c r="U36" s="215" t="s">
        <v>174</v>
      </c>
      <c r="V36" s="198">
        <f>'AERFD Revised labour.plant '!E2*'AERFD Misc works estimation'!$S36*(1+'Labour rates'!$B2)</f>
        <v>383.38497361908708</v>
      </c>
      <c r="W36" s="507">
        <f>'AERFD Revised labour.plant '!F2*'AERFD Misc works estimation'!$S36*(1+'Labour rates'!$B2)</f>
        <v>394.79654802741646</v>
      </c>
      <c r="X36" s="507">
        <f>'AERFD Revised labour.plant '!G2*'AERFD Misc works estimation'!$S36*(1+'Labour rates'!$B2)</f>
        <v>408.13715036580538</v>
      </c>
      <c r="Y36" s="507">
        <f>'AERFD Revised labour.plant '!H2*'AERFD Misc works estimation'!$S36*(1+'Labour rates'!$B2)</f>
        <v>422.19602970039807</v>
      </c>
      <c r="Z36" s="510">
        <f>'AERFD Revised labour.plant '!I2*'AERFD Misc works estimation'!$S36*(1+'Labour rates'!$B2)</f>
        <v>436.54922149076179</v>
      </c>
      <c r="AA36" s="203">
        <v>3</v>
      </c>
      <c r="AB36" s="198">
        <f>'AERFD Revised labour.plant '!C2*'AERFD Misc works estimation'!$AA36*(1+'Labour rates'!$B$2)</f>
        <v>361.94400000000007</v>
      </c>
      <c r="AC36" s="215" t="s">
        <v>174</v>
      </c>
      <c r="AD36" s="198">
        <f>'AERFD Revised labour.plant '!E2*'AERFD Misc works estimation'!$S36*(1+'Labour rates'!$B2)</f>
        <v>383.38497361908708</v>
      </c>
      <c r="AE36" s="507">
        <f>'AERFD Revised labour.plant '!F2*'AERFD Misc works estimation'!$S36*(1+'Labour rates'!$B2)</f>
        <v>394.79654802741646</v>
      </c>
      <c r="AF36" s="507">
        <f>'AERFD Revised labour.plant '!G2*'AERFD Misc works estimation'!$S36*(1+'Labour rates'!$B2)</f>
        <v>408.13715036580538</v>
      </c>
      <c r="AG36" s="507">
        <f>'AERFD Revised labour.plant '!H2*'AERFD Misc works estimation'!$S36*(1+'Labour rates'!$B2)</f>
        <v>422.19602970039807</v>
      </c>
      <c r="AH36" s="510">
        <f>'AERFD Revised labour.plant '!I2*'AERFD Misc works estimation'!$S36*(1+'Labour rates'!$B2)</f>
        <v>436.54922149076179</v>
      </c>
      <c r="AI36" s="203">
        <v>3</v>
      </c>
      <c r="AJ36" s="198">
        <f>'AERFD Revised labour.plant '!C2*'AERFD Misc works estimation'!$AI36*(1+'Labour rates'!$B$2)</f>
        <v>361.94400000000007</v>
      </c>
      <c r="AK36" s="215" t="s">
        <v>174</v>
      </c>
      <c r="AL36" s="198">
        <f>'AERFD Revised labour.plant '!E2*'AERFD Misc works estimation'!$AI36*(1+'Labour rates'!$B2)</f>
        <v>383.38497361908708</v>
      </c>
      <c r="AM36" s="507">
        <f>'AERFD Revised labour.plant '!F2*'AERFD Misc works estimation'!$AI36*(1+'Labour rates'!$B2)</f>
        <v>394.79654802741646</v>
      </c>
      <c r="AN36" s="507">
        <f>'AERFD Revised labour.plant '!G2*'AERFD Misc works estimation'!$AI36*(1+'Labour rates'!$B2)</f>
        <v>408.13715036580538</v>
      </c>
      <c r="AO36" s="507">
        <f>'AERFD Revised labour.plant '!H2*'AERFD Misc works estimation'!$AI36*(1+'Labour rates'!$B2)</f>
        <v>422.19602970039807</v>
      </c>
      <c r="AP36" s="510">
        <f>'AERFD Revised labour.plant '!I2*'AERFD Misc works estimation'!$AI36*(1+'Labour rates'!$B2)</f>
        <v>436.54922149076179</v>
      </c>
      <c r="AQ36" s="203">
        <v>3</v>
      </c>
      <c r="AR36" s="198">
        <f>'AERFD Revised labour.plant '!C2*'AERFD Misc works estimation'!$AQ36*(1+'Labour rates'!$B2)</f>
        <v>361.94400000000007</v>
      </c>
      <c r="AS36" s="215" t="s">
        <v>174</v>
      </c>
      <c r="AT36" s="198">
        <f>'AERFD Revised labour.plant '!E2*'AERFD Misc works estimation'!$AQ36*(1+'Labour rates'!$B2)</f>
        <v>383.38497361908708</v>
      </c>
      <c r="AU36" s="507">
        <f>'AERFD Revised labour.plant '!F2*'AERFD Misc works estimation'!$AQ36*(1+'Labour rates'!$B2)</f>
        <v>394.79654802741646</v>
      </c>
      <c r="AV36" s="507">
        <f>'AERFD Revised labour.plant '!G2*'AERFD Misc works estimation'!$AQ36*(1+'Labour rates'!$B2)</f>
        <v>408.13715036580538</v>
      </c>
      <c r="AW36" s="507">
        <f>'AERFD Revised labour.plant '!H2*'AERFD Misc works estimation'!$AQ36*(1+'Labour rates'!$B2)</f>
        <v>422.19602970039807</v>
      </c>
      <c r="AX36" s="510">
        <f>'AERFD Revised labour.plant '!I2*'AERFD Misc works estimation'!$AQ36*(1+'Labour rates'!$B2)</f>
        <v>436.54922149076179</v>
      </c>
      <c r="AY36" s="203">
        <v>3</v>
      </c>
      <c r="AZ36" s="198">
        <f>'AERFD Revised labour.plant '!C2*'AERFD Misc works estimation'!$AY36*(1+'Labour rates'!$B2)</f>
        <v>361.94400000000007</v>
      </c>
      <c r="BA36" s="215" t="s">
        <v>174</v>
      </c>
      <c r="BB36" s="198">
        <f>'AERFD Revised labour.plant '!E2*'AERFD Misc works estimation'!$AY36*(1+'Labour rates'!$B2)</f>
        <v>383.38497361908708</v>
      </c>
      <c r="BC36" s="507">
        <f>'AERFD Revised labour.plant '!F2*'AERFD Misc works estimation'!$AY36*(1+'Labour rates'!$B2)</f>
        <v>394.79654802741646</v>
      </c>
      <c r="BD36" s="507">
        <f>'AERFD Revised labour.plant '!G2*'AERFD Misc works estimation'!$AY36*(1+'Labour rates'!$B2)</f>
        <v>408.13715036580538</v>
      </c>
      <c r="BE36" s="507">
        <f>'AERFD Revised labour.plant '!H2*'AERFD Misc works estimation'!$AY36*(1+'Labour rates'!$B2)</f>
        <v>422.19602970039807</v>
      </c>
      <c r="BF36" s="510">
        <f>'AERFD Revised labour.plant '!I2*'AERFD Misc works estimation'!$AY36*(1+'Labour rates'!$B2)</f>
        <v>436.54922149076179</v>
      </c>
      <c r="BG36" s="203">
        <v>3</v>
      </c>
      <c r="BH36" s="198">
        <f>'AERFD Revised labour.plant '!C2*'AERFD Misc works estimation'!$BG36*(1+'Labour rates'!$B2)</f>
        <v>361.94400000000007</v>
      </c>
      <c r="BI36" s="215" t="s">
        <v>174</v>
      </c>
      <c r="BJ36" s="198">
        <f>'AERFD Revised labour.plant '!E2*'AERFD Misc works estimation'!$BG36*(1+'Labour rates'!$B2)</f>
        <v>383.38497361908708</v>
      </c>
      <c r="BK36" s="507">
        <f>'AERFD Revised labour.plant '!F2*'AERFD Misc works estimation'!$BG36*(1+'Labour rates'!$B2)</f>
        <v>394.79654802741646</v>
      </c>
      <c r="BL36" s="507">
        <f>'AERFD Revised labour.plant '!G2*'AERFD Misc works estimation'!$BG36*(1+'Labour rates'!$B2)</f>
        <v>408.13715036580538</v>
      </c>
      <c r="BM36" s="507">
        <f>'AERFD Revised labour.plant '!H2*'AERFD Misc works estimation'!$BG36*(1+'Labour rates'!$B2)</f>
        <v>422.19602970039807</v>
      </c>
      <c r="BN36" s="510">
        <f>'AERFD Revised labour.plant '!I2*'AERFD Misc works estimation'!$BG36*(1+'Labour rates'!$B2)</f>
        <v>436.54922149076179</v>
      </c>
      <c r="BO36" s="203">
        <v>3</v>
      </c>
      <c r="BP36" s="198">
        <f>'AERFD Revised labour.plant '!C2*'AERFD Misc works estimation'!$BO36*(1+'Labour rates'!$B2)</f>
        <v>361.94400000000007</v>
      </c>
      <c r="BQ36" s="215" t="s">
        <v>174</v>
      </c>
      <c r="BR36" s="198">
        <f>'AERFD Revised labour.plant '!E2*'AERFD Misc works estimation'!$BO36*(1+'Labour rates'!$B2)</f>
        <v>383.38497361908708</v>
      </c>
      <c r="BS36" s="507">
        <f>'AERFD Revised labour.plant '!F2*'AERFD Misc works estimation'!$BO36*(1+'Labour rates'!$B2)</f>
        <v>394.79654802741646</v>
      </c>
      <c r="BT36" s="507">
        <f>'AERFD Revised labour.plant '!G2*'AERFD Misc works estimation'!$BO36*(1+'Labour rates'!$B2)</f>
        <v>408.13715036580538</v>
      </c>
      <c r="BU36" s="507">
        <f>'AERFD Revised labour.plant '!H2*'AERFD Misc works estimation'!$BO36*(1+'Labour rates'!$B2)</f>
        <v>422.19602970039807</v>
      </c>
      <c r="BV36" s="510">
        <f>'AERFD Revised labour.plant '!I2*'AERFD Misc works estimation'!$BO36*(1+'Labour rates'!$B2)</f>
        <v>436.54922149076179</v>
      </c>
      <c r="BW36" s="203">
        <v>2</v>
      </c>
      <c r="BX36" s="198">
        <f>'AERFD Revised labour.plant '!C2*'AERFD Misc works estimation'!$BW36*(1+'Labour rates'!$B$2)</f>
        <v>241.29600000000002</v>
      </c>
      <c r="BY36" s="215" t="s">
        <v>174</v>
      </c>
      <c r="BZ36" s="198">
        <f>'AERFD Revised labour.plant '!E2*'AERFD Misc works estimation'!$BW36*(1+'Labour rates'!$B2)</f>
        <v>255.58998241272474</v>
      </c>
      <c r="CA36" s="507">
        <f>'AERFD Revised labour.plant '!F2*'AERFD Misc works estimation'!$BW36*(1+'Labour rates'!$B2)</f>
        <v>263.19769868494427</v>
      </c>
      <c r="CB36" s="507">
        <f>'AERFD Revised labour.plant '!G2*'AERFD Misc works estimation'!$BW36*(1+'Labour rates'!$B2)</f>
        <v>272.09143357720353</v>
      </c>
      <c r="CC36" s="507">
        <f>'AERFD Revised labour.plant '!H2*'AERFD Misc works estimation'!$BW36*(1+'Labour rates'!$B2)</f>
        <v>281.46401980026542</v>
      </c>
      <c r="CD36" s="510">
        <f>'AERFD Revised labour.plant '!I2*'AERFD Misc works estimation'!$BW36*(1+'Labour rates'!$B2)</f>
        <v>291.03281432717455</v>
      </c>
      <c r="CE36" s="203">
        <v>2</v>
      </c>
      <c r="CF36" s="198">
        <f>'AERFD Revised labour.plant '!C2*'AERFD Misc works estimation'!$CE36*(1+'Labour rates'!$B$2)</f>
        <v>241.29600000000002</v>
      </c>
      <c r="CG36" s="215" t="s">
        <v>174</v>
      </c>
      <c r="CH36" s="198">
        <f>'AERFD Revised labour.plant '!E2*'AERFD Misc works estimation'!$CE36*(1+'Labour rates'!$B2)</f>
        <v>255.58998241272474</v>
      </c>
      <c r="CI36" s="507">
        <f>'AERFD Revised labour.plant '!F2*'AERFD Misc works estimation'!$CE36*(1+'Labour rates'!$B2)</f>
        <v>263.19769868494427</v>
      </c>
      <c r="CJ36" s="507">
        <f>'AERFD Revised labour.plant '!G2*'AERFD Misc works estimation'!$CE36*(1+'Labour rates'!$B2)</f>
        <v>272.09143357720353</v>
      </c>
      <c r="CK36" s="507">
        <f>'AERFD Revised labour.plant '!H2*'AERFD Misc works estimation'!$CE36*(1+'Labour rates'!$B2)</f>
        <v>281.46401980026542</v>
      </c>
      <c r="CL36" s="510">
        <f>'AERFD Revised labour.plant '!I2*'AERFD Misc works estimation'!$CE36*(1+'Labour rates'!$B2)</f>
        <v>291.03281432717455</v>
      </c>
      <c r="CM36" s="203">
        <v>3</v>
      </c>
      <c r="CN36" s="198">
        <f>'AERFD Revised labour.plant '!C2*'AERFD Misc works estimation'!$CM36*(1+'Labour rates'!$B$2)</f>
        <v>361.94400000000007</v>
      </c>
      <c r="CO36" s="215" t="s">
        <v>174</v>
      </c>
      <c r="CP36" s="198">
        <f>'AERFD Revised labour.plant '!E2*'AERFD Misc works estimation'!$CM36*(1+'Labour rates'!$B2)</f>
        <v>383.38497361908708</v>
      </c>
      <c r="CQ36" s="507">
        <f>'AERFD Revised labour.plant '!F2*'AERFD Misc works estimation'!$CM36*(1+'Labour rates'!$B2)</f>
        <v>394.79654802741646</v>
      </c>
      <c r="CR36" s="507">
        <f>'AERFD Revised labour.plant '!G2*'AERFD Misc works estimation'!$CM36*(1+'Labour rates'!$B2)</f>
        <v>408.13715036580538</v>
      </c>
      <c r="CS36" s="507">
        <f>'AERFD Revised labour.plant '!H2*'AERFD Misc works estimation'!$CM36*(1+'Labour rates'!$B2)</f>
        <v>422.19602970039807</v>
      </c>
      <c r="CT36" s="510">
        <f>'AERFD Revised labour.plant '!I2*'AERFD Misc works estimation'!$CM36*(1+'Labour rates'!$B2)</f>
        <v>436.54922149076179</v>
      </c>
      <c r="CU36" s="203">
        <v>3</v>
      </c>
      <c r="CV36" s="198">
        <f>'AERFD Revised labour.plant '!C2*'AERFD Misc works estimation'!$CU36*(1+'Labour rates'!$B$2)</f>
        <v>361.94400000000007</v>
      </c>
      <c r="CW36" s="215" t="s">
        <v>174</v>
      </c>
      <c r="CX36" s="198">
        <f>'AERFD Revised labour.plant '!E2*'AERFD Misc works estimation'!$CU36*(1+'Labour rates'!$B2)</f>
        <v>383.38497361908708</v>
      </c>
      <c r="CY36" s="507">
        <f>'AERFD Revised labour.plant '!F2*'AERFD Misc works estimation'!$CU36*(1+'Labour rates'!$B2)</f>
        <v>394.79654802741646</v>
      </c>
      <c r="CZ36" s="507">
        <f>'AERFD Revised labour.plant '!G2*'AERFD Misc works estimation'!$CU36*(1+'Labour rates'!$B2)</f>
        <v>408.13715036580538</v>
      </c>
      <c r="DA36" s="507">
        <f>'AERFD Revised labour.plant '!H2*'AERFD Misc works estimation'!$CU36*(1+'Labour rates'!$B2)</f>
        <v>422.19602970039807</v>
      </c>
      <c r="DB36" s="510">
        <f>'AERFD Revised labour.plant '!I2*'AERFD Misc works estimation'!$CU36*(1+'Labour rates'!$B2)</f>
        <v>436.54922149076179</v>
      </c>
      <c r="DC36" s="203">
        <v>2</v>
      </c>
      <c r="DD36" s="198">
        <f>'AERFD Revised labour.plant '!C2*'AERFD Misc works estimation'!$DC36*(1+'Labour rates'!$B$2)</f>
        <v>241.29600000000002</v>
      </c>
      <c r="DE36" s="215" t="s">
        <v>174</v>
      </c>
      <c r="DF36" s="198">
        <f>'AERFD Revised labour.plant '!E2*'AERFD Misc works estimation'!$DC36*(1+'Labour rates'!$B2)</f>
        <v>255.58998241272474</v>
      </c>
      <c r="DG36" s="507">
        <f>'AERFD Revised labour.plant '!F2*'AERFD Misc works estimation'!$DC36*(1+'Labour rates'!$B2)</f>
        <v>263.19769868494427</v>
      </c>
      <c r="DH36" s="507">
        <f>'AERFD Revised labour.plant '!G2*'AERFD Misc works estimation'!$DC36*(1+'Labour rates'!$B2)</f>
        <v>272.09143357720353</v>
      </c>
      <c r="DI36" s="507">
        <f>'AERFD Revised labour.plant '!H2*'AERFD Misc works estimation'!$DC36*(1+'Labour rates'!$B2)</f>
        <v>281.46401980026542</v>
      </c>
      <c r="DJ36" s="510">
        <f>'AERFD Revised labour.plant '!I2*'AERFD Misc works estimation'!$DC36*(1+'Labour rates'!$B2)</f>
        <v>291.03281432717455</v>
      </c>
      <c r="DK36" s="203">
        <v>3</v>
      </c>
      <c r="DL36" s="198">
        <f>'AERFD Revised labour.plant '!C2*'AERFD Misc works estimation'!$DK36*(1+'Labour rates'!$B$2)</f>
        <v>361.94400000000007</v>
      </c>
      <c r="DM36" s="215" t="s">
        <v>174</v>
      </c>
      <c r="DN36" s="198">
        <f>'AERFD Revised labour.plant '!E2*'AERFD Misc works estimation'!$DK36*(1+'Labour rates'!$B2)</f>
        <v>383.38497361908708</v>
      </c>
      <c r="DO36" s="507">
        <f>'AERFD Revised labour.plant '!F2*'AERFD Misc works estimation'!$DK36*(1+'Labour rates'!$B2)</f>
        <v>394.79654802741646</v>
      </c>
      <c r="DP36" s="507">
        <f>'AERFD Revised labour.plant '!G2*'AERFD Misc works estimation'!$DK36*(1+'Labour rates'!$B2)</f>
        <v>408.13715036580538</v>
      </c>
      <c r="DQ36" s="507">
        <f>'AERFD Revised labour.plant '!H2*'AERFD Misc works estimation'!$DK36*(1+'Labour rates'!$B2)</f>
        <v>422.19602970039807</v>
      </c>
      <c r="DR36" s="510">
        <f>'AERFD Revised labour.plant '!I2*'AERFD Misc works estimation'!$DK36*(1+'Labour rates'!$B2)</f>
        <v>436.54922149076179</v>
      </c>
      <c r="DS36" s="203">
        <v>3</v>
      </c>
      <c r="DT36" s="198">
        <f>'AERFD Revised labour.plant '!C2*'AERFD Misc works estimation'!$DS36*(1+'Labour rates'!$B$2)</f>
        <v>361.94400000000007</v>
      </c>
      <c r="DU36" s="215" t="s">
        <v>174</v>
      </c>
      <c r="DV36" s="198">
        <f>'AERFD Revised labour.plant '!E2*'AERFD Misc works estimation'!$DS36*(1+'Labour rates'!$B2)</f>
        <v>383.38497361908708</v>
      </c>
      <c r="DW36" s="507">
        <f>'AERFD Revised labour.plant '!F2*'AERFD Misc works estimation'!$DS36*(1+'Labour rates'!$B2)</f>
        <v>394.79654802741646</v>
      </c>
      <c r="DX36" s="507">
        <f>'AERFD Revised labour.plant '!G2*'AERFD Misc works estimation'!$DS36*(1+'Labour rates'!$B2)</f>
        <v>408.13715036580538</v>
      </c>
      <c r="DY36" s="507">
        <f>'AERFD Revised labour.plant '!H2*'AERFD Misc works estimation'!$DS36*(1+'Labour rates'!$B2)</f>
        <v>422.19602970039807</v>
      </c>
      <c r="DZ36" s="510">
        <f>'AERFD Revised labour.plant '!I2*'AERFD Misc works estimation'!$DS36*(1+'Labour rates'!$B2)</f>
        <v>436.54922149076179</v>
      </c>
      <c r="EA36" s="203">
        <v>2</v>
      </c>
      <c r="EB36" s="198">
        <f>'AERFD Revised labour.plant '!C2*'AERFD Misc works estimation'!$EA36*(1+'Labour rates'!$B$2)</f>
        <v>241.29600000000002</v>
      </c>
      <c r="EC36" s="215" t="s">
        <v>174</v>
      </c>
      <c r="ED36" s="198">
        <f>'AERFD Revised labour.plant '!E2*'AERFD Misc works estimation'!$EA36*(1+'Labour rates'!$B2)</f>
        <v>255.58998241272474</v>
      </c>
      <c r="EE36" s="507">
        <f>'AERFD Revised labour.plant '!F2*'AERFD Misc works estimation'!$EA36*(1+'Labour rates'!$B2)</f>
        <v>263.19769868494427</v>
      </c>
      <c r="EF36" s="507">
        <f>'AERFD Revised labour.plant '!G2*'AERFD Misc works estimation'!$EA36*(1+'Labour rates'!$B2)</f>
        <v>272.09143357720353</v>
      </c>
      <c r="EG36" s="507">
        <f>'AERFD Revised labour.plant '!H2*'AERFD Misc works estimation'!$EA36*(1+'Labour rates'!$B2)</f>
        <v>281.46401980026542</v>
      </c>
      <c r="EH36" s="510">
        <f>'AERFD Revised labour.plant '!I2*'AERFD Misc works estimation'!$EA36*(1+'Labour rates'!$B2)</f>
        <v>291.03281432717455</v>
      </c>
      <c r="EI36" s="203">
        <v>2</v>
      </c>
      <c r="EJ36" s="198">
        <f>'AERFD Revised labour.plant '!C2*'AERFD Misc works estimation'!$EI36*(1+'Labour rates'!$B$2)</f>
        <v>241.29600000000002</v>
      </c>
      <c r="EK36" s="215" t="s">
        <v>174</v>
      </c>
      <c r="EL36" s="198">
        <f>'AERFD Revised labour.plant '!E2*'AERFD Misc works estimation'!$EI36*(1+'Labour rates'!$B2)</f>
        <v>255.58998241272474</v>
      </c>
      <c r="EM36" s="507">
        <f>'AERFD Revised labour.plant '!F2*'AERFD Misc works estimation'!$EI36*(1+'Labour rates'!$B2)</f>
        <v>263.19769868494427</v>
      </c>
      <c r="EN36" s="507">
        <f>'AERFD Revised labour.plant '!G2*'AERFD Misc works estimation'!$EI36*(1+'Labour rates'!$B2)</f>
        <v>272.09143357720353</v>
      </c>
      <c r="EO36" s="507">
        <f>'AERFD Revised labour.plant '!H2*'AERFD Misc works estimation'!$EI36*(1+'Labour rates'!$B2)</f>
        <v>281.46401980026542</v>
      </c>
      <c r="EP36" s="510">
        <f>'AERFD Revised labour.plant '!I2*'AERFD Misc works estimation'!$EI36*(1+'Labour rates'!$B2)</f>
        <v>291.03281432717455</v>
      </c>
      <c r="EQ36" s="203">
        <v>3</v>
      </c>
      <c r="ER36" s="198">
        <f>'AERFD Revised labour.plant '!C2*'AERFD Misc works estimation'!$EQ36*(1+'Labour rates'!$B$2)</f>
        <v>361.94400000000007</v>
      </c>
      <c r="ES36" s="215" t="s">
        <v>174</v>
      </c>
      <c r="ET36" s="198">
        <f>'AERFD Revised labour.plant '!E2*'AERFD Misc works estimation'!$EQ36*(1+'Labour rates'!$B2)</f>
        <v>383.38497361908708</v>
      </c>
      <c r="EU36" s="507">
        <f>'AERFD Revised labour.plant '!F2*'AERFD Misc works estimation'!$EQ36*(1+'Labour rates'!$B2)</f>
        <v>394.79654802741646</v>
      </c>
      <c r="EV36" s="507">
        <f>'AERFD Revised labour.plant '!G2*'AERFD Misc works estimation'!$EQ36*(1+'Labour rates'!$B2)</f>
        <v>408.13715036580538</v>
      </c>
      <c r="EW36" s="507">
        <f>'AERFD Revised labour.plant '!H2*'AERFD Misc works estimation'!$EQ36*(1+'Labour rates'!$B2)</f>
        <v>422.19602970039807</v>
      </c>
      <c r="EX36" s="510">
        <f>'AERFD Revised labour.plant '!I2*'AERFD Misc works estimation'!$EQ36*(1+'Labour rates'!$B2)</f>
        <v>436.54922149076179</v>
      </c>
      <c r="EY36" s="203">
        <v>3</v>
      </c>
      <c r="EZ36" s="198">
        <f>'AERFD Revised labour.plant '!C2*'AERFD Misc works estimation'!$EY36*(1+'Labour rates'!$B2)</f>
        <v>361.94400000000007</v>
      </c>
      <c r="FA36" s="215" t="s">
        <v>174</v>
      </c>
      <c r="FB36" s="198">
        <f>'AERFD Revised labour.plant '!E2*'AERFD Misc works estimation'!$EY36*(1+'Labour rates'!$B2)</f>
        <v>383.38497361908708</v>
      </c>
      <c r="FC36" s="507">
        <f>'AERFD Revised labour.plant '!F2*'AERFD Misc works estimation'!$EY36*(1+'Labour rates'!$B2)</f>
        <v>394.79654802741646</v>
      </c>
      <c r="FD36" s="507">
        <f>'AERFD Revised labour.plant '!G2*'AERFD Misc works estimation'!$EY36*(1+'Labour rates'!$B2)</f>
        <v>408.13715036580538</v>
      </c>
      <c r="FE36" s="507">
        <f>'AERFD Revised labour.plant '!H2*'AERFD Misc works estimation'!$EY36*(1+'Labour rates'!$B2)</f>
        <v>422.19602970039807</v>
      </c>
      <c r="FF36" s="510">
        <f>'AERFD Revised labour.plant '!I2*'AERFD Misc works estimation'!$EY36*(1+'Labour rates'!$B2)</f>
        <v>436.54922149076179</v>
      </c>
      <c r="FG36" s="203">
        <v>6</v>
      </c>
      <c r="FH36" s="198">
        <f>'AERFD Revised labour.plant '!C2*'AERFD Misc works estimation'!$FG36*(1+'Labour rates'!$B2)</f>
        <v>723.88800000000015</v>
      </c>
      <c r="FI36" s="215" t="s">
        <v>174</v>
      </c>
      <c r="FJ36" s="198">
        <f>'AERFD Revised labour.plant '!E2*'AERFD Misc works estimation'!$FG36*(1+'Labour rates'!$B2)</f>
        <v>766.76994723817415</v>
      </c>
      <c r="FK36" s="507">
        <f>'AERFD Revised labour.plant '!F2*'AERFD Misc works estimation'!$FG36*(1+'Labour rates'!$B2)</f>
        <v>789.59309605483293</v>
      </c>
      <c r="FL36" s="507">
        <f>'AERFD Revised labour.plant '!G2*'AERFD Misc works estimation'!$FG36*(1+'Labour rates'!$B2)</f>
        <v>816.27430073161077</v>
      </c>
      <c r="FM36" s="507">
        <f>'AERFD Revised labour.plant '!H2*'AERFD Misc works estimation'!$FG36*(1+'Labour rates'!$B2)</f>
        <v>844.39205940079614</v>
      </c>
      <c r="FN36" s="510">
        <f>'AERFD Revised labour.plant '!I2*'AERFD Misc works estimation'!$FG36*(1+'Labour rates'!$B2)</f>
        <v>873.09844298152359</v>
      </c>
      <c r="FO36" s="203">
        <v>6</v>
      </c>
      <c r="FP36" s="198">
        <f>'AERFD Revised labour.plant '!C2*'AERFD Misc works estimation'!$FO36*(1+'Labour rates'!$B2)</f>
        <v>723.88800000000015</v>
      </c>
      <c r="FQ36" s="215" t="s">
        <v>174</v>
      </c>
      <c r="FR36" s="198">
        <f>'AERFD Revised labour.plant '!E2*'AERFD Misc works estimation'!$FO36*(1+'Labour rates'!$B2)</f>
        <v>766.76994723817415</v>
      </c>
      <c r="FS36" s="507">
        <f>'AERFD Revised labour.plant '!F2*'AERFD Misc works estimation'!$FO36*(1+'Labour rates'!$B2)</f>
        <v>789.59309605483293</v>
      </c>
      <c r="FT36" s="507">
        <f>'AERFD Revised labour.plant '!G2*'AERFD Misc works estimation'!$FO36*(1+'Labour rates'!$B2)</f>
        <v>816.27430073161077</v>
      </c>
      <c r="FU36" s="507">
        <f>'AERFD Revised labour.plant '!H2*'AERFD Misc works estimation'!$FO36*(1+'Labour rates'!$B2)</f>
        <v>844.39205940079614</v>
      </c>
      <c r="FV36" s="510">
        <f>'AERFD Revised labour.plant '!I2*'AERFD Misc works estimation'!$FO36*(1+'Labour rates'!$B2)</f>
        <v>873.09844298152359</v>
      </c>
      <c r="FW36" s="203">
        <v>6</v>
      </c>
      <c r="FX36" s="198">
        <f>'AERFD Revised labour.plant '!C2*'AERFD Misc works estimation'!$FW36*(1+'Labour rates'!$B2)</f>
        <v>723.88800000000015</v>
      </c>
      <c r="FY36" s="215" t="s">
        <v>174</v>
      </c>
      <c r="FZ36" s="198">
        <f>'AERFD Revised labour.plant '!E2*'AERFD Misc works estimation'!$FW36*(1+'Labour rates'!$B2)</f>
        <v>766.76994723817415</v>
      </c>
      <c r="GA36" s="507">
        <f>'AERFD Revised labour.plant '!F2*'AERFD Misc works estimation'!$FW36*(1+'Labour rates'!$B2)</f>
        <v>789.59309605483293</v>
      </c>
      <c r="GB36" s="507">
        <f>'AERFD Revised labour.plant '!G2*'AERFD Misc works estimation'!$FW36*(1+'Labour rates'!$B2)</f>
        <v>816.27430073161077</v>
      </c>
      <c r="GC36" s="507">
        <f>'AERFD Revised labour.plant '!H2*'AERFD Misc works estimation'!$FW36*(1+'Labour rates'!$B2)</f>
        <v>844.39205940079614</v>
      </c>
      <c r="GD36" s="510">
        <f>'AERFD Revised labour.plant '!I2*'AERFD Misc works estimation'!$FW36*(1+'Labour rates'!$B2)</f>
        <v>873.09844298152359</v>
      </c>
      <c r="GE36" s="203">
        <v>2</v>
      </c>
      <c r="GF36" s="198">
        <f>'AERFD Revised labour.plant '!C2*'AERFD Misc works estimation'!$GE36*(1+'Labour rates'!$B$2)</f>
        <v>241.29600000000002</v>
      </c>
      <c r="GG36" s="215" t="s">
        <v>174</v>
      </c>
      <c r="GH36" s="198">
        <f>'AERFD Revised labour.plant '!E2*'AERFD Misc works estimation'!$GE36*(1+'Labour rates'!$B2)</f>
        <v>255.58998241272474</v>
      </c>
      <c r="GI36" s="507">
        <f>'AERFD Revised labour.plant '!F2*'AERFD Misc works estimation'!$GE36*(1+'Labour rates'!$B2)</f>
        <v>263.19769868494427</v>
      </c>
      <c r="GJ36" s="507">
        <f>'AERFD Revised labour.plant '!G2*'AERFD Misc works estimation'!$GE36*(1+'Labour rates'!$B2)</f>
        <v>272.09143357720353</v>
      </c>
      <c r="GK36" s="507">
        <f>'AERFD Revised labour.plant '!H2*'AERFD Misc works estimation'!$GE36*(1+'Labour rates'!$B2)</f>
        <v>281.46401980026542</v>
      </c>
      <c r="GL36" s="510">
        <f>'AERFD Revised labour.plant '!I2*'AERFD Misc works estimation'!$GE36*(1+'Labour rates'!$B2)</f>
        <v>291.03281432717455</v>
      </c>
      <c r="GM36" s="203">
        <v>2</v>
      </c>
      <c r="GN36" s="198">
        <f>'AERFD Revised labour.plant '!C2*'AERFD Misc works estimation'!$GM36*(1+'Labour rates'!$B$2)</f>
        <v>241.29600000000002</v>
      </c>
      <c r="GO36" s="215" t="s">
        <v>174</v>
      </c>
      <c r="GP36" s="198">
        <f>'AERFD Revised labour.plant '!E2*'AERFD Misc works estimation'!$GM36*(1+'Labour rates'!$B2)</f>
        <v>255.58998241272474</v>
      </c>
      <c r="GQ36" s="507">
        <f>'AERFD Revised labour.plant '!F2*'AERFD Misc works estimation'!$GM36*(1+'Labour rates'!$B2)</f>
        <v>263.19769868494427</v>
      </c>
      <c r="GR36" s="507">
        <f>'AERFD Revised labour.plant '!G2*'AERFD Misc works estimation'!$GM36*(1+'Labour rates'!$B2)</f>
        <v>272.09143357720353</v>
      </c>
      <c r="GS36" s="507">
        <f>'AERFD Revised labour.plant '!H2*'AERFD Misc works estimation'!$GM36*(1+'Labour rates'!$B2)</f>
        <v>281.46401980026542</v>
      </c>
      <c r="GT36" s="510">
        <f>'AERFD Revised labour.plant '!I2*'AERFD Misc works estimation'!$GM36*(1+'Labour rates'!$B2)</f>
        <v>291.03281432717455</v>
      </c>
      <c r="GU36" s="203">
        <v>1</v>
      </c>
      <c r="GV36" s="198">
        <f>'AERFD Revised labour.plant '!C2*'AERFD Misc works estimation'!$GU36*(1+'Labour rates'!$B$2)</f>
        <v>120.64800000000001</v>
      </c>
      <c r="GW36" s="215" t="s">
        <v>174</v>
      </c>
      <c r="GX36" s="198">
        <f>'AERFD Revised labour.plant '!E2*'AERFD Misc works estimation'!$GU36*(1+'Labour rates'!$B2)</f>
        <v>127.79499120636237</v>
      </c>
      <c r="GY36" s="507">
        <f>'AERFD Revised labour.plant '!F2*'AERFD Misc works estimation'!$GU36*(1+'Labour rates'!$B2)</f>
        <v>131.59884934247214</v>
      </c>
      <c r="GZ36" s="507">
        <f>'AERFD Revised labour.plant '!G2*'AERFD Misc works estimation'!$GU36*(1+'Labour rates'!$B2)</f>
        <v>136.04571678860177</v>
      </c>
      <c r="HA36" s="507">
        <f>'AERFD Revised labour.plant '!H2*'AERFD Misc works estimation'!$GU36*(1+'Labour rates'!$B2)</f>
        <v>140.73200990013271</v>
      </c>
      <c r="HB36" s="510">
        <f>'AERFD Revised labour.plant '!I2*'AERFD Misc works estimation'!$GU36*(1+'Labour rates'!$B2)</f>
        <v>145.51640716358727</v>
      </c>
      <c r="HC36" s="203">
        <v>2</v>
      </c>
      <c r="HD36" s="198">
        <f>'AERFD Revised labour.plant '!C2*'AERFD Misc works estimation'!$HC36*(1+'Labour rates'!$B$2)</f>
        <v>241.29600000000002</v>
      </c>
      <c r="HE36" s="215" t="s">
        <v>174</v>
      </c>
      <c r="HF36" s="198">
        <f>'AERFD Revised labour.plant '!E2*'AERFD Misc works estimation'!$HC36*(1+'Labour rates'!$B2)</f>
        <v>255.58998241272474</v>
      </c>
      <c r="HG36" s="507">
        <f>'AERFD Revised labour.plant '!F2*'AERFD Misc works estimation'!$HC36*(1+'Labour rates'!$B2)</f>
        <v>263.19769868494427</v>
      </c>
      <c r="HH36" s="507">
        <f>'AERFD Revised labour.plant '!G2*'AERFD Misc works estimation'!$HC36*(1+'Labour rates'!$B2)</f>
        <v>272.09143357720353</v>
      </c>
      <c r="HI36" s="507">
        <f>'AERFD Revised labour.plant '!H2*'AERFD Misc works estimation'!$HC36*(1+'Labour rates'!$B2)</f>
        <v>281.46401980026542</v>
      </c>
      <c r="HJ36" s="510">
        <f>'AERFD Revised labour.plant '!I2*'AERFD Misc works estimation'!$HC36*(1+'Labour rates'!$B2)</f>
        <v>291.03281432717455</v>
      </c>
      <c r="HK36" s="203">
        <v>0</v>
      </c>
      <c r="HL36" s="198">
        <f>'AERFD Revised labour.plant '!C2*'AERFD Misc works estimation'!$HK36*(1+'Labour rates'!$B$2)</f>
        <v>0</v>
      </c>
      <c r="HM36" s="215" t="s">
        <v>174</v>
      </c>
      <c r="HN36" s="198">
        <v>0</v>
      </c>
      <c r="HO36" s="507">
        <v>0</v>
      </c>
      <c r="HP36" s="507">
        <v>0</v>
      </c>
      <c r="HQ36" s="507">
        <v>0</v>
      </c>
      <c r="HR36" s="510">
        <v>0</v>
      </c>
      <c r="HS36" s="203">
        <v>0</v>
      </c>
      <c r="HT36" s="198">
        <f>'AERFD Revised labour.plant '!C2*'AERFD Misc works estimation'!$HS36*(1+'Labour rates'!$B$2)</f>
        <v>0</v>
      </c>
      <c r="HU36" s="215" t="s">
        <v>174</v>
      </c>
      <c r="HV36" s="198">
        <v>0</v>
      </c>
      <c r="HW36" s="507">
        <v>0</v>
      </c>
      <c r="HX36" s="507">
        <v>0</v>
      </c>
      <c r="HY36" s="507">
        <v>0</v>
      </c>
      <c r="HZ36" s="510">
        <v>0</v>
      </c>
      <c r="IA36" s="203">
        <v>0</v>
      </c>
      <c r="IB36" s="198">
        <f>'AERFD Revised labour.plant '!C2*'AERFD Misc works estimation'!$IA36*(1+'Labour rates'!$B$2)</f>
        <v>0</v>
      </c>
      <c r="IC36" s="215" t="s">
        <v>174</v>
      </c>
      <c r="ID36" s="198">
        <v>0</v>
      </c>
      <c r="IE36" s="507">
        <v>0</v>
      </c>
      <c r="IF36" s="507">
        <v>0</v>
      </c>
      <c r="IG36" s="507">
        <v>0</v>
      </c>
      <c r="IH36" s="510">
        <v>0</v>
      </c>
      <c r="II36" s="203">
        <v>0</v>
      </c>
      <c r="IJ36" s="198">
        <f>'AERFD Revised labour.plant '!C2*'AERFD Misc works estimation'!$II36*(1+'Labour rates'!$B$2)</f>
        <v>0</v>
      </c>
      <c r="IK36" s="215" t="s">
        <v>174</v>
      </c>
      <c r="IL36" s="198">
        <v>0</v>
      </c>
      <c r="IM36" s="507">
        <v>0</v>
      </c>
      <c r="IN36" s="507">
        <v>0</v>
      </c>
      <c r="IO36" s="507">
        <v>0</v>
      </c>
      <c r="IP36" s="510">
        <v>0</v>
      </c>
      <c r="IQ36" s="203">
        <v>0</v>
      </c>
      <c r="IR36" s="198">
        <f>'AERFD Revised labour.plant '!C2*'AERFD Misc works estimation'!$IQ36*(1+'Labour rates'!$B$2)</f>
        <v>0</v>
      </c>
      <c r="IS36" s="215" t="s">
        <v>174</v>
      </c>
      <c r="IT36" s="198">
        <v>0</v>
      </c>
      <c r="IU36" s="507">
        <v>0</v>
      </c>
      <c r="IV36" s="507">
        <v>0</v>
      </c>
      <c r="IW36" s="507">
        <v>0</v>
      </c>
      <c r="IX36" s="510">
        <v>0</v>
      </c>
      <c r="IY36" s="203">
        <v>0</v>
      </c>
      <c r="IZ36" s="198">
        <f>'AERFD Revised labour.plant '!C2*'AERFD Misc works estimation'!$IY36*(1+'Labour rates'!$B$2)</f>
        <v>0</v>
      </c>
      <c r="JA36" s="215" t="s">
        <v>174</v>
      </c>
      <c r="JB36" s="198">
        <v>0</v>
      </c>
      <c r="JC36" s="507">
        <v>0</v>
      </c>
      <c r="JD36" s="507">
        <v>0</v>
      </c>
      <c r="JE36" s="507">
        <v>0</v>
      </c>
      <c r="JF36" s="510">
        <v>0</v>
      </c>
    </row>
    <row r="37" spans="1:266" x14ac:dyDescent="0.35">
      <c r="A37" s="2" t="s">
        <v>2</v>
      </c>
      <c r="B37" s="191"/>
      <c r="C37" s="203">
        <v>0.25</v>
      </c>
      <c r="D37" s="198">
        <f>'AERFD Revised labour.plant '!C3*'AERFD Misc works estimation'!$C37*(1+'Labour rates'!$B$2)</f>
        <v>37.974750000000007</v>
      </c>
      <c r="E37" s="215" t="s">
        <v>174</v>
      </c>
      <c r="F37" s="198">
        <f>'AERFD Revised labour.plant '!E3*'AERFD Misc works estimation'!$C37*(1+'Labour rates'!$B$2)</f>
        <v>40.224312398993838</v>
      </c>
      <c r="G37" s="507">
        <f>'AERFD Revised labour.plant '!F3*'AERFD Misc works estimation'!$C37*(1+'Labour rates'!$B$2)</f>
        <v>41.421601717956733</v>
      </c>
      <c r="H37" s="507">
        <f>'AERFD Revised labour.plant '!G3*'AERFD Misc works estimation'!$C37*(1+'Labour rates'!$B$2)</f>
        <v>42.821282438316054</v>
      </c>
      <c r="I37" s="507">
        <f>'AERFD Revised labour.plant '!H3*'AERFD Misc works estimation'!$C37*(1+'Labour rates'!$B$2)</f>
        <v>44.296323958582526</v>
      </c>
      <c r="J37" s="510">
        <f>'AERFD Revised labour.plant '!I3*'AERFD Misc works estimation'!$C37*(1+'Labour rates'!$B$2)</f>
        <v>45.802244404676706</v>
      </c>
      <c r="K37" s="203">
        <v>0.25</v>
      </c>
      <c r="L37" s="198">
        <f>'AERFD Revised labour.plant '!C3*'AERFD Misc works estimation'!$K37*(1+'Labour rates'!$B2)</f>
        <v>37.974750000000007</v>
      </c>
      <c r="M37" s="215" t="s">
        <v>174</v>
      </c>
      <c r="N37" s="198">
        <f>'AERFD Revised labour.plant '!E3*'AERFD Misc works estimation'!$K37*(1+'Labour rates'!$B2)</f>
        <v>40.224312398993838</v>
      </c>
      <c r="O37" s="507">
        <f>'AERFD Revised labour.plant '!F3*'AERFD Misc works estimation'!$K37*(1+'Labour rates'!$B2)</f>
        <v>41.421601717956733</v>
      </c>
      <c r="P37" s="507">
        <f>'AERFD Revised labour.plant '!G3*'AERFD Misc works estimation'!$K37*(1+'Labour rates'!$B2)</f>
        <v>42.821282438316054</v>
      </c>
      <c r="Q37" s="507">
        <f>'AERFD Revised labour.plant '!H3*'AERFD Misc works estimation'!$K37*(1+'Labour rates'!$B2)</f>
        <v>44.296323958582526</v>
      </c>
      <c r="R37" s="510">
        <f>'AERFD Revised labour.plant '!I3*'AERFD Misc works estimation'!$K37*(1+'Labour rates'!$B2)</f>
        <v>45.802244404676706</v>
      </c>
      <c r="S37" s="203">
        <v>0.25</v>
      </c>
      <c r="T37" s="198">
        <f>'AERFD Revised labour.plant '!C3*'AERFD Misc works estimation'!$S37*(1+'Labour rates'!$B$2)</f>
        <v>37.974750000000007</v>
      </c>
      <c r="U37" s="215" t="s">
        <v>174</v>
      </c>
      <c r="V37" s="198">
        <f>'AERFD Revised labour.plant '!E3*'AERFD Misc works estimation'!$S37*(1+'Labour rates'!$B2)</f>
        <v>40.224312398993838</v>
      </c>
      <c r="W37" s="507">
        <f>'AERFD Revised labour.plant '!F3*'AERFD Misc works estimation'!$S37*(1+'Labour rates'!$B2)</f>
        <v>41.421601717956733</v>
      </c>
      <c r="X37" s="507">
        <f>'AERFD Revised labour.plant '!G3*'AERFD Misc works estimation'!$S37*(1+'Labour rates'!$B2)</f>
        <v>42.821282438316054</v>
      </c>
      <c r="Y37" s="507">
        <f>'AERFD Revised labour.plant '!H3*'AERFD Misc works estimation'!$S37*(1+'Labour rates'!$B2)</f>
        <v>44.296323958582526</v>
      </c>
      <c r="Z37" s="510">
        <f>'AERFD Revised labour.plant '!I3*'AERFD Misc works estimation'!$S37*(1+'Labour rates'!$B2)</f>
        <v>45.802244404676706</v>
      </c>
      <c r="AA37" s="203">
        <v>0.25</v>
      </c>
      <c r="AB37" s="198">
        <f>'AERFD Revised labour.plant '!C3*'AERFD Misc works estimation'!$AA37*(1+'Labour rates'!$B$2)</f>
        <v>37.974750000000007</v>
      </c>
      <c r="AC37" s="215" t="s">
        <v>174</v>
      </c>
      <c r="AD37" s="198">
        <f>'AERFD Revised labour.plant '!E3*'AERFD Misc works estimation'!$S37*(1+'Labour rates'!$B2)</f>
        <v>40.224312398993838</v>
      </c>
      <c r="AE37" s="507">
        <f>'AERFD Revised labour.plant '!F3*'AERFD Misc works estimation'!$S37*(1+'Labour rates'!$B2)</f>
        <v>41.421601717956733</v>
      </c>
      <c r="AF37" s="507">
        <f>'AERFD Revised labour.plant '!G3*'AERFD Misc works estimation'!$S37*(1+'Labour rates'!$B2)</f>
        <v>42.821282438316054</v>
      </c>
      <c r="AG37" s="507">
        <f>'AERFD Revised labour.plant '!H3*'AERFD Misc works estimation'!$S37*(1+'Labour rates'!$B2)</f>
        <v>44.296323958582526</v>
      </c>
      <c r="AH37" s="510">
        <f>'AERFD Revised labour.plant '!I3*'AERFD Misc works estimation'!$S37*(1+'Labour rates'!$B2)</f>
        <v>45.802244404676706</v>
      </c>
      <c r="AI37" s="203">
        <v>0.25</v>
      </c>
      <c r="AJ37" s="198">
        <f>'AERFD Revised labour.plant '!C3*'AERFD Misc works estimation'!$AI37*(1+'Labour rates'!$B$2)</f>
        <v>37.974750000000007</v>
      </c>
      <c r="AK37" s="215" t="s">
        <v>174</v>
      </c>
      <c r="AL37" s="198">
        <f>'AERFD Revised labour.plant '!E3*'AERFD Misc works estimation'!$AI37*(1+'Labour rates'!$B2)</f>
        <v>40.224312398993838</v>
      </c>
      <c r="AM37" s="507">
        <f>'AERFD Revised labour.plant '!F3*'AERFD Misc works estimation'!$AI37*(1+'Labour rates'!$B2)</f>
        <v>41.421601717956733</v>
      </c>
      <c r="AN37" s="507">
        <f>'AERFD Revised labour.plant '!G3*'AERFD Misc works estimation'!$AI37*(1+'Labour rates'!$B2)</f>
        <v>42.821282438316054</v>
      </c>
      <c r="AO37" s="507">
        <f>'AERFD Revised labour.plant '!H3*'AERFD Misc works estimation'!$AI37*(1+'Labour rates'!$B2)</f>
        <v>44.296323958582526</v>
      </c>
      <c r="AP37" s="510">
        <f>'AERFD Revised labour.plant '!I3*'AERFD Misc works estimation'!$AI37*(1+'Labour rates'!$B2)</f>
        <v>45.802244404676706</v>
      </c>
      <c r="AQ37" s="203">
        <v>0.25</v>
      </c>
      <c r="AR37" s="198">
        <f>'AERFD Revised labour.plant '!C3*'AERFD Misc works estimation'!$AQ37*(1+'Labour rates'!$B2)</f>
        <v>37.974750000000007</v>
      </c>
      <c r="AS37" s="215" t="s">
        <v>174</v>
      </c>
      <c r="AT37" s="198">
        <f>'AERFD Revised labour.plant '!E3*'AERFD Misc works estimation'!$AQ37*(1+'Labour rates'!$B2)</f>
        <v>40.224312398993838</v>
      </c>
      <c r="AU37" s="507">
        <f>'AERFD Revised labour.plant '!F3*'AERFD Misc works estimation'!$AQ37*(1+'Labour rates'!$B2)</f>
        <v>41.421601717956733</v>
      </c>
      <c r="AV37" s="507">
        <f>'AERFD Revised labour.plant '!G3*'AERFD Misc works estimation'!$AQ37*(1+'Labour rates'!$B2)</f>
        <v>42.821282438316054</v>
      </c>
      <c r="AW37" s="507">
        <f>'AERFD Revised labour.plant '!H3*'AERFD Misc works estimation'!$AQ37*(1+'Labour rates'!$B2)</f>
        <v>44.296323958582526</v>
      </c>
      <c r="AX37" s="510">
        <f>'AERFD Revised labour.plant '!I3*'AERFD Misc works estimation'!$AQ37*(1+'Labour rates'!$B2)</f>
        <v>45.802244404676706</v>
      </c>
      <c r="AY37" s="203">
        <v>0.25</v>
      </c>
      <c r="AZ37" s="198">
        <f>'AERFD Revised labour.plant '!C3*'AERFD Misc works estimation'!$AY37*(1+'Labour rates'!$B2)</f>
        <v>37.974750000000007</v>
      </c>
      <c r="BA37" s="215" t="s">
        <v>174</v>
      </c>
      <c r="BB37" s="198">
        <f>'AERFD Revised labour.plant '!E3*'AERFD Misc works estimation'!$AY37*(1+'Labour rates'!$B2)</f>
        <v>40.224312398993838</v>
      </c>
      <c r="BC37" s="507">
        <f>'AERFD Revised labour.plant '!F3*'AERFD Misc works estimation'!$AY37*(1+'Labour rates'!$B2)</f>
        <v>41.421601717956733</v>
      </c>
      <c r="BD37" s="507">
        <f>'AERFD Revised labour.plant '!G3*'AERFD Misc works estimation'!$AY37*(1+'Labour rates'!$B2)</f>
        <v>42.821282438316054</v>
      </c>
      <c r="BE37" s="507">
        <f>'AERFD Revised labour.plant '!H3*'AERFD Misc works estimation'!$AY37*(1+'Labour rates'!$B2)</f>
        <v>44.296323958582526</v>
      </c>
      <c r="BF37" s="510">
        <f>'AERFD Revised labour.plant '!I3*'AERFD Misc works estimation'!$AY37*(1+'Labour rates'!$B2)</f>
        <v>45.802244404676706</v>
      </c>
      <c r="BG37" s="203">
        <v>0.25</v>
      </c>
      <c r="BH37" s="198">
        <f>'AERFD Revised labour.plant '!C3*'AERFD Misc works estimation'!$BG37*(1+'Labour rates'!$B2)</f>
        <v>37.974750000000007</v>
      </c>
      <c r="BI37" s="215" t="s">
        <v>174</v>
      </c>
      <c r="BJ37" s="198">
        <f>'AERFD Revised labour.plant '!E3*'AERFD Misc works estimation'!$BG37*(1+'Labour rates'!$B2)</f>
        <v>40.224312398993838</v>
      </c>
      <c r="BK37" s="507">
        <f>'AERFD Revised labour.plant '!F3*'AERFD Misc works estimation'!$BG37*(1+'Labour rates'!$B2)</f>
        <v>41.421601717956733</v>
      </c>
      <c r="BL37" s="507">
        <f>'AERFD Revised labour.plant '!G3*'AERFD Misc works estimation'!$BG37*(1+'Labour rates'!$B2)</f>
        <v>42.821282438316054</v>
      </c>
      <c r="BM37" s="507">
        <f>'AERFD Revised labour.plant '!H3*'AERFD Misc works estimation'!$BG37*(1+'Labour rates'!$B2)</f>
        <v>44.296323958582526</v>
      </c>
      <c r="BN37" s="510">
        <f>'AERFD Revised labour.plant '!I3*'AERFD Misc works estimation'!$BG37*(1+'Labour rates'!$B2)</f>
        <v>45.802244404676706</v>
      </c>
      <c r="BO37" s="203">
        <v>0.25</v>
      </c>
      <c r="BP37" s="198">
        <f>'AERFD Revised labour.plant '!C3*'AERFD Misc works estimation'!$BO37*(1+'Labour rates'!$B2)</f>
        <v>37.974750000000007</v>
      </c>
      <c r="BQ37" s="215" t="s">
        <v>174</v>
      </c>
      <c r="BR37" s="198">
        <f>'AERFD Revised labour.plant '!E3*'AERFD Misc works estimation'!$BO37*(1+'Labour rates'!$B2)</f>
        <v>40.224312398993838</v>
      </c>
      <c r="BS37" s="507">
        <f>'AERFD Revised labour.plant '!F3*'AERFD Misc works estimation'!$BO37*(1+'Labour rates'!$B2)</f>
        <v>41.421601717956733</v>
      </c>
      <c r="BT37" s="507">
        <f>'AERFD Revised labour.plant '!G3*'AERFD Misc works estimation'!$BO37*(1+'Labour rates'!$B2)</f>
        <v>42.821282438316054</v>
      </c>
      <c r="BU37" s="507">
        <f>'AERFD Revised labour.plant '!H3*'AERFD Misc works estimation'!$BO37*(1+'Labour rates'!$B2)</f>
        <v>44.296323958582526</v>
      </c>
      <c r="BV37" s="510">
        <f>'AERFD Revised labour.plant '!I3*'AERFD Misc works estimation'!$BO37*(1+'Labour rates'!$B2)</f>
        <v>45.802244404676706</v>
      </c>
      <c r="BW37" s="203">
        <v>0.25</v>
      </c>
      <c r="BX37" s="198">
        <f>'AERFD Revised labour.plant '!C3*'AERFD Misc works estimation'!$BW37*(1+'Labour rates'!$B$2)</f>
        <v>37.974750000000007</v>
      </c>
      <c r="BY37" s="215" t="s">
        <v>174</v>
      </c>
      <c r="BZ37" s="198">
        <f>'AERFD Revised labour.plant '!E3*'AERFD Misc works estimation'!$BW37*(1+'Labour rates'!$B2)</f>
        <v>40.224312398993838</v>
      </c>
      <c r="CA37" s="507">
        <f>'AERFD Revised labour.plant '!F3*'AERFD Misc works estimation'!$BW37*(1+'Labour rates'!$B2)</f>
        <v>41.421601717956733</v>
      </c>
      <c r="CB37" s="507">
        <f>'AERFD Revised labour.plant '!G3*'AERFD Misc works estimation'!$BW37*(1+'Labour rates'!$B2)</f>
        <v>42.821282438316054</v>
      </c>
      <c r="CC37" s="507">
        <f>'AERFD Revised labour.plant '!H3*'AERFD Misc works estimation'!$BW37*(1+'Labour rates'!$B2)</f>
        <v>44.296323958582526</v>
      </c>
      <c r="CD37" s="510">
        <f>'AERFD Revised labour.plant '!I3*'AERFD Misc works estimation'!$BW37*(1+'Labour rates'!$B2)</f>
        <v>45.802244404676706</v>
      </c>
      <c r="CE37" s="203">
        <v>0.25</v>
      </c>
      <c r="CF37" s="198">
        <f>'AERFD Revised labour.plant '!C3*'AERFD Misc works estimation'!$CE37*(1+'Labour rates'!$B$2)</f>
        <v>37.974750000000007</v>
      </c>
      <c r="CG37" s="215" t="s">
        <v>174</v>
      </c>
      <c r="CH37" s="198">
        <f>'AERFD Revised labour.plant '!E3*'AERFD Misc works estimation'!$CE37*(1+'Labour rates'!$B2)</f>
        <v>40.224312398993838</v>
      </c>
      <c r="CI37" s="507">
        <f>'AERFD Revised labour.plant '!F3*'AERFD Misc works estimation'!$CE37*(1+'Labour rates'!$B2)</f>
        <v>41.421601717956733</v>
      </c>
      <c r="CJ37" s="507">
        <f>'AERFD Revised labour.plant '!G3*'AERFD Misc works estimation'!$CE37*(1+'Labour rates'!$B2)</f>
        <v>42.821282438316054</v>
      </c>
      <c r="CK37" s="507">
        <f>'AERFD Revised labour.plant '!H3*'AERFD Misc works estimation'!$CE37*(1+'Labour rates'!$B2)</f>
        <v>44.296323958582526</v>
      </c>
      <c r="CL37" s="510">
        <f>'AERFD Revised labour.plant '!I3*'AERFD Misc works estimation'!$CE37*(1+'Labour rates'!$B2)</f>
        <v>45.802244404676706</v>
      </c>
      <c r="CM37" s="203">
        <v>0.25</v>
      </c>
      <c r="CN37" s="198">
        <f>'AERFD Revised labour.plant '!C3*'AERFD Misc works estimation'!$CM37*(1+'Labour rates'!$B$2)</f>
        <v>37.974750000000007</v>
      </c>
      <c r="CO37" s="215" t="s">
        <v>174</v>
      </c>
      <c r="CP37" s="198">
        <f>'AERFD Revised labour.plant '!E3*'AERFD Misc works estimation'!$CM37*(1+'Labour rates'!$B2)</f>
        <v>40.224312398993838</v>
      </c>
      <c r="CQ37" s="507">
        <f>'AERFD Revised labour.plant '!F3*'AERFD Misc works estimation'!$CM37*(1+'Labour rates'!$B2)</f>
        <v>41.421601717956733</v>
      </c>
      <c r="CR37" s="507">
        <f>'AERFD Revised labour.plant '!G3*'AERFD Misc works estimation'!$CM37*(1+'Labour rates'!$B2)</f>
        <v>42.821282438316054</v>
      </c>
      <c r="CS37" s="507">
        <f>'AERFD Revised labour.plant '!H3*'AERFD Misc works estimation'!$CM37*(1+'Labour rates'!$B2)</f>
        <v>44.296323958582526</v>
      </c>
      <c r="CT37" s="510">
        <f>'AERFD Revised labour.plant '!I3*'AERFD Misc works estimation'!$CM37*(1+'Labour rates'!$B2)</f>
        <v>45.802244404676706</v>
      </c>
      <c r="CU37" s="203">
        <v>0.25</v>
      </c>
      <c r="CV37" s="198">
        <f>'AERFD Revised labour.plant '!C3*'AERFD Misc works estimation'!$CU37*(1+'Labour rates'!$B$2)</f>
        <v>37.974750000000007</v>
      </c>
      <c r="CW37" s="215" t="s">
        <v>174</v>
      </c>
      <c r="CX37" s="198">
        <f>'AERFD Revised labour.plant '!E3*'AERFD Misc works estimation'!$CU37*(1+'Labour rates'!$B2)</f>
        <v>40.224312398993838</v>
      </c>
      <c r="CY37" s="507">
        <f>'AERFD Revised labour.plant '!F3*'AERFD Misc works estimation'!$CU37*(1+'Labour rates'!$B2)</f>
        <v>41.421601717956733</v>
      </c>
      <c r="CZ37" s="507">
        <f>'AERFD Revised labour.plant '!G3*'AERFD Misc works estimation'!$CU37*(1+'Labour rates'!$B2)</f>
        <v>42.821282438316054</v>
      </c>
      <c r="DA37" s="507">
        <f>'AERFD Revised labour.plant '!H3*'AERFD Misc works estimation'!$CU37*(1+'Labour rates'!$B2)</f>
        <v>44.296323958582526</v>
      </c>
      <c r="DB37" s="510">
        <f>'AERFD Revised labour.plant '!I3*'AERFD Misc works estimation'!$CU37*(1+'Labour rates'!$B2)</f>
        <v>45.802244404676706</v>
      </c>
      <c r="DC37" s="203">
        <v>0.25</v>
      </c>
      <c r="DD37" s="198">
        <f>'AERFD Revised labour.plant '!C3*'AERFD Misc works estimation'!$DC37*(1+'Labour rates'!$B$2)</f>
        <v>37.974750000000007</v>
      </c>
      <c r="DE37" s="215" t="s">
        <v>174</v>
      </c>
      <c r="DF37" s="198">
        <f>'AERFD Revised labour.plant '!E3*'AERFD Misc works estimation'!$DC37*(1+'Labour rates'!$B2)</f>
        <v>40.224312398993838</v>
      </c>
      <c r="DG37" s="507">
        <f>'AERFD Revised labour.plant '!F3*'AERFD Misc works estimation'!$DC37*(1+'Labour rates'!$B2)</f>
        <v>41.421601717956733</v>
      </c>
      <c r="DH37" s="507">
        <f>'AERFD Revised labour.plant '!G3*'AERFD Misc works estimation'!$DC37*(1+'Labour rates'!$B2)</f>
        <v>42.821282438316054</v>
      </c>
      <c r="DI37" s="507">
        <f>'AERFD Revised labour.plant '!H3*'AERFD Misc works estimation'!$DC37*(1+'Labour rates'!$B2)</f>
        <v>44.296323958582526</v>
      </c>
      <c r="DJ37" s="510">
        <f>'AERFD Revised labour.plant '!I3*'AERFD Misc works estimation'!$DC37*(1+'Labour rates'!$B2)</f>
        <v>45.802244404676706</v>
      </c>
      <c r="DK37" s="203">
        <v>0.25</v>
      </c>
      <c r="DL37" s="198">
        <f>'AERFD Revised labour.plant '!C3*'AERFD Misc works estimation'!$DK37*(1+'Labour rates'!$B$2)</f>
        <v>37.974750000000007</v>
      </c>
      <c r="DM37" s="215" t="s">
        <v>174</v>
      </c>
      <c r="DN37" s="198">
        <f>'AERFD Revised labour.plant '!E3*'AERFD Misc works estimation'!$DK37*(1+'Labour rates'!$B2)</f>
        <v>40.224312398993838</v>
      </c>
      <c r="DO37" s="507">
        <f>'AERFD Revised labour.plant '!F3*'AERFD Misc works estimation'!$DK37*(1+'Labour rates'!$B2)</f>
        <v>41.421601717956733</v>
      </c>
      <c r="DP37" s="507">
        <f>'AERFD Revised labour.plant '!G3*'AERFD Misc works estimation'!$DK37*(1+'Labour rates'!$B2)</f>
        <v>42.821282438316054</v>
      </c>
      <c r="DQ37" s="507">
        <f>'AERFD Revised labour.plant '!H3*'AERFD Misc works estimation'!$DK37*(1+'Labour rates'!$B2)</f>
        <v>44.296323958582526</v>
      </c>
      <c r="DR37" s="510">
        <f>'AERFD Revised labour.plant '!I3*'AERFD Misc works estimation'!$DK37*(1+'Labour rates'!$B2)</f>
        <v>45.802244404676706</v>
      </c>
      <c r="DS37" s="203">
        <v>0.25</v>
      </c>
      <c r="DT37" s="198">
        <f>'AERFD Revised labour.plant '!C3*'AERFD Misc works estimation'!$DS37*(1+'Labour rates'!$B$2)</f>
        <v>37.974750000000007</v>
      </c>
      <c r="DU37" s="215" t="s">
        <v>174</v>
      </c>
      <c r="DV37" s="198">
        <f>'AERFD Revised labour.plant '!E3*'AERFD Misc works estimation'!$DS37*(1+'Labour rates'!$B2)</f>
        <v>40.224312398993838</v>
      </c>
      <c r="DW37" s="507">
        <f>'AERFD Revised labour.plant '!F3*'AERFD Misc works estimation'!$DS37*(1+'Labour rates'!$B2)</f>
        <v>41.421601717956733</v>
      </c>
      <c r="DX37" s="507">
        <f>'AERFD Revised labour.plant '!G3*'AERFD Misc works estimation'!$DS37*(1+'Labour rates'!$B2)</f>
        <v>42.821282438316054</v>
      </c>
      <c r="DY37" s="507">
        <f>'AERFD Revised labour.plant '!H3*'AERFD Misc works estimation'!$DS37*(1+'Labour rates'!$B2)</f>
        <v>44.296323958582526</v>
      </c>
      <c r="DZ37" s="510">
        <f>'AERFD Revised labour.plant '!I3*'AERFD Misc works estimation'!$DS37*(1+'Labour rates'!$B2)</f>
        <v>45.802244404676706</v>
      </c>
      <c r="EA37" s="203">
        <v>0.25</v>
      </c>
      <c r="EB37" s="198">
        <f>'AERFD Revised labour.plant '!C3*'AERFD Misc works estimation'!$EA37*(1+'Labour rates'!$B$2)</f>
        <v>37.974750000000007</v>
      </c>
      <c r="EC37" s="215" t="s">
        <v>174</v>
      </c>
      <c r="ED37" s="198">
        <f>'AERFD Revised labour.plant '!E3*'AERFD Misc works estimation'!$EA37*(1+'Labour rates'!$B2)</f>
        <v>40.224312398993838</v>
      </c>
      <c r="EE37" s="507">
        <f>'AERFD Revised labour.plant '!F3*'AERFD Misc works estimation'!$EA37*(1+'Labour rates'!$B2)</f>
        <v>41.421601717956733</v>
      </c>
      <c r="EF37" s="507">
        <f>'AERFD Revised labour.plant '!G3*'AERFD Misc works estimation'!$EA37*(1+'Labour rates'!$B2)</f>
        <v>42.821282438316054</v>
      </c>
      <c r="EG37" s="507">
        <f>'AERFD Revised labour.plant '!H3*'AERFD Misc works estimation'!$EA37*(1+'Labour rates'!$B2)</f>
        <v>44.296323958582526</v>
      </c>
      <c r="EH37" s="510">
        <f>'AERFD Revised labour.plant '!I3*'AERFD Misc works estimation'!$EA37*(1+'Labour rates'!$B2)</f>
        <v>45.802244404676706</v>
      </c>
      <c r="EI37" s="203">
        <v>0.25</v>
      </c>
      <c r="EJ37" s="198">
        <f>'AERFD Revised labour.plant '!C3*'AERFD Misc works estimation'!$EI37*(1+'Labour rates'!$B$2)</f>
        <v>37.974750000000007</v>
      </c>
      <c r="EK37" s="215" t="s">
        <v>174</v>
      </c>
      <c r="EL37" s="198">
        <f>'AERFD Revised labour.plant '!E3*'AERFD Misc works estimation'!$EI37*(1+'Labour rates'!$B2)</f>
        <v>40.224312398993838</v>
      </c>
      <c r="EM37" s="507">
        <f>'AERFD Revised labour.plant '!F3*'AERFD Misc works estimation'!$EI37*(1+'Labour rates'!$B2)</f>
        <v>41.421601717956733</v>
      </c>
      <c r="EN37" s="507">
        <f>'AERFD Revised labour.plant '!G3*'AERFD Misc works estimation'!$EI37*(1+'Labour rates'!$B2)</f>
        <v>42.821282438316054</v>
      </c>
      <c r="EO37" s="507">
        <f>'AERFD Revised labour.plant '!H3*'AERFD Misc works estimation'!$EI37*(1+'Labour rates'!$B2)</f>
        <v>44.296323958582526</v>
      </c>
      <c r="EP37" s="510">
        <f>'AERFD Revised labour.plant '!I3*'AERFD Misc works estimation'!$EI37*(1+'Labour rates'!$B2)</f>
        <v>45.802244404676706</v>
      </c>
      <c r="EQ37" s="203">
        <v>0.25</v>
      </c>
      <c r="ER37" s="198">
        <f>'AERFD Revised labour.plant '!C3*'AERFD Misc works estimation'!$EQ37*(1+'Labour rates'!$B$2)</f>
        <v>37.974750000000007</v>
      </c>
      <c r="ES37" s="215" t="s">
        <v>174</v>
      </c>
      <c r="ET37" s="198">
        <f>'AERFD Revised labour.plant '!E3*'AERFD Misc works estimation'!$EQ37*(1+'Labour rates'!$B2)</f>
        <v>40.224312398993838</v>
      </c>
      <c r="EU37" s="507">
        <f>'AERFD Revised labour.plant '!F3*'AERFD Misc works estimation'!$EQ37*(1+'Labour rates'!$B2)</f>
        <v>41.421601717956733</v>
      </c>
      <c r="EV37" s="507">
        <f>'AERFD Revised labour.plant '!G3*'AERFD Misc works estimation'!$EQ37*(1+'Labour rates'!$B2)</f>
        <v>42.821282438316054</v>
      </c>
      <c r="EW37" s="507">
        <f>'AERFD Revised labour.plant '!H3*'AERFD Misc works estimation'!$EQ37*(1+'Labour rates'!$B2)</f>
        <v>44.296323958582526</v>
      </c>
      <c r="EX37" s="510">
        <f>'AERFD Revised labour.plant '!I3*'AERFD Misc works estimation'!$EQ37*(1+'Labour rates'!$B2)</f>
        <v>45.802244404676706</v>
      </c>
      <c r="EY37" s="203">
        <v>0.25</v>
      </c>
      <c r="EZ37" s="198">
        <f>'AERFD Revised labour.plant '!C3*'AERFD Misc works estimation'!$EY37*(1+'Labour rates'!$B2)</f>
        <v>37.974750000000007</v>
      </c>
      <c r="FA37" s="215" t="s">
        <v>174</v>
      </c>
      <c r="FB37" s="198">
        <f>'AERFD Revised labour.plant '!E3*'AERFD Misc works estimation'!$EY37*(1+'Labour rates'!$B2)</f>
        <v>40.224312398993838</v>
      </c>
      <c r="FC37" s="507">
        <f>'AERFD Revised labour.plant '!F3*'AERFD Misc works estimation'!$EY37*(1+'Labour rates'!$B2)</f>
        <v>41.421601717956733</v>
      </c>
      <c r="FD37" s="507">
        <f>'AERFD Revised labour.plant '!G3*'AERFD Misc works estimation'!$EY37*(1+'Labour rates'!$B2)</f>
        <v>42.821282438316054</v>
      </c>
      <c r="FE37" s="507">
        <f>'AERFD Revised labour.plant '!H3*'AERFD Misc works estimation'!$EY37*(1+'Labour rates'!$B2)</f>
        <v>44.296323958582526</v>
      </c>
      <c r="FF37" s="510">
        <f>'AERFD Revised labour.plant '!I3*'AERFD Misc works estimation'!$EY37*(1+'Labour rates'!$B2)</f>
        <v>45.802244404676706</v>
      </c>
      <c r="FG37" s="203">
        <v>0.25</v>
      </c>
      <c r="FH37" s="198">
        <f>'AERFD Revised labour.plant '!C3*'AERFD Misc works estimation'!$FG37*(1+'Labour rates'!$B2)</f>
        <v>37.974750000000007</v>
      </c>
      <c r="FI37" s="215" t="s">
        <v>174</v>
      </c>
      <c r="FJ37" s="198">
        <f>'AERFD Revised labour.plant '!E3*'AERFD Misc works estimation'!$FG37*(1+'Labour rates'!$B2)</f>
        <v>40.224312398993838</v>
      </c>
      <c r="FK37" s="507">
        <f>'AERFD Revised labour.plant '!F3*'AERFD Misc works estimation'!$FG37*(1+'Labour rates'!$B2)</f>
        <v>41.421601717956733</v>
      </c>
      <c r="FL37" s="507">
        <f>'AERFD Revised labour.plant '!G3*'AERFD Misc works estimation'!$FG37*(1+'Labour rates'!$B2)</f>
        <v>42.821282438316054</v>
      </c>
      <c r="FM37" s="507">
        <f>'AERFD Revised labour.plant '!H3*'AERFD Misc works estimation'!$FG37*(1+'Labour rates'!$B2)</f>
        <v>44.296323958582526</v>
      </c>
      <c r="FN37" s="510">
        <f>'AERFD Revised labour.plant '!I3*'AERFD Misc works estimation'!$FG37*(1+'Labour rates'!$B2)</f>
        <v>45.802244404676706</v>
      </c>
      <c r="FO37" s="203">
        <v>0.25</v>
      </c>
      <c r="FP37" s="198">
        <f>'AERFD Revised labour.plant '!C3*'AERFD Misc works estimation'!$FO37*(1+'Labour rates'!$B2)</f>
        <v>37.974750000000007</v>
      </c>
      <c r="FQ37" s="215" t="s">
        <v>174</v>
      </c>
      <c r="FR37" s="198">
        <f>'AERFD Revised labour.plant '!E3*'AERFD Misc works estimation'!$FO37*(1+'Labour rates'!$B2)</f>
        <v>40.224312398993838</v>
      </c>
      <c r="FS37" s="507">
        <f>'AERFD Revised labour.plant '!F3*'AERFD Misc works estimation'!$FO37*(1+'Labour rates'!$B2)</f>
        <v>41.421601717956733</v>
      </c>
      <c r="FT37" s="507">
        <f>'AERFD Revised labour.plant '!G3*'AERFD Misc works estimation'!$FO37*(1+'Labour rates'!$B2)</f>
        <v>42.821282438316054</v>
      </c>
      <c r="FU37" s="507">
        <f>'AERFD Revised labour.plant '!H3*'AERFD Misc works estimation'!$FO37*(1+'Labour rates'!$B2)</f>
        <v>44.296323958582526</v>
      </c>
      <c r="FV37" s="510">
        <f>'AERFD Revised labour.plant '!I3*'AERFD Misc works estimation'!$FO37*(1+'Labour rates'!$B2)</f>
        <v>45.802244404676706</v>
      </c>
      <c r="FW37" s="203">
        <v>0.25</v>
      </c>
      <c r="FX37" s="198">
        <f>'AERFD Revised labour.plant '!C3*'AERFD Misc works estimation'!$FW37*(1+'Labour rates'!$B2)</f>
        <v>37.974750000000007</v>
      </c>
      <c r="FY37" s="215" t="s">
        <v>174</v>
      </c>
      <c r="FZ37" s="198">
        <f>'AERFD Revised labour.plant '!E3*'AERFD Misc works estimation'!$FW37*(1+'Labour rates'!$B2)</f>
        <v>40.224312398993838</v>
      </c>
      <c r="GA37" s="507">
        <f>'AERFD Revised labour.plant '!F3*'AERFD Misc works estimation'!$FW37*(1+'Labour rates'!$B2)</f>
        <v>41.421601717956733</v>
      </c>
      <c r="GB37" s="507">
        <f>'AERFD Revised labour.plant '!G3*'AERFD Misc works estimation'!$FW37*(1+'Labour rates'!$B2)</f>
        <v>42.821282438316054</v>
      </c>
      <c r="GC37" s="507">
        <f>'AERFD Revised labour.plant '!H3*'AERFD Misc works estimation'!$FW37*(1+'Labour rates'!$B2)</f>
        <v>44.296323958582526</v>
      </c>
      <c r="GD37" s="510">
        <f>'AERFD Revised labour.plant '!I3*'AERFD Misc works estimation'!$FW37*(1+'Labour rates'!$B2)</f>
        <v>45.802244404676706</v>
      </c>
      <c r="GE37" s="203">
        <v>0</v>
      </c>
      <c r="GF37" s="198">
        <f>'AERFD Revised labour.plant '!C3*'AERFD Misc works estimation'!$GE37*(1+'Labour rates'!$B$2)</f>
        <v>0</v>
      </c>
      <c r="GG37" s="215" t="s">
        <v>174</v>
      </c>
      <c r="GH37" s="198">
        <v>0</v>
      </c>
      <c r="GI37" s="507">
        <v>0</v>
      </c>
      <c r="GJ37" s="507">
        <v>0</v>
      </c>
      <c r="GK37" s="507">
        <v>0</v>
      </c>
      <c r="GL37" s="510">
        <v>0</v>
      </c>
      <c r="GM37" s="203">
        <v>0</v>
      </c>
      <c r="GN37" s="198">
        <f>'AERFD Revised labour.plant '!C3*'AERFD Misc works estimation'!$GM37*(1+'Labour rates'!$B$2)</f>
        <v>0</v>
      </c>
      <c r="GO37" s="215" t="s">
        <v>174</v>
      </c>
      <c r="GP37" s="198">
        <v>0</v>
      </c>
      <c r="GQ37" s="507">
        <v>0</v>
      </c>
      <c r="GR37" s="507">
        <v>0</v>
      </c>
      <c r="GS37" s="507">
        <v>0</v>
      </c>
      <c r="GT37" s="510">
        <v>0</v>
      </c>
      <c r="GU37" s="203">
        <v>0</v>
      </c>
      <c r="GV37" s="198">
        <f>'AERFD Revised labour.plant '!C3*'AERFD Misc works estimation'!$GU37*(1+'Labour rates'!$B$2)</f>
        <v>0</v>
      </c>
      <c r="GW37" s="215" t="s">
        <v>174</v>
      </c>
      <c r="GX37" s="198">
        <v>0</v>
      </c>
      <c r="GY37" s="507">
        <v>0</v>
      </c>
      <c r="GZ37" s="507">
        <v>0</v>
      </c>
      <c r="HA37" s="507">
        <v>0</v>
      </c>
      <c r="HB37" s="510">
        <v>0</v>
      </c>
      <c r="HC37" s="203">
        <v>0</v>
      </c>
      <c r="HD37" s="198">
        <f>'AERFD Revised labour.plant '!C3*'AERFD Misc works estimation'!$HC37*(1+'Labour rates'!$B$2)</f>
        <v>0</v>
      </c>
      <c r="HE37" s="215" t="s">
        <v>174</v>
      </c>
      <c r="HF37" s="198">
        <v>0</v>
      </c>
      <c r="HG37" s="507">
        <v>0</v>
      </c>
      <c r="HH37" s="507">
        <v>0</v>
      </c>
      <c r="HI37" s="507">
        <v>0</v>
      </c>
      <c r="HJ37" s="510">
        <v>0</v>
      </c>
      <c r="HK37" s="203">
        <v>0</v>
      </c>
      <c r="HL37" s="198">
        <f>'AERFD Revised labour.plant '!C3*'AERFD Misc works estimation'!$HK37*(1+'Labour rates'!$B$2)</f>
        <v>0</v>
      </c>
      <c r="HM37" s="215" t="s">
        <v>174</v>
      </c>
      <c r="HN37" s="198">
        <v>0</v>
      </c>
      <c r="HO37" s="507">
        <v>0</v>
      </c>
      <c r="HP37" s="507">
        <v>0</v>
      </c>
      <c r="HQ37" s="507">
        <v>0</v>
      </c>
      <c r="HR37" s="510">
        <v>0</v>
      </c>
      <c r="HS37" s="203">
        <v>0</v>
      </c>
      <c r="HT37" s="198">
        <f>'AERFD Revised labour.plant '!C3*'AERFD Misc works estimation'!$HS37*(1+'Labour rates'!$B$2)</f>
        <v>0</v>
      </c>
      <c r="HU37" s="215" t="s">
        <v>174</v>
      </c>
      <c r="HV37" s="198">
        <v>0</v>
      </c>
      <c r="HW37" s="507">
        <v>0</v>
      </c>
      <c r="HX37" s="507">
        <v>0</v>
      </c>
      <c r="HY37" s="507">
        <v>0</v>
      </c>
      <c r="HZ37" s="510">
        <v>0</v>
      </c>
      <c r="IA37" s="203">
        <v>0</v>
      </c>
      <c r="IB37" s="198">
        <f>'AERFD Revised labour.plant '!C3*'AERFD Misc works estimation'!$IA37*(1+'Labour rates'!$B$2)</f>
        <v>0</v>
      </c>
      <c r="IC37" s="215" t="s">
        <v>174</v>
      </c>
      <c r="ID37" s="198">
        <v>0</v>
      </c>
      <c r="IE37" s="507">
        <v>0</v>
      </c>
      <c r="IF37" s="507">
        <v>0</v>
      </c>
      <c r="IG37" s="507">
        <v>0</v>
      </c>
      <c r="IH37" s="510">
        <v>0</v>
      </c>
      <c r="II37" s="203">
        <v>0</v>
      </c>
      <c r="IJ37" s="198">
        <f>'AERFD Revised labour.plant '!C3*'AERFD Misc works estimation'!$II37*(1+'Labour rates'!$B$2)</f>
        <v>0</v>
      </c>
      <c r="IK37" s="215" t="s">
        <v>174</v>
      </c>
      <c r="IL37" s="198">
        <v>0</v>
      </c>
      <c r="IM37" s="507">
        <v>0</v>
      </c>
      <c r="IN37" s="507">
        <v>0</v>
      </c>
      <c r="IO37" s="507">
        <v>0</v>
      </c>
      <c r="IP37" s="510">
        <v>0</v>
      </c>
      <c r="IQ37" s="203">
        <v>0</v>
      </c>
      <c r="IR37" s="198">
        <f>'AERFD Revised labour.plant '!C3*'AERFD Misc works estimation'!$IQ37*(1+'Labour rates'!$B$2)</f>
        <v>0</v>
      </c>
      <c r="IS37" s="215" t="s">
        <v>174</v>
      </c>
      <c r="IT37" s="198">
        <v>0</v>
      </c>
      <c r="IU37" s="507">
        <v>0</v>
      </c>
      <c r="IV37" s="507">
        <v>0</v>
      </c>
      <c r="IW37" s="507">
        <v>0</v>
      </c>
      <c r="IX37" s="510">
        <v>0</v>
      </c>
      <c r="IY37" s="203">
        <v>0</v>
      </c>
      <c r="IZ37" s="198">
        <f>'AERFD Revised labour.plant '!C3*'AERFD Misc works estimation'!$IY37*(1+'Labour rates'!$B$2)</f>
        <v>0</v>
      </c>
      <c r="JA37" s="215" t="s">
        <v>174</v>
      </c>
      <c r="JB37" s="198">
        <v>0</v>
      </c>
      <c r="JC37" s="507">
        <v>0</v>
      </c>
      <c r="JD37" s="507">
        <v>0</v>
      </c>
      <c r="JE37" s="507">
        <v>0</v>
      </c>
      <c r="JF37" s="510">
        <v>0</v>
      </c>
    </row>
    <row r="38" spans="1:266" x14ac:dyDescent="0.35">
      <c r="A38" s="2" t="s">
        <v>7</v>
      </c>
      <c r="B38" s="191"/>
      <c r="C38" s="203">
        <v>0.25</v>
      </c>
      <c r="D38" s="198">
        <f>'AERFD Revised labour.plant '!C4*'AERFD Misc works estimation'!$C38*(1+'Labour rates'!$B$2)</f>
        <v>27.186500000000002</v>
      </c>
      <c r="E38" s="215" t="s">
        <v>174</v>
      </c>
      <c r="F38" s="198">
        <f>'AERFD Revised labour.plant '!E4*'AERFD Misc works estimation'!$C38*(1+'Labour rates'!$B$2)</f>
        <v>28.796984023206104</v>
      </c>
      <c r="G38" s="507">
        <f>'AERFD Revised labour.plant '!F4*'AERFD Misc works estimation'!$C38*(1+'Labour rates'!$B$2)</f>
        <v>29.654135316367601</v>
      </c>
      <c r="H38" s="507">
        <f>'AERFD Revised labour.plant '!G4*'AERFD Misc works estimation'!$C38*(1+'Labour rates'!$B$2)</f>
        <v>30.656180620261601</v>
      </c>
      <c r="I38" s="507">
        <f>'AERFD Revised labour.plant '!H4*'AERFD Misc works estimation'!$C38*(1+'Labour rates'!$B$2)</f>
        <v>31.712177467922857</v>
      </c>
      <c r="J38" s="510">
        <f>'AERFD Revised labour.plant '!I4*'AERFD Misc works estimation'!$C38*(1+'Labour rates'!$B$2)</f>
        <v>32.79028084471242</v>
      </c>
      <c r="K38" s="203">
        <v>0.25</v>
      </c>
      <c r="L38" s="198">
        <f>'AERFD Revised labour.plant '!C4*'AERFD Misc works estimation'!$K38*(1+'Labour rates'!$B2)</f>
        <v>27.186500000000002</v>
      </c>
      <c r="M38" s="215" t="s">
        <v>174</v>
      </c>
      <c r="N38" s="198">
        <f>'AERFD Revised labour.plant '!E4*'AERFD Misc works estimation'!$K38*(1+'Labour rates'!$B2)</f>
        <v>28.796984023206104</v>
      </c>
      <c r="O38" s="507">
        <f>'AERFD Revised labour.plant '!F4*'AERFD Misc works estimation'!$K38*(1+'Labour rates'!$B2)</f>
        <v>29.654135316367601</v>
      </c>
      <c r="P38" s="507">
        <f>'AERFD Revised labour.plant '!G4*'AERFD Misc works estimation'!$K38*(1+'Labour rates'!$B2)</f>
        <v>30.656180620261601</v>
      </c>
      <c r="Q38" s="507">
        <f>'AERFD Revised labour.plant '!H4*'AERFD Misc works estimation'!$K38*(1+'Labour rates'!$B2)</f>
        <v>31.712177467922857</v>
      </c>
      <c r="R38" s="510">
        <f>'AERFD Revised labour.plant '!I4*'AERFD Misc works estimation'!$K38*(1+'Labour rates'!$B2)</f>
        <v>32.79028084471242</v>
      </c>
      <c r="S38" s="203">
        <v>0.25</v>
      </c>
      <c r="T38" s="198">
        <f>'AERFD Revised labour.plant '!C4*'AERFD Misc works estimation'!$S38*(1+'Labour rates'!$B$2)</f>
        <v>27.186500000000002</v>
      </c>
      <c r="U38" s="215" t="s">
        <v>174</v>
      </c>
      <c r="V38" s="198">
        <f>'AERFD Revised labour.plant '!E4*'AERFD Misc works estimation'!$S38*(1+'Labour rates'!$B2)</f>
        <v>28.796984023206104</v>
      </c>
      <c r="W38" s="507">
        <f>'AERFD Revised labour.plant '!F4*'AERFD Misc works estimation'!$S38*(1+'Labour rates'!$B2)</f>
        <v>29.654135316367601</v>
      </c>
      <c r="X38" s="507">
        <f>'AERFD Revised labour.plant '!G4*'AERFD Misc works estimation'!$S38*(1+'Labour rates'!$B2)</f>
        <v>30.656180620261601</v>
      </c>
      <c r="Y38" s="507">
        <f>'AERFD Revised labour.plant '!H4*'AERFD Misc works estimation'!$S38*(1+'Labour rates'!$B2)</f>
        <v>31.712177467922857</v>
      </c>
      <c r="Z38" s="510">
        <f>'AERFD Revised labour.plant '!I4*'AERFD Misc works estimation'!$S38*(1+'Labour rates'!$B2)</f>
        <v>32.79028084471242</v>
      </c>
      <c r="AA38" s="203">
        <v>0.25</v>
      </c>
      <c r="AB38" s="198">
        <f>'AERFD Revised labour.plant '!C4*'AERFD Misc works estimation'!$AA38*(1+'Labour rates'!$B$2)</f>
        <v>27.186500000000002</v>
      </c>
      <c r="AC38" s="215" t="s">
        <v>174</v>
      </c>
      <c r="AD38" s="198">
        <f>'AERFD Revised labour.plant '!E4*'AERFD Misc works estimation'!$S38*(1+'Labour rates'!$B2)</f>
        <v>28.796984023206104</v>
      </c>
      <c r="AE38" s="507">
        <f>'AERFD Revised labour.plant '!F4*'AERFD Misc works estimation'!$S38*(1+'Labour rates'!$B2)</f>
        <v>29.654135316367601</v>
      </c>
      <c r="AF38" s="507">
        <f>'AERFD Revised labour.plant '!G4*'AERFD Misc works estimation'!$S38*(1+'Labour rates'!$B2)</f>
        <v>30.656180620261601</v>
      </c>
      <c r="AG38" s="507">
        <f>'AERFD Revised labour.plant '!H4*'AERFD Misc works estimation'!$S38*(1+'Labour rates'!$B2)</f>
        <v>31.712177467922857</v>
      </c>
      <c r="AH38" s="510">
        <f>'AERFD Revised labour.plant '!I4*'AERFD Misc works estimation'!$S38*(1+'Labour rates'!$B2)</f>
        <v>32.79028084471242</v>
      </c>
      <c r="AI38" s="203">
        <v>0.25</v>
      </c>
      <c r="AJ38" s="198">
        <f>'AERFD Revised labour.plant '!C4*'AERFD Misc works estimation'!$AI38*(1+'Labour rates'!$B$2)</f>
        <v>27.186500000000002</v>
      </c>
      <c r="AK38" s="215" t="s">
        <v>174</v>
      </c>
      <c r="AL38" s="198">
        <f>'AERFD Revised labour.plant '!E4*'AERFD Misc works estimation'!$AI38*(1+'Labour rates'!$B2)</f>
        <v>28.796984023206104</v>
      </c>
      <c r="AM38" s="507">
        <f>'AERFD Revised labour.plant '!F4*'AERFD Misc works estimation'!$AI38*(1+'Labour rates'!$B2)</f>
        <v>29.654135316367601</v>
      </c>
      <c r="AN38" s="507">
        <f>'AERFD Revised labour.plant '!G4*'AERFD Misc works estimation'!$AI38*(1+'Labour rates'!$B2)</f>
        <v>30.656180620261601</v>
      </c>
      <c r="AO38" s="507">
        <f>'AERFD Revised labour.plant '!H4*'AERFD Misc works estimation'!$AI38*(1+'Labour rates'!$B2)</f>
        <v>31.712177467922857</v>
      </c>
      <c r="AP38" s="510">
        <f>'AERFD Revised labour.plant '!I4*'AERFD Misc works estimation'!$AI38*(1+'Labour rates'!$B2)</f>
        <v>32.79028084471242</v>
      </c>
      <c r="AQ38" s="203">
        <v>0.25</v>
      </c>
      <c r="AR38" s="198">
        <f>'AERFD Revised labour.plant '!C4*'AERFD Misc works estimation'!$AQ38*(1+'Labour rates'!$B2)</f>
        <v>27.186500000000002</v>
      </c>
      <c r="AS38" s="215" t="s">
        <v>174</v>
      </c>
      <c r="AT38" s="198">
        <f>'AERFD Revised labour.plant '!E4*'AERFD Misc works estimation'!$AQ38*(1+'Labour rates'!$B2)</f>
        <v>28.796984023206104</v>
      </c>
      <c r="AU38" s="507">
        <f>'AERFD Revised labour.plant '!F4*'AERFD Misc works estimation'!$AQ38*(1+'Labour rates'!$B2)</f>
        <v>29.654135316367601</v>
      </c>
      <c r="AV38" s="507">
        <f>'AERFD Revised labour.plant '!G4*'AERFD Misc works estimation'!$AQ38*(1+'Labour rates'!$B2)</f>
        <v>30.656180620261601</v>
      </c>
      <c r="AW38" s="507">
        <f>'AERFD Revised labour.plant '!H4*'AERFD Misc works estimation'!$AQ38*(1+'Labour rates'!$B2)</f>
        <v>31.712177467922857</v>
      </c>
      <c r="AX38" s="510">
        <f>'AERFD Revised labour.plant '!I4*'AERFD Misc works estimation'!$AQ38*(1+'Labour rates'!$B2)</f>
        <v>32.79028084471242</v>
      </c>
      <c r="AY38" s="203">
        <v>0.25</v>
      </c>
      <c r="AZ38" s="198">
        <f>'AERFD Revised labour.plant '!C4*'AERFD Misc works estimation'!$AY38*(1+'Labour rates'!$B2)</f>
        <v>27.186500000000002</v>
      </c>
      <c r="BA38" s="215" t="s">
        <v>174</v>
      </c>
      <c r="BB38" s="198">
        <f>'AERFD Revised labour.plant '!E4*'AERFD Misc works estimation'!$AY38*(1+'Labour rates'!$B2)</f>
        <v>28.796984023206104</v>
      </c>
      <c r="BC38" s="507">
        <f>'AERFD Revised labour.plant '!F4*'AERFD Misc works estimation'!$AY38*(1+'Labour rates'!$B2)</f>
        <v>29.654135316367601</v>
      </c>
      <c r="BD38" s="507">
        <f>'AERFD Revised labour.plant '!G4*'AERFD Misc works estimation'!$AY38*(1+'Labour rates'!$B2)</f>
        <v>30.656180620261601</v>
      </c>
      <c r="BE38" s="507">
        <f>'AERFD Revised labour.plant '!H4*'AERFD Misc works estimation'!$AY38*(1+'Labour rates'!$B2)</f>
        <v>31.712177467922857</v>
      </c>
      <c r="BF38" s="510">
        <f>'AERFD Revised labour.plant '!I4*'AERFD Misc works estimation'!$AY38*(1+'Labour rates'!$B2)</f>
        <v>32.79028084471242</v>
      </c>
      <c r="BG38" s="203">
        <v>0.25</v>
      </c>
      <c r="BH38" s="198">
        <f>'AERFD Revised labour.plant '!C4*'AERFD Misc works estimation'!$BG38*(1+'Labour rates'!$B2)</f>
        <v>27.186500000000002</v>
      </c>
      <c r="BI38" s="215" t="s">
        <v>174</v>
      </c>
      <c r="BJ38" s="198">
        <f>'AERFD Revised labour.plant '!E4*'AERFD Misc works estimation'!$BG38*(1+'Labour rates'!$B2)</f>
        <v>28.796984023206104</v>
      </c>
      <c r="BK38" s="507">
        <f>'AERFD Revised labour.plant '!F4*'AERFD Misc works estimation'!$BG38*(1+'Labour rates'!$B2)</f>
        <v>29.654135316367601</v>
      </c>
      <c r="BL38" s="507">
        <f>'AERFD Revised labour.plant '!G4*'AERFD Misc works estimation'!$BG38*(1+'Labour rates'!$B2)</f>
        <v>30.656180620261601</v>
      </c>
      <c r="BM38" s="507">
        <f>'AERFD Revised labour.plant '!H4*'AERFD Misc works estimation'!$BG38*(1+'Labour rates'!$B2)</f>
        <v>31.712177467922857</v>
      </c>
      <c r="BN38" s="510">
        <f>'AERFD Revised labour.plant '!I4*'AERFD Misc works estimation'!$BG38*(1+'Labour rates'!$B2)</f>
        <v>32.79028084471242</v>
      </c>
      <c r="BO38" s="203">
        <v>0.25</v>
      </c>
      <c r="BP38" s="198">
        <f>'AERFD Revised labour.plant '!C4*'AERFD Misc works estimation'!$BO38*(1+'Labour rates'!$B2)</f>
        <v>27.186500000000002</v>
      </c>
      <c r="BQ38" s="215" t="s">
        <v>174</v>
      </c>
      <c r="BR38" s="198">
        <f>'AERFD Revised labour.plant '!E4*'AERFD Misc works estimation'!$BO38*(1+'Labour rates'!$B2)</f>
        <v>28.796984023206104</v>
      </c>
      <c r="BS38" s="507">
        <f>'AERFD Revised labour.plant '!F4*'AERFD Misc works estimation'!$BO38*(1+'Labour rates'!$B2)</f>
        <v>29.654135316367601</v>
      </c>
      <c r="BT38" s="507">
        <f>'AERFD Revised labour.plant '!G4*'AERFD Misc works estimation'!$BO38*(1+'Labour rates'!$B2)</f>
        <v>30.656180620261601</v>
      </c>
      <c r="BU38" s="507">
        <f>'AERFD Revised labour.plant '!H4*'AERFD Misc works estimation'!$BO38*(1+'Labour rates'!$B2)</f>
        <v>31.712177467922857</v>
      </c>
      <c r="BV38" s="510">
        <f>'AERFD Revised labour.plant '!I4*'AERFD Misc works estimation'!$BO38*(1+'Labour rates'!$B2)</f>
        <v>32.79028084471242</v>
      </c>
      <c r="BW38" s="203">
        <v>0</v>
      </c>
      <c r="BX38" s="198">
        <f>'AERFD Revised labour.plant '!C4*'AERFD Misc works estimation'!$BW38*(1+'Labour rates'!$B$2)</f>
        <v>0</v>
      </c>
      <c r="BY38" s="215" t="s">
        <v>174</v>
      </c>
      <c r="BZ38" s="198">
        <f>'AERFD Revised labour.plant '!E4*'AERFD Misc works estimation'!$BW38*(1+'Labour rates'!$B2)</f>
        <v>0</v>
      </c>
      <c r="CA38" s="507">
        <f>'AERFD Revised labour.plant '!F4*'AERFD Misc works estimation'!$BW38*(1+'Labour rates'!$B2)</f>
        <v>0</v>
      </c>
      <c r="CB38" s="507">
        <f>'AERFD Revised labour.plant '!G4*'AERFD Misc works estimation'!$BW38*(1+'Labour rates'!$B2)</f>
        <v>0</v>
      </c>
      <c r="CC38" s="507">
        <f>'AERFD Revised labour.plant '!H4*'AERFD Misc works estimation'!$BW38*(1+'Labour rates'!$B2)</f>
        <v>0</v>
      </c>
      <c r="CD38" s="510">
        <f>'AERFD Revised labour.plant '!I4*'AERFD Misc works estimation'!$BW38*(1+'Labour rates'!$B2)</f>
        <v>0</v>
      </c>
      <c r="CE38" s="203">
        <v>0</v>
      </c>
      <c r="CF38" s="198">
        <f>'AERFD Revised labour.plant '!C4*'AERFD Misc works estimation'!$CE38*(1+'Labour rates'!$B$2)</f>
        <v>0</v>
      </c>
      <c r="CG38" s="215" t="s">
        <v>174</v>
      </c>
      <c r="CH38" s="198">
        <v>0</v>
      </c>
      <c r="CI38" s="507">
        <v>0</v>
      </c>
      <c r="CJ38" s="507">
        <v>0</v>
      </c>
      <c r="CK38" s="507">
        <v>0</v>
      </c>
      <c r="CL38" s="510">
        <v>0</v>
      </c>
      <c r="CM38" s="203">
        <v>0</v>
      </c>
      <c r="CN38" s="198">
        <f>'AERFD Revised labour.plant '!C4*'AERFD Misc works estimation'!$CM38*(1+'Labour rates'!$B$2)</f>
        <v>0</v>
      </c>
      <c r="CO38" s="215" t="s">
        <v>174</v>
      </c>
      <c r="CP38" s="198">
        <v>0</v>
      </c>
      <c r="CQ38" s="507">
        <v>0</v>
      </c>
      <c r="CR38" s="507">
        <v>0</v>
      </c>
      <c r="CS38" s="507">
        <v>0</v>
      </c>
      <c r="CT38" s="510">
        <v>0</v>
      </c>
      <c r="CU38" s="203">
        <v>0</v>
      </c>
      <c r="CV38" s="198">
        <f>'AERFD Revised labour.plant '!C4*'AERFD Misc works estimation'!$CU38*(1+'Labour rates'!$B$2)</f>
        <v>0</v>
      </c>
      <c r="CW38" s="215" t="s">
        <v>174</v>
      </c>
      <c r="CX38" s="198">
        <v>0</v>
      </c>
      <c r="CY38" s="507">
        <v>0</v>
      </c>
      <c r="CZ38" s="507">
        <v>0</v>
      </c>
      <c r="DA38" s="507">
        <v>0</v>
      </c>
      <c r="DB38" s="510">
        <v>0</v>
      </c>
      <c r="DC38" s="203">
        <v>0</v>
      </c>
      <c r="DD38" s="198">
        <f>'AERFD Revised labour.plant '!C4*'AERFD Misc works estimation'!$DC38*(1+'Labour rates'!$B$2)</f>
        <v>0</v>
      </c>
      <c r="DE38" s="215" t="s">
        <v>174</v>
      </c>
      <c r="DF38" s="198">
        <v>0</v>
      </c>
      <c r="DG38" s="507">
        <v>0</v>
      </c>
      <c r="DH38" s="507">
        <v>0</v>
      </c>
      <c r="DI38" s="507">
        <v>0</v>
      </c>
      <c r="DJ38" s="510">
        <v>0</v>
      </c>
      <c r="DK38" s="203">
        <v>0</v>
      </c>
      <c r="DL38" s="198">
        <f>'AERFD Revised labour.plant '!C4*'AERFD Misc works estimation'!$DK38*(1+'Labour rates'!$B$2)</f>
        <v>0</v>
      </c>
      <c r="DM38" s="215" t="s">
        <v>174</v>
      </c>
      <c r="DN38" s="198">
        <v>0</v>
      </c>
      <c r="DO38" s="507">
        <v>0</v>
      </c>
      <c r="DP38" s="507">
        <v>0</v>
      </c>
      <c r="DQ38" s="507">
        <v>0</v>
      </c>
      <c r="DR38" s="510">
        <v>0</v>
      </c>
      <c r="DS38" s="203">
        <v>0</v>
      </c>
      <c r="DT38" s="198">
        <f>'AERFD Revised labour.plant '!C4*'AERFD Misc works estimation'!$DS38*(1+'Labour rates'!$B$2)</f>
        <v>0</v>
      </c>
      <c r="DU38" s="215" t="s">
        <v>174</v>
      </c>
      <c r="DV38" s="198">
        <v>0</v>
      </c>
      <c r="DW38" s="507">
        <v>0</v>
      </c>
      <c r="DX38" s="507">
        <v>0</v>
      </c>
      <c r="DY38" s="507">
        <v>0</v>
      </c>
      <c r="DZ38" s="510">
        <v>0</v>
      </c>
      <c r="EA38" s="203">
        <v>0</v>
      </c>
      <c r="EB38" s="198">
        <f>'AERFD Revised labour.plant '!C4*'AERFD Misc works estimation'!$EA38*(1+'Labour rates'!$B$2)</f>
        <v>0</v>
      </c>
      <c r="EC38" s="215" t="s">
        <v>174</v>
      </c>
      <c r="ED38" s="198">
        <v>0</v>
      </c>
      <c r="EE38" s="507">
        <v>0</v>
      </c>
      <c r="EF38" s="507">
        <v>0</v>
      </c>
      <c r="EG38" s="507">
        <v>0</v>
      </c>
      <c r="EH38" s="510">
        <v>0</v>
      </c>
      <c r="EI38" s="203">
        <v>0</v>
      </c>
      <c r="EJ38" s="198">
        <f>'AERFD Revised labour.plant '!C4*'AERFD Misc works estimation'!$EI38*(1+'Labour rates'!$B$2)</f>
        <v>0</v>
      </c>
      <c r="EK38" s="215" t="s">
        <v>174</v>
      </c>
      <c r="EL38" s="198">
        <v>0</v>
      </c>
      <c r="EM38" s="507">
        <v>0</v>
      </c>
      <c r="EN38" s="507">
        <v>0</v>
      </c>
      <c r="EO38" s="507">
        <v>0</v>
      </c>
      <c r="EP38" s="510">
        <v>0</v>
      </c>
      <c r="EQ38" s="203">
        <v>0</v>
      </c>
      <c r="ER38" s="198">
        <f>'AERFD Revised labour.plant '!C4*'AERFD Misc works estimation'!$EQ38*(1+'Labour rates'!$B$2)</f>
        <v>0</v>
      </c>
      <c r="ES38" s="215" t="s">
        <v>174</v>
      </c>
      <c r="ET38" s="198">
        <v>0</v>
      </c>
      <c r="EU38" s="507">
        <v>0</v>
      </c>
      <c r="EV38" s="507">
        <v>0</v>
      </c>
      <c r="EW38" s="507">
        <v>0</v>
      </c>
      <c r="EX38" s="510">
        <v>0</v>
      </c>
      <c r="EY38" s="203">
        <v>0.25</v>
      </c>
      <c r="EZ38" s="198">
        <f>'AERFD Revised labour.plant '!C4*'AERFD Misc works estimation'!$EY38*(1+'Labour rates'!$B2)</f>
        <v>27.186500000000002</v>
      </c>
      <c r="FA38" s="215" t="s">
        <v>174</v>
      </c>
      <c r="FB38" s="198">
        <f>'AERFD Revised labour.plant '!E4*'AERFD Misc works estimation'!$EY38*(1+'Labour rates'!$B2)</f>
        <v>28.796984023206104</v>
      </c>
      <c r="FC38" s="507">
        <f>'AERFD Revised labour.plant '!F4*'AERFD Misc works estimation'!$EY38*(1+'Labour rates'!$B2)</f>
        <v>29.654135316367601</v>
      </c>
      <c r="FD38" s="507">
        <f>'AERFD Revised labour.plant '!G4*'AERFD Misc works estimation'!$EY38*(1+'Labour rates'!$B2)</f>
        <v>30.656180620261601</v>
      </c>
      <c r="FE38" s="507">
        <f>'AERFD Revised labour.plant '!H4*'AERFD Misc works estimation'!$EY38*(1+'Labour rates'!$B2)</f>
        <v>31.712177467922857</v>
      </c>
      <c r="FF38" s="510">
        <f>'AERFD Revised labour.plant '!I4*'AERFD Misc works estimation'!$EY38*(1+'Labour rates'!$B2)</f>
        <v>32.79028084471242</v>
      </c>
      <c r="FG38" s="203">
        <v>0.25</v>
      </c>
      <c r="FH38" s="198">
        <f>'AERFD Revised labour.plant '!C4*'AERFD Misc works estimation'!$FG38*(1+'Labour rates'!$B2)</f>
        <v>27.186500000000002</v>
      </c>
      <c r="FI38" s="215" t="s">
        <v>174</v>
      </c>
      <c r="FJ38" s="198">
        <f>'AERFD Revised labour.plant '!E4*'AERFD Misc works estimation'!$FG38*(1+'Labour rates'!$B2)</f>
        <v>28.796984023206104</v>
      </c>
      <c r="FK38" s="507">
        <f>'AERFD Revised labour.plant '!F4*'AERFD Misc works estimation'!$FG38*(1+'Labour rates'!$B2)</f>
        <v>29.654135316367601</v>
      </c>
      <c r="FL38" s="507">
        <f>'AERFD Revised labour.plant '!G4*'AERFD Misc works estimation'!$FG38*(1+'Labour rates'!$B2)</f>
        <v>30.656180620261601</v>
      </c>
      <c r="FM38" s="507">
        <f>'AERFD Revised labour.plant '!H4*'AERFD Misc works estimation'!$FG38*(1+'Labour rates'!$B2)</f>
        <v>31.712177467922857</v>
      </c>
      <c r="FN38" s="510">
        <f>'AERFD Revised labour.plant '!I4*'AERFD Misc works estimation'!$FG38*(1+'Labour rates'!$B2)</f>
        <v>32.79028084471242</v>
      </c>
      <c r="FO38" s="203">
        <v>0.25</v>
      </c>
      <c r="FP38" s="198">
        <f>'AERFD Revised labour.plant '!C4*'AERFD Misc works estimation'!$FO38*(1+'Labour rates'!$B2)</f>
        <v>27.186500000000002</v>
      </c>
      <c r="FQ38" s="215" t="s">
        <v>174</v>
      </c>
      <c r="FR38" s="198">
        <f>'AERFD Revised labour.plant '!E4*'AERFD Misc works estimation'!$FO38*(1+'Labour rates'!$B2)</f>
        <v>28.796984023206104</v>
      </c>
      <c r="FS38" s="507">
        <f>'AERFD Revised labour.plant '!F4*'AERFD Misc works estimation'!$FO38*(1+'Labour rates'!$B2)</f>
        <v>29.654135316367601</v>
      </c>
      <c r="FT38" s="507">
        <f>'AERFD Revised labour.plant '!G4*'AERFD Misc works estimation'!$FO38*(1+'Labour rates'!$B2)</f>
        <v>30.656180620261601</v>
      </c>
      <c r="FU38" s="507">
        <f>'AERFD Revised labour.plant '!H4*'AERFD Misc works estimation'!$FO38*(1+'Labour rates'!$B2)</f>
        <v>31.712177467922857</v>
      </c>
      <c r="FV38" s="510">
        <f>'AERFD Revised labour.plant '!I4*'AERFD Misc works estimation'!$FO38*(1+'Labour rates'!$B2)</f>
        <v>32.79028084471242</v>
      </c>
      <c r="FW38" s="203">
        <v>0.25</v>
      </c>
      <c r="FX38" s="198">
        <f>'AERFD Revised labour.plant '!C4*'AERFD Misc works estimation'!$FW38*(1+'Labour rates'!$B2)</f>
        <v>27.186500000000002</v>
      </c>
      <c r="FY38" s="215" t="s">
        <v>174</v>
      </c>
      <c r="FZ38" s="198">
        <f>'AERFD Revised labour.plant '!E4*'AERFD Misc works estimation'!$FW38*(1+'Labour rates'!$B2)</f>
        <v>28.796984023206104</v>
      </c>
      <c r="GA38" s="507">
        <f>'AERFD Revised labour.plant '!F4*'AERFD Misc works estimation'!$FW38*(1+'Labour rates'!$B2)</f>
        <v>29.654135316367601</v>
      </c>
      <c r="GB38" s="507">
        <f>'AERFD Revised labour.plant '!G4*'AERFD Misc works estimation'!$FW38*(1+'Labour rates'!$B2)</f>
        <v>30.656180620261601</v>
      </c>
      <c r="GC38" s="507">
        <f>'AERFD Revised labour.plant '!H4*'AERFD Misc works estimation'!$FW38*(1+'Labour rates'!$B2)</f>
        <v>31.712177467922857</v>
      </c>
      <c r="GD38" s="510">
        <f>'AERFD Revised labour.plant '!I4*'AERFD Misc works estimation'!$FW38*(1+'Labour rates'!$B2)</f>
        <v>32.79028084471242</v>
      </c>
      <c r="GE38" s="203">
        <v>0</v>
      </c>
      <c r="GF38" s="198">
        <f>'AERFD Revised labour.plant '!C4*'AERFD Misc works estimation'!$GE38*(1+'Labour rates'!$B$2)</f>
        <v>0</v>
      </c>
      <c r="GG38" s="215" t="s">
        <v>174</v>
      </c>
      <c r="GH38" s="198">
        <v>0</v>
      </c>
      <c r="GI38" s="507">
        <v>0</v>
      </c>
      <c r="GJ38" s="507">
        <v>0</v>
      </c>
      <c r="GK38" s="507">
        <v>0</v>
      </c>
      <c r="GL38" s="510">
        <v>0</v>
      </c>
      <c r="GM38" s="203">
        <v>0</v>
      </c>
      <c r="GN38" s="198">
        <f>'AERFD Revised labour.plant '!C4*'AERFD Misc works estimation'!$GM38*(1+'Labour rates'!$B$2)</f>
        <v>0</v>
      </c>
      <c r="GO38" s="215" t="s">
        <v>174</v>
      </c>
      <c r="GP38" s="198">
        <v>0</v>
      </c>
      <c r="GQ38" s="507">
        <v>0</v>
      </c>
      <c r="GR38" s="507">
        <v>0</v>
      </c>
      <c r="GS38" s="507">
        <v>0</v>
      </c>
      <c r="GT38" s="510">
        <v>0</v>
      </c>
      <c r="GU38" s="203">
        <v>0</v>
      </c>
      <c r="GV38" s="198">
        <f>'AERFD Revised labour.plant '!C4*'AERFD Misc works estimation'!$GU38*(1+'Labour rates'!$B$2)</f>
        <v>0</v>
      </c>
      <c r="GW38" s="215" t="s">
        <v>174</v>
      </c>
      <c r="GX38" s="198">
        <v>0</v>
      </c>
      <c r="GY38" s="507">
        <v>0</v>
      </c>
      <c r="GZ38" s="507">
        <v>0</v>
      </c>
      <c r="HA38" s="507">
        <v>0</v>
      </c>
      <c r="HB38" s="510">
        <v>0</v>
      </c>
      <c r="HC38" s="203">
        <v>0</v>
      </c>
      <c r="HD38" s="198">
        <f>'AERFD Revised labour.plant '!C4*'AERFD Misc works estimation'!$HC38*(1+'Labour rates'!$B$2)</f>
        <v>0</v>
      </c>
      <c r="HE38" s="215" t="s">
        <v>174</v>
      </c>
      <c r="HF38" s="198">
        <v>0</v>
      </c>
      <c r="HG38" s="507">
        <v>0</v>
      </c>
      <c r="HH38" s="507">
        <v>0</v>
      </c>
      <c r="HI38" s="507">
        <v>0</v>
      </c>
      <c r="HJ38" s="510">
        <v>0</v>
      </c>
      <c r="HK38" s="203">
        <v>0</v>
      </c>
      <c r="HL38" s="198">
        <f>'AERFD Revised labour.plant '!C4*'AERFD Misc works estimation'!$HK38*(1+'Labour rates'!$B$2)</f>
        <v>0</v>
      </c>
      <c r="HM38" s="215" t="s">
        <v>174</v>
      </c>
      <c r="HN38" s="198">
        <v>0</v>
      </c>
      <c r="HO38" s="507">
        <v>0</v>
      </c>
      <c r="HP38" s="507">
        <v>0</v>
      </c>
      <c r="HQ38" s="507">
        <v>0</v>
      </c>
      <c r="HR38" s="510">
        <v>0</v>
      </c>
      <c r="HS38" s="203">
        <v>0</v>
      </c>
      <c r="HT38" s="198">
        <f>'AERFD Revised labour.plant '!C4*'AERFD Misc works estimation'!$HS38*(1+'Labour rates'!$B$2)</f>
        <v>0</v>
      </c>
      <c r="HU38" s="215" t="s">
        <v>174</v>
      </c>
      <c r="HV38" s="198">
        <v>0</v>
      </c>
      <c r="HW38" s="507">
        <v>0</v>
      </c>
      <c r="HX38" s="507">
        <v>0</v>
      </c>
      <c r="HY38" s="507">
        <v>0</v>
      </c>
      <c r="HZ38" s="510">
        <v>0</v>
      </c>
      <c r="IA38" s="203">
        <v>0</v>
      </c>
      <c r="IB38" s="198">
        <f>'AERFD Revised labour.plant '!C4*'AERFD Misc works estimation'!$IA38*(1+'Labour rates'!$B$2)</f>
        <v>0</v>
      </c>
      <c r="IC38" s="215" t="s">
        <v>174</v>
      </c>
      <c r="ID38" s="198">
        <v>0</v>
      </c>
      <c r="IE38" s="507">
        <v>0</v>
      </c>
      <c r="IF38" s="507">
        <v>0</v>
      </c>
      <c r="IG38" s="507">
        <v>0</v>
      </c>
      <c r="IH38" s="510">
        <v>0</v>
      </c>
      <c r="II38" s="203">
        <v>0</v>
      </c>
      <c r="IJ38" s="198">
        <f>'AERFD Revised labour.plant '!C4*'AERFD Misc works estimation'!$II38*(1+'Labour rates'!$B$2)</f>
        <v>0</v>
      </c>
      <c r="IK38" s="215" t="s">
        <v>174</v>
      </c>
      <c r="IL38" s="198">
        <v>0</v>
      </c>
      <c r="IM38" s="507">
        <v>0</v>
      </c>
      <c r="IN38" s="507">
        <v>0</v>
      </c>
      <c r="IO38" s="507">
        <v>0</v>
      </c>
      <c r="IP38" s="510">
        <v>0</v>
      </c>
      <c r="IQ38" s="203">
        <v>0</v>
      </c>
      <c r="IR38" s="198">
        <f>'AERFD Revised labour.plant '!C4*'AERFD Misc works estimation'!$IQ38*(1+'Labour rates'!$B$2)</f>
        <v>0</v>
      </c>
      <c r="IS38" s="215" t="s">
        <v>174</v>
      </c>
      <c r="IT38" s="198">
        <v>0</v>
      </c>
      <c r="IU38" s="507">
        <v>0</v>
      </c>
      <c r="IV38" s="507">
        <v>0</v>
      </c>
      <c r="IW38" s="507">
        <v>0</v>
      </c>
      <c r="IX38" s="510">
        <v>0</v>
      </c>
      <c r="IY38" s="203">
        <v>0</v>
      </c>
      <c r="IZ38" s="198">
        <f>'AERFD Revised labour.plant '!C4*'AERFD Misc works estimation'!$IY38*(1+'Labour rates'!$B$2)</f>
        <v>0</v>
      </c>
      <c r="JA38" s="215" t="s">
        <v>174</v>
      </c>
      <c r="JB38" s="198">
        <v>0</v>
      </c>
      <c r="JC38" s="507">
        <v>0</v>
      </c>
      <c r="JD38" s="507">
        <v>0</v>
      </c>
      <c r="JE38" s="507">
        <v>0</v>
      </c>
      <c r="JF38" s="510">
        <v>0</v>
      </c>
    </row>
    <row r="39" spans="1:266" x14ac:dyDescent="0.35">
      <c r="A39" s="3" t="s">
        <v>3</v>
      </c>
      <c r="B39" s="191"/>
      <c r="C39" s="205"/>
      <c r="D39" s="199"/>
      <c r="E39" s="198"/>
      <c r="F39" s="199"/>
      <c r="G39" s="508"/>
      <c r="H39" s="508"/>
      <c r="I39" s="508"/>
      <c r="J39" s="509"/>
      <c r="K39" s="205"/>
      <c r="L39" s="199"/>
      <c r="M39" s="198"/>
      <c r="N39" s="199"/>
      <c r="O39" s="508"/>
      <c r="P39" s="508"/>
      <c r="Q39" s="508"/>
      <c r="R39" s="509"/>
      <c r="S39" s="205"/>
      <c r="T39" s="199"/>
      <c r="U39" s="198"/>
      <c r="V39" s="199"/>
      <c r="W39" s="508"/>
      <c r="X39" s="508"/>
      <c r="Y39" s="508"/>
      <c r="Z39" s="509"/>
      <c r="AA39" s="205"/>
      <c r="AB39" s="199"/>
      <c r="AC39" s="198"/>
      <c r="AD39" s="199"/>
      <c r="AE39" s="508"/>
      <c r="AF39" s="508"/>
      <c r="AG39" s="508"/>
      <c r="AH39" s="509"/>
      <c r="AI39" s="205"/>
      <c r="AJ39" s="199"/>
      <c r="AK39" s="198"/>
      <c r="AL39" s="199"/>
      <c r="AM39" s="508"/>
      <c r="AN39" s="508"/>
      <c r="AO39" s="508"/>
      <c r="AP39" s="509"/>
      <c r="AQ39" s="205"/>
      <c r="AR39" s="199"/>
      <c r="AS39" s="198"/>
      <c r="AT39" s="199"/>
      <c r="AU39" s="508"/>
      <c r="AV39" s="508"/>
      <c r="AW39" s="508"/>
      <c r="AX39" s="509"/>
      <c r="AY39" s="205"/>
      <c r="AZ39" s="199"/>
      <c r="BA39" s="198"/>
      <c r="BB39" s="199"/>
      <c r="BC39" s="508"/>
      <c r="BD39" s="508"/>
      <c r="BE39" s="508"/>
      <c r="BF39" s="509"/>
      <c r="BG39" s="205"/>
      <c r="BH39" s="199"/>
      <c r="BI39" s="198"/>
      <c r="BJ39" s="199"/>
      <c r="BK39" s="508"/>
      <c r="BL39" s="508"/>
      <c r="BM39" s="508"/>
      <c r="BN39" s="509"/>
      <c r="BO39" s="205"/>
      <c r="BP39" s="199"/>
      <c r="BQ39" s="198"/>
      <c r="BR39" s="199"/>
      <c r="BS39" s="508"/>
      <c r="BT39" s="508"/>
      <c r="BU39" s="508"/>
      <c r="BV39" s="509"/>
      <c r="BW39" s="205"/>
      <c r="BX39" s="199"/>
      <c r="BY39" s="198"/>
      <c r="BZ39" s="199"/>
      <c r="CA39" s="508"/>
      <c r="CB39" s="508"/>
      <c r="CC39" s="508"/>
      <c r="CD39" s="509"/>
      <c r="CE39" s="205"/>
      <c r="CF39" s="199"/>
      <c r="CG39" s="198"/>
      <c r="CH39" s="199"/>
      <c r="CI39" s="508"/>
      <c r="CJ39" s="508"/>
      <c r="CK39" s="508"/>
      <c r="CL39" s="509"/>
      <c r="CM39" s="205"/>
      <c r="CN39" s="199"/>
      <c r="CO39" s="198"/>
      <c r="CP39" s="199"/>
      <c r="CQ39" s="508"/>
      <c r="CR39" s="508"/>
      <c r="CS39" s="508"/>
      <c r="CT39" s="509"/>
      <c r="CU39" s="205"/>
      <c r="CV39" s="199"/>
      <c r="CW39" s="198"/>
      <c r="CX39" s="199"/>
      <c r="CY39" s="508"/>
      <c r="CZ39" s="508"/>
      <c r="DA39" s="508"/>
      <c r="DB39" s="509"/>
      <c r="DC39" s="205"/>
      <c r="DD39" s="199"/>
      <c r="DE39" s="198"/>
      <c r="DF39" s="199"/>
      <c r="DG39" s="508"/>
      <c r="DH39" s="508"/>
      <c r="DI39" s="508"/>
      <c r="DJ39" s="509"/>
      <c r="DK39" s="205"/>
      <c r="DL39" s="199"/>
      <c r="DM39" s="198"/>
      <c r="DN39" s="199"/>
      <c r="DO39" s="508"/>
      <c r="DP39" s="508"/>
      <c r="DQ39" s="508"/>
      <c r="DR39" s="509"/>
      <c r="DS39" s="205"/>
      <c r="DT39" s="199"/>
      <c r="DU39" s="198"/>
      <c r="DV39" s="199"/>
      <c r="DW39" s="508"/>
      <c r="DX39" s="508"/>
      <c r="DY39" s="508"/>
      <c r="DZ39" s="509"/>
      <c r="EA39" s="205"/>
      <c r="EB39" s="199"/>
      <c r="EC39" s="198"/>
      <c r="ED39" s="199"/>
      <c r="EE39" s="508"/>
      <c r="EF39" s="508"/>
      <c r="EG39" s="508"/>
      <c r="EH39" s="509"/>
      <c r="EI39" s="205"/>
      <c r="EJ39" s="199"/>
      <c r="EK39" s="198"/>
      <c r="EL39" s="199"/>
      <c r="EM39" s="508"/>
      <c r="EN39" s="508"/>
      <c r="EO39" s="508"/>
      <c r="EP39" s="509"/>
      <c r="EQ39" s="205"/>
      <c r="ER39" s="199"/>
      <c r="ES39" s="198"/>
      <c r="ET39" s="199"/>
      <c r="EU39" s="508"/>
      <c r="EV39" s="508"/>
      <c r="EW39" s="508"/>
      <c r="EX39" s="509"/>
      <c r="EY39" s="205"/>
      <c r="EZ39" s="199"/>
      <c r="FA39" s="198"/>
      <c r="FB39" s="199"/>
      <c r="FC39" s="508"/>
      <c r="FD39" s="508"/>
      <c r="FE39" s="508"/>
      <c r="FF39" s="509"/>
      <c r="FG39" s="205"/>
      <c r="FH39" s="199"/>
      <c r="FI39" s="198"/>
      <c r="FJ39" s="199"/>
      <c r="FK39" s="508"/>
      <c r="FL39" s="508"/>
      <c r="FM39" s="508"/>
      <c r="FN39" s="509"/>
      <c r="FO39" s="205"/>
      <c r="FP39" s="199"/>
      <c r="FQ39" s="198"/>
      <c r="FR39" s="199"/>
      <c r="FS39" s="508"/>
      <c r="FT39" s="508"/>
      <c r="FU39" s="508"/>
      <c r="FV39" s="509"/>
      <c r="FW39" s="205"/>
      <c r="FX39" s="199"/>
      <c r="FY39" s="198"/>
      <c r="FZ39" s="199"/>
      <c r="GA39" s="508"/>
      <c r="GB39" s="508"/>
      <c r="GC39" s="508"/>
      <c r="GD39" s="509"/>
      <c r="GE39" s="205"/>
      <c r="GF39" s="199"/>
      <c r="GG39" s="198"/>
      <c r="GH39" s="199"/>
      <c r="GI39" s="508"/>
      <c r="GJ39" s="508"/>
      <c r="GK39" s="508"/>
      <c r="GL39" s="509"/>
      <c r="GM39" s="205"/>
      <c r="GN39" s="199"/>
      <c r="GO39" s="198"/>
      <c r="GP39" s="199"/>
      <c r="GQ39" s="508"/>
      <c r="GR39" s="508"/>
      <c r="GS39" s="508"/>
      <c r="GT39" s="509"/>
      <c r="GU39" s="205"/>
      <c r="GV39" s="199"/>
      <c r="GW39" s="198"/>
      <c r="GX39" s="199"/>
      <c r="GY39" s="508"/>
      <c r="GZ39" s="508"/>
      <c r="HA39" s="508"/>
      <c r="HB39" s="509"/>
      <c r="HC39" s="205"/>
      <c r="HD39" s="199"/>
      <c r="HE39" s="198"/>
      <c r="HF39" s="199"/>
      <c r="HG39" s="508"/>
      <c r="HH39" s="508"/>
      <c r="HI39" s="508"/>
      <c r="HJ39" s="509"/>
      <c r="HK39" s="205"/>
      <c r="HL39" s="199"/>
      <c r="HM39" s="198"/>
      <c r="HN39" s="199"/>
      <c r="HO39" s="508"/>
      <c r="HP39" s="508"/>
      <c r="HQ39" s="508"/>
      <c r="HR39" s="509"/>
      <c r="HS39" s="205"/>
      <c r="HT39" s="199"/>
      <c r="HU39" s="198"/>
      <c r="HV39" s="199"/>
      <c r="HW39" s="508"/>
      <c r="HX39" s="508"/>
      <c r="HY39" s="508"/>
      <c r="HZ39" s="509"/>
      <c r="IA39" s="205"/>
      <c r="IB39" s="199"/>
      <c r="IC39" s="198"/>
      <c r="ID39" s="199"/>
      <c r="IE39" s="508"/>
      <c r="IF39" s="508"/>
      <c r="IG39" s="508"/>
      <c r="IH39" s="509"/>
      <c r="II39" s="205"/>
      <c r="IJ39" s="199"/>
      <c r="IK39" s="198"/>
      <c r="IL39" s="199"/>
      <c r="IM39" s="508"/>
      <c r="IN39" s="508"/>
      <c r="IO39" s="508"/>
      <c r="IP39" s="509"/>
      <c r="IQ39" s="205"/>
      <c r="IR39" s="199"/>
      <c r="IS39" s="198"/>
      <c r="IT39" s="199"/>
      <c r="IU39" s="508"/>
      <c r="IV39" s="508"/>
      <c r="IW39" s="508"/>
      <c r="IX39" s="509"/>
      <c r="IY39" s="205"/>
      <c r="IZ39" s="199"/>
      <c r="JA39" s="198"/>
      <c r="JB39" s="199"/>
      <c r="JC39" s="508"/>
      <c r="JD39" s="508"/>
      <c r="JE39" s="508"/>
      <c r="JF39" s="509"/>
    </row>
    <row r="40" spans="1:266" x14ac:dyDescent="0.35">
      <c r="A40" s="1" t="s">
        <v>57</v>
      </c>
      <c r="B40" s="191"/>
      <c r="C40" s="203">
        <v>1</v>
      </c>
      <c r="D40" s="198">
        <f>C40*'Labour rates'!C13</f>
        <v>195.79</v>
      </c>
      <c r="E40" s="215" t="s">
        <v>174</v>
      </c>
      <c r="F40" s="198">
        <f>'AERFD Revised labour.plant '!M5*$C40*((1+'Labour rates'!$C$2)*(1+'Labour rates'!$D$2))</f>
        <v>231.55149984839193</v>
      </c>
      <c r="G40" s="507">
        <f>'AERFD Revised labour.plant '!N5*$C40*((1+'Labour rates'!$C$2)*(1+'Labour rates'!$D$2))</f>
        <v>238.44370312108853</v>
      </c>
      <c r="H40" s="507">
        <f>'AERFD Revised labour.plant '!O5*$C40*((1+'Labour rates'!$C$2)*(1+'Labour rates'!$D$2))</f>
        <v>246.50097373129253</v>
      </c>
      <c r="I40" s="507">
        <f>'AERFD Revised labour.plant '!P5*$C40*((1+'Labour rates'!$C$2)*(1+'Labour rates'!$D$2))</f>
        <v>254.99205924615387</v>
      </c>
      <c r="J40" s="510">
        <f>'AERFD Revised labour.plant '!Q5*$C40*((1+'Labour rates'!$C$2)*(1+'Labour rates'!$D$2))</f>
        <v>263.66089948602303</v>
      </c>
      <c r="K40" s="203">
        <v>1</v>
      </c>
      <c r="L40" s="198">
        <f>K40*'Labour rates'!C13</f>
        <v>195.79</v>
      </c>
      <c r="M40" s="215" t="s">
        <v>174</v>
      </c>
      <c r="N40" s="198">
        <f>'AERFD Revised labour.plant '!M5*$K40*((1+'Labour rates'!$C$2)*(1+'Labour rates'!$D$2))</f>
        <v>231.55149984839193</v>
      </c>
      <c r="O40" s="507">
        <f>'AERFD Revised labour.plant '!N5*$K40*((1+'Labour rates'!$C$2)*(1+'Labour rates'!$D$2))</f>
        <v>238.44370312108853</v>
      </c>
      <c r="P40" s="507">
        <f>'AERFD Revised labour.plant '!O5*$K40*((1+'Labour rates'!$C$2)*(1+'Labour rates'!$D$2))</f>
        <v>246.50097373129253</v>
      </c>
      <c r="Q40" s="507">
        <f>'AERFD Revised labour.plant '!P5*$K40*((1+'Labour rates'!$C$2)*(1+'Labour rates'!$D$2))</f>
        <v>254.99205924615387</v>
      </c>
      <c r="R40" s="510">
        <f>'AERFD Revised labour.plant '!Q5*$K40*((1+'Labour rates'!$C$2)*(1+'Labour rates'!$D$2))</f>
        <v>263.66089948602303</v>
      </c>
      <c r="S40" s="203">
        <v>1</v>
      </c>
      <c r="T40" s="198">
        <f>S40*'Labour rates'!C13</f>
        <v>195.79</v>
      </c>
      <c r="U40" s="215" t="s">
        <v>174</v>
      </c>
      <c r="V40" s="198">
        <f>'AERFD Revised labour.plant '!M5*$S40*((1+'Labour rates'!$C$2)*(1+'Labour rates'!$D$2))</f>
        <v>231.55149984839193</v>
      </c>
      <c r="W40" s="507">
        <f>'AERFD Revised labour.plant '!N5*$S40*((1+'Labour rates'!$C$2)*(1+'Labour rates'!$D$2))</f>
        <v>238.44370312108853</v>
      </c>
      <c r="X40" s="507">
        <f>'AERFD Revised labour.plant '!O5*$S40*((1+'Labour rates'!$C$2)*(1+'Labour rates'!$D$2))</f>
        <v>246.50097373129253</v>
      </c>
      <c r="Y40" s="507">
        <f>'AERFD Revised labour.plant '!P5*$S40*((1+'Labour rates'!$C$2)*(1+'Labour rates'!$D$2))</f>
        <v>254.99205924615387</v>
      </c>
      <c r="Z40" s="510">
        <f>'AERFD Revised labour.plant '!Q5*$S40*((1+'Labour rates'!$C$2)*(1+'Labour rates'!$D$2))</f>
        <v>263.66089948602303</v>
      </c>
      <c r="AA40" s="203">
        <v>1</v>
      </c>
      <c r="AB40" s="198">
        <f>AA40*'Labour rates'!C13</f>
        <v>195.79</v>
      </c>
      <c r="AC40" s="215" t="s">
        <v>174</v>
      </c>
      <c r="AD40" s="198">
        <f>'AERFD Revised labour.plant '!M5*$AA40*((1+'Labour rates'!$C$2)*(1+'Labour rates'!$D$2))</f>
        <v>231.55149984839193</v>
      </c>
      <c r="AE40" s="507">
        <f>'AERFD Revised labour.plant '!N5*$AA40*((1+'Labour rates'!$C$2)*(1+'Labour rates'!$D$2))</f>
        <v>238.44370312108853</v>
      </c>
      <c r="AF40" s="507">
        <f>'AERFD Revised labour.plant '!O5*$AA40*((1+'Labour rates'!$C$2)*(1+'Labour rates'!$D$2))</f>
        <v>246.50097373129253</v>
      </c>
      <c r="AG40" s="507">
        <f>'AERFD Revised labour.plant '!P5*$AA40*((1+'Labour rates'!$C$2)*(1+'Labour rates'!$D$2))</f>
        <v>254.99205924615387</v>
      </c>
      <c r="AH40" s="510">
        <f>'AERFD Revised labour.plant '!Q5*$AA40*((1+'Labour rates'!$C$2)*(1+'Labour rates'!$D$2))</f>
        <v>263.66089948602303</v>
      </c>
      <c r="AI40" s="203">
        <v>1</v>
      </c>
      <c r="AJ40" s="198">
        <f>AI40*'Labour rates'!C13</f>
        <v>195.79</v>
      </c>
      <c r="AK40" s="215" t="s">
        <v>174</v>
      </c>
      <c r="AL40" s="198">
        <f>'AERFD Revised labour.plant '!M5*$AI40*((1+'Labour rates'!$C$2)*(1+'Labour rates'!$D$2))</f>
        <v>231.55149984839193</v>
      </c>
      <c r="AM40" s="507">
        <f>'AERFD Revised labour.plant '!N5*$AI40*((1+'Labour rates'!$C$2)*(1+'Labour rates'!$D$2))</f>
        <v>238.44370312108853</v>
      </c>
      <c r="AN40" s="507">
        <f>'AERFD Revised labour.plant '!O5*$AI40*((1+'Labour rates'!$C$2)*(1+'Labour rates'!$D$2))</f>
        <v>246.50097373129253</v>
      </c>
      <c r="AO40" s="507">
        <f>'AERFD Revised labour.plant '!P5*$AI40*((1+'Labour rates'!$C$2)*(1+'Labour rates'!$D$2))</f>
        <v>254.99205924615387</v>
      </c>
      <c r="AP40" s="510">
        <f>'AERFD Revised labour.plant '!Q5*$AI40*((1+'Labour rates'!$C$2)*(1+'Labour rates'!$D$2))</f>
        <v>263.66089948602303</v>
      </c>
      <c r="AQ40" s="203">
        <v>1</v>
      </c>
      <c r="AR40" s="198">
        <f>AQ40*'Labour rates'!C13</f>
        <v>195.79</v>
      </c>
      <c r="AS40" s="215" t="s">
        <v>174</v>
      </c>
      <c r="AT40" s="198">
        <f>'AERFD Revised labour.plant '!M5*$AQ40*((1+'Labour rates'!$C$2)*(1+'Labour rates'!$D$2))</f>
        <v>231.55149984839193</v>
      </c>
      <c r="AU40" s="507">
        <f>'AERFD Revised labour.plant '!N5*$AQ40*((1+'Labour rates'!$C$2)*(1+'Labour rates'!$D$2))</f>
        <v>238.44370312108853</v>
      </c>
      <c r="AV40" s="507">
        <f>'AERFD Revised labour.plant '!O5*$AQ40*((1+'Labour rates'!$C$2)*(1+'Labour rates'!$D$2))</f>
        <v>246.50097373129253</v>
      </c>
      <c r="AW40" s="507">
        <f>'AERFD Revised labour.plant '!P5*$AQ40*((1+'Labour rates'!$C$2)*(1+'Labour rates'!$D$2))</f>
        <v>254.99205924615387</v>
      </c>
      <c r="AX40" s="510">
        <f>'AERFD Revised labour.plant '!Q5*$AQ40*((1+'Labour rates'!$C$2)*(1+'Labour rates'!$D$2))</f>
        <v>263.66089948602303</v>
      </c>
      <c r="AY40" s="203">
        <v>1</v>
      </c>
      <c r="AZ40" s="198">
        <f>AY40*'Labour rates'!C14</f>
        <v>195.79</v>
      </c>
      <c r="BA40" s="215" t="s">
        <v>174</v>
      </c>
      <c r="BB40" s="198">
        <f>'AERFD Revised labour.plant '!M5*$AY40*((1+'Labour rates'!$C$2)*(1+'Labour rates'!$D$2))</f>
        <v>231.55149984839193</v>
      </c>
      <c r="BC40" s="507">
        <f>'AERFD Revised labour.plant '!N5*$AY40*((1+'Labour rates'!$C$2)*(1+'Labour rates'!$D$2))</f>
        <v>238.44370312108853</v>
      </c>
      <c r="BD40" s="507">
        <f>'AERFD Revised labour.plant '!O5*$AY40*((1+'Labour rates'!$C$2)*(1+'Labour rates'!$D$2))</f>
        <v>246.50097373129253</v>
      </c>
      <c r="BE40" s="507">
        <f>'AERFD Revised labour.plant '!P5*$AY40*((1+'Labour rates'!$C$2)*(1+'Labour rates'!$D$2))</f>
        <v>254.99205924615387</v>
      </c>
      <c r="BF40" s="510">
        <f>'AERFD Revised labour.plant '!Q5*$AY40*((1+'Labour rates'!$C$2)*(1+'Labour rates'!$D$2))</f>
        <v>263.66089948602303</v>
      </c>
      <c r="BG40" s="203">
        <v>2</v>
      </c>
      <c r="BH40" s="198">
        <f>BG40*'Labour rates'!C13</f>
        <v>391.58</v>
      </c>
      <c r="BI40" s="215" t="s">
        <v>174</v>
      </c>
      <c r="BJ40" s="198">
        <f>'AERFD Revised labour.plant '!M5*$BG40*((1+'Labour rates'!$C$2)*(1+'Labour rates'!$D$2))</f>
        <v>463.10299969678385</v>
      </c>
      <c r="BK40" s="507">
        <f>'AERFD Revised labour.plant '!N5*$BG40*((1+'Labour rates'!$C$2)*(1+'Labour rates'!$D$2))</f>
        <v>476.88740624217706</v>
      </c>
      <c r="BL40" s="507">
        <f>'AERFD Revised labour.plant '!O5*$BG40*((1+'Labour rates'!$C$2)*(1+'Labour rates'!$D$2))</f>
        <v>493.00194746258506</v>
      </c>
      <c r="BM40" s="507">
        <f>'AERFD Revised labour.plant '!P5*$BG40*((1+'Labour rates'!$C$2)*(1+'Labour rates'!$D$2))</f>
        <v>509.98411849230774</v>
      </c>
      <c r="BN40" s="510">
        <f>'AERFD Revised labour.plant '!Q5*$BG40*((1+'Labour rates'!$C$2)*(1+'Labour rates'!$D$2))</f>
        <v>527.32179897204605</v>
      </c>
      <c r="BO40" s="203">
        <v>2</v>
      </c>
      <c r="BP40" s="198">
        <f>BO40*'Labour rates'!C13</f>
        <v>391.58</v>
      </c>
      <c r="BQ40" s="215" t="s">
        <v>174</v>
      </c>
      <c r="BR40" s="198">
        <f>'AERFD Revised labour.plant '!M5*$BO40*((1+'Labour rates'!$C$2)*(1+'Labour rates'!$D$2))</f>
        <v>463.10299969678385</v>
      </c>
      <c r="BS40" s="507">
        <f>'AERFD Revised labour.plant '!N5*$BO40*((1+'Labour rates'!$C$2)*(1+'Labour rates'!$D$2))</f>
        <v>476.88740624217706</v>
      </c>
      <c r="BT40" s="507">
        <f>'AERFD Revised labour.plant '!O5*$BO40*((1+'Labour rates'!$C$2)*(1+'Labour rates'!$D$2))</f>
        <v>493.00194746258506</v>
      </c>
      <c r="BU40" s="507">
        <f>'AERFD Revised labour.plant '!P5*$BO40*((1+'Labour rates'!$C$2)*(1+'Labour rates'!$D$2))</f>
        <v>509.98411849230774</v>
      </c>
      <c r="BV40" s="510">
        <f>'AERFD Revised labour.plant '!Q5*$BO40*((1+'Labour rates'!$C$2)*(1+'Labour rates'!$D$2))</f>
        <v>527.32179897204605</v>
      </c>
      <c r="BW40" s="203">
        <v>0</v>
      </c>
      <c r="BX40" s="198">
        <f>BW40*'Labour rates'!C13</f>
        <v>0</v>
      </c>
      <c r="BY40" s="215" t="s">
        <v>174</v>
      </c>
      <c r="BZ40" s="198">
        <v>0</v>
      </c>
      <c r="CA40" s="507">
        <v>0</v>
      </c>
      <c r="CB40" s="507">
        <v>0</v>
      </c>
      <c r="CC40" s="507">
        <v>0</v>
      </c>
      <c r="CD40" s="510">
        <v>0</v>
      </c>
      <c r="CE40" s="203">
        <v>0</v>
      </c>
      <c r="CF40" s="198">
        <f>CE40*'Labour rates'!C13</f>
        <v>0</v>
      </c>
      <c r="CG40" s="215" t="s">
        <v>174</v>
      </c>
      <c r="CH40" s="198">
        <v>0</v>
      </c>
      <c r="CI40" s="507">
        <v>0</v>
      </c>
      <c r="CJ40" s="507">
        <v>0</v>
      </c>
      <c r="CK40" s="507">
        <v>0</v>
      </c>
      <c r="CL40" s="510">
        <v>0</v>
      </c>
      <c r="CM40" s="203">
        <v>3</v>
      </c>
      <c r="CN40" s="198">
        <f>CM40*'Labour rates'!C13</f>
        <v>587.37</v>
      </c>
      <c r="CO40" s="215" t="s">
        <v>174</v>
      </c>
      <c r="CP40" s="198">
        <f>'AERFD Revised labour.plant '!M5*$CM40*((1+'Labour rates'!$C$2)*(1+'Labour rates'!$D$2))</f>
        <v>694.65449954517578</v>
      </c>
      <c r="CQ40" s="507">
        <f>'AERFD Revised labour.plant '!N5*$CM40*((1+'Labour rates'!$C$2)*(1+'Labour rates'!$D$2))</f>
        <v>715.33110936326568</v>
      </c>
      <c r="CR40" s="507">
        <f>'AERFD Revised labour.plant '!O5*$CM40*((1+'Labour rates'!$C$2)*(1+'Labour rates'!$D$2))</f>
        <v>739.50292119387757</v>
      </c>
      <c r="CS40" s="507">
        <f>'AERFD Revised labour.plant '!P5*$CM40*((1+'Labour rates'!$C$2)*(1+'Labour rates'!$D$2))</f>
        <v>764.97617773846162</v>
      </c>
      <c r="CT40" s="510">
        <f>'AERFD Revised labour.plant '!Q5*$CM40*((1+'Labour rates'!$C$2)*(1+'Labour rates'!$D$2))</f>
        <v>790.98269845806908</v>
      </c>
      <c r="CU40" s="203">
        <v>3</v>
      </c>
      <c r="CV40" s="198">
        <f>CU40*'Labour rates'!C13</f>
        <v>587.37</v>
      </c>
      <c r="CW40" s="215" t="s">
        <v>174</v>
      </c>
      <c r="CX40" s="198">
        <f>'AERFD Revised labour.plant '!M5*$CU40*((1+'Labour rates'!$C$2)*(1+'Labour rates'!$D$2))</f>
        <v>694.65449954517578</v>
      </c>
      <c r="CY40" s="507">
        <f>'AERFD Revised labour.plant '!N5*$CU40*((1+'Labour rates'!$C$2)*(1+'Labour rates'!$D$2))</f>
        <v>715.33110936326568</v>
      </c>
      <c r="CZ40" s="507">
        <f>'AERFD Revised labour.plant '!O5*$CU40*((1+'Labour rates'!$C$2)*(1+'Labour rates'!$D$2))</f>
        <v>739.50292119387757</v>
      </c>
      <c r="DA40" s="507">
        <f>'AERFD Revised labour.plant '!P5*$CU40*((1+'Labour rates'!$C$2)*(1+'Labour rates'!$D$2))</f>
        <v>764.97617773846162</v>
      </c>
      <c r="DB40" s="510">
        <f>'AERFD Revised labour.plant '!Q5*$CU40*((1+'Labour rates'!$C$2)*(1+'Labour rates'!$D$2))</f>
        <v>790.98269845806908</v>
      </c>
      <c r="DC40" s="203">
        <v>0</v>
      </c>
      <c r="DD40" s="198">
        <f>DC40*'Labour rates'!C13</f>
        <v>0</v>
      </c>
      <c r="DE40" s="215" t="s">
        <v>174</v>
      </c>
      <c r="DF40" s="198">
        <v>0</v>
      </c>
      <c r="DG40" s="507">
        <v>0</v>
      </c>
      <c r="DH40" s="507">
        <v>0</v>
      </c>
      <c r="DI40" s="507">
        <v>0</v>
      </c>
      <c r="DJ40" s="510">
        <v>0</v>
      </c>
      <c r="DK40" s="203">
        <v>2</v>
      </c>
      <c r="DL40" s="198">
        <f>DK40*'Labour rates'!C13</f>
        <v>391.58</v>
      </c>
      <c r="DM40" s="215" t="s">
        <v>174</v>
      </c>
      <c r="DN40" s="198">
        <f>'AERFD Revised labour.plant '!M5*$DK40*((1+'Labour rates'!$C$2)*(1+'Labour rates'!$D$2))</f>
        <v>463.10299969678385</v>
      </c>
      <c r="DO40" s="507">
        <f>'AERFD Revised labour.plant '!N5*$DK40*((1+'Labour rates'!$C$2)*(1+'Labour rates'!$D$2))</f>
        <v>476.88740624217706</v>
      </c>
      <c r="DP40" s="507">
        <f>'AERFD Revised labour.plant '!O5*$DK40*((1+'Labour rates'!$C$2)*(1+'Labour rates'!$D$2))</f>
        <v>493.00194746258506</v>
      </c>
      <c r="DQ40" s="507">
        <f>'AERFD Revised labour.plant '!P5*$DK40*((1+'Labour rates'!$C$2)*(1+'Labour rates'!$D$2))</f>
        <v>509.98411849230774</v>
      </c>
      <c r="DR40" s="510">
        <f>'AERFD Revised labour.plant '!Q5*$DK40*((1+'Labour rates'!$C$2)*(1+'Labour rates'!$D$2))</f>
        <v>527.32179897204605</v>
      </c>
      <c r="DS40" s="203">
        <v>2</v>
      </c>
      <c r="DT40" s="198">
        <f>DS40*'Labour rates'!C13</f>
        <v>391.58</v>
      </c>
      <c r="DU40" s="215" t="s">
        <v>174</v>
      </c>
      <c r="DV40" s="198">
        <f>'AERFD Revised labour.plant '!M5*$DS40*((1+'Labour rates'!$C$2)*(1+'Labour rates'!$D$2))</f>
        <v>463.10299969678385</v>
      </c>
      <c r="DW40" s="507">
        <f>'AERFD Revised labour.plant '!N5*$DS40*((1+'Labour rates'!$C$2)*(1+'Labour rates'!$D$2))</f>
        <v>476.88740624217706</v>
      </c>
      <c r="DX40" s="507">
        <f>'AERFD Revised labour.plant '!O5*$DS40*((1+'Labour rates'!$C$2)*(1+'Labour rates'!$D$2))</f>
        <v>493.00194746258506</v>
      </c>
      <c r="DY40" s="507">
        <f>'AERFD Revised labour.plant '!P5*$DS40*((1+'Labour rates'!$C$2)*(1+'Labour rates'!$D$2))</f>
        <v>509.98411849230774</v>
      </c>
      <c r="DZ40" s="510">
        <f>'AERFD Revised labour.plant '!Q5*$DS40*((1+'Labour rates'!$C$2)*(1+'Labour rates'!$D$2))</f>
        <v>527.32179897204605</v>
      </c>
      <c r="EA40" s="203">
        <v>2</v>
      </c>
      <c r="EB40" s="198">
        <f>EA40*'Labour rates'!C13</f>
        <v>391.58</v>
      </c>
      <c r="EC40" s="215" t="s">
        <v>174</v>
      </c>
      <c r="ED40" s="198">
        <f>'AERFD Revised labour.plant '!M5*$EA12*((1+'Labour rates'!$C$2)*(1+'Labour rates'!$D$2))</f>
        <v>463.10299969678385</v>
      </c>
      <c r="EE40" s="507">
        <f>'AERFD Revised labour.plant '!N5*$EA12*((1+'Labour rates'!$C$2)*(1+'Labour rates'!$D$2))</f>
        <v>476.88740624217706</v>
      </c>
      <c r="EF40" s="507">
        <f>'AERFD Revised labour.plant '!O5*$EA12*((1+'Labour rates'!$C$2)*(1+'Labour rates'!$D$2))</f>
        <v>493.00194746258506</v>
      </c>
      <c r="EG40" s="507">
        <f>'AERFD Revised labour.plant '!P5*$EA12*((1+'Labour rates'!$C$2)*(1+'Labour rates'!$D$2))</f>
        <v>509.98411849230774</v>
      </c>
      <c r="EH40" s="510">
        <f>'AERFD Revised labour.plant '!Q5*$EA12*((1+'Labour rates'!$C$2)*(1+'Labour rates'!$D$2))</f>
        <v>527.32179897204605</v>
      </c>
      <c r="EI40" s="203">
        <v>2</v>
      </c>
      <c r="EJ40" s="198">
        <f>EI12*'Labour rates'!C13</f>
        <v>391.58</v>
      </c>
      <c r="EK40" s="215" t="s">
        <v>174</v>
      </c>
      <c r="EL40" s="198">
        <f>'AERFD Revised labour.plant '!M5*$EI40*((1+'Labour rates'!$C$2)*(1+'Labour rates'!$D$2))</f>
        <v>463.10299969678385</v>
      </c>
      <c r="EM40" s="507">
        <f>'AERFD Revised labour.plant '!N5*$EI40*((1+'Labour rates'!$C$2)*(1+'Labour rates'!$D$2))</f>
        <v>476.88740624217706</v>
      </c>
      <c r="EN40" s="507">
        <f>'AERFD Revised labour.plant '!O5*$EI40*((1+'Labour rates'!$C$2)*(1+'Labour rates'!$D$2))</f>
        <v>493.00194746258506</v>
      </c>
      <c r="EO40" s="507">
        <f>'AERFD Revised labour.plant '!P5*$EI40*((1+'Labour rates'!$C$2)*(1+'Labour rates'!$D$2))</f>
        <v>509.98411849230774</v>
      </c>
      <c r="EP40" s="510">
        <f>'AERFD Revised labour.plant '!Q5*$EI40*((1+'Labour rates'!$C$2)*(1+'Labour rates'!$D$2))</f>
        <v>527.32179897204605</v>
      </c>
      <c r="EQ40" s="203">
        <v>2</v>
      </c>
      <c r="ER40" s="198">
        <f>EQ40*'Labour rates'!C13</f>
        <v>391.58</v>
      </c>
      <c r="ES40" s="215" t="s">
        <v>174</v>
      </c>
      <c r="ET40" s="198">
        <f>'AERFD Revised labour.plant '!M5*$EQ40*((1+'Labour rates'!$C$2)*(1+'Labour rates'!$D$2))</f>
        <v>463.10299969678385</v>
      </c>
      <c r="EU40" s="507">
        <f>'AERFD Revised labour.plant '!N5*$EQ40*((1+'Labour rates'!$C$2)*(1+'Labour rates'!$D$2))</f>
        <v>476.88740624217706</v>
      </c>
      <c r="EV40" s="507">
        <f>'AERFD Revised labour.plant '!O5*$EQ40*((1+'Labour rates'!$C$2)*(1+'Labour rates'!$D$2))</f>
        <v>493.00194746258506</v>
      </c>
      <c r="EW40" s="507">
        <f>'AERFD Revised labour.plant '!P5*$EQ40*((1+'Labour rates'!$C$2)*(1+'Labour rates'!$D$2))</f>
        <v>509.98411849230774</v>
      </c>
      <c r="EX40" s="510">
        <f>'AERFD Revised labour.plant '!Q5*$EQ40*((1+'Labour rates'!$C$2)*(1+'Labour rates'!$D$2))</f>
        <v>527.32179897204605</v>
      </c>
      <c r="EY40" s="203">
        <v>2</v>
      </c>
      <c r="EZ40" s="198">
        <f>EY40*'Labour rates'!C13</f>
        <v>391.58</v>
      </c>
      <c r="FA40" s="215" t="s">
        <v>174</v>
      </c>
      <c r="FB40" s="198">
        <f>'AERFD Revised labour.plant '!M5*$EY40*((1+'Labour rates'!$C$2)*(1+'Labour rates'!$D$2))</f>
        <v>463.10299969678385</v>
      </c>
      <c r="FC40" s="507">
        <f>'AERFD Revised labour.plant '!N5*$EY40*((1+'Labour rates'!$C$2)*(1+'Labour rates'!$D$2))</f>
        <v>476.88740624217706</v>
      </c>
      <c r="FD40" s="507">
        <f>'AERFD Revised labour.plant '!O5*$EY40*((1+'Labour rates'!$C$2)*(1+'Labour rates'!$D$2))</f>
        <v>493.00194746258506</v>
      </c>
      <c r="FE40" s="507">
        <f>'AERFD Revised labour.plant '!P5*$EY40*((1+'Labour rates'!$C$2)*(1+'Labour rates'!$D$2))</f>
        <v>509.98411849230774</v>
      </c>
      <c r="FF40" s="510">
        <f>'AERFD Revised labour.plant '!Q5*$EY40*((1+'Labour rates'!$C$2)*(1+'Labour rates'!$D$2))</f>
        <v>527.32179897204605</v>
      </c>
      <c r="FG40" s="203">
        <v>2</v>
      </c>
      <c r="FH40" s="198">
        <f>FG40*'Labour rates'!C13</f>
        <v>391.58</v>
      </c>
      <c r="FI40" s="215" t="s">
        <v>174</v>
      </c>
      <c r="FJ40" s="198">
        <f>'AERFD Revised labour.plant '!M5*$FG40*((1+'Labour rates'!$C$2)*(1+'Labour rates'!$D$2))</f>
        <v>463.10299969678385</v>
      </c>
      <c r="FK40" s="507">
        <f>'AERFD Revised labour.plant '!N5*$FG40*((1+'Labour rates'!$C$2)*(1+'Labour rates'!$D$2))</f>
        <v>476.88740624217706</v>
      </c>
      <c r="FL40" s="507">
        <f>'AERFD Revised labour.plant '!O5*$FG40*((1+'Labour rates'!$C$2)*(1+'Labour rates'!$D$2))</f>
        <v>493.00194746258506</v>
      </c>
      <c r="FM40" s="507">
        <f>'AERFD Revised labour.plant '!P5*$FG40*((1+'Labour rates'!$C$2)*(1+'Labour rates'!$D$2))</f>
        <v>509.98411849230774</v>
      </c>
      <c r="FN40" s="510">
        <f>'AERFD Revised labour.plant '!Q5*$FG40*((1+'Labour rates'!$C$2)*(1+'Labour rates'!$D$2))</f>
        <v>527.32179897204605</v>
      </c>
      <c r="FO40" s="203">
        <v>3</v>
      </c>
      <c r="FP40" s="198">
        <f>FO40*'Labour rates'!C13</f>
        <v>587.37</v>
      </c>
      <c r="FQ40" s="215" t="s">
        <v>174</v>
      </c>
      <c r="FR40" s="198">
        <f>'AERFD Revised labour.plant '!M5*$FO40*((1+'Labour rates'!$C$2)*(1+'Labour rates'!$D$2))</f>
        <v>694.65449954517578</v>
      </c>
      <c r="FS40" s="507">
        <f>'AERFD Revised labour.plant '!N5*$FO40*((1+'Labour rates'!$C$2)*(1+'Labour rates'!$D$2))</f>
        <v>715.33110936326568</v>
      </c>
      <c r="FT40" s="507">
        <f>'AERFD Revised labour.plant '!O5*$FO40*((1+'Labour rates'!$C$2)*(1+'Labour rates'!$D$2))</f>
        <v>739.50292119387757</v>
      </c>
      <c r="FU40" s="507">
        <f>'AERFD Revised labour.plant '!P5*$FO40*((1+'Labour rates'!$C$2)*(1+'Labour rates'!$D$2))</f>
        <v>764.97617773846162</v>
      </c>
      <c r="FV40" s="510">
        <f>'AERFD Revised labour.plant '!Q5*$FO40*((1+'Labour rates'!$C$2)*(1+'Labour rates'!$D$2))</f>
        <v>790.98269845806908</v>
      </c>
      <c r="FW40" s="203">
        <v>3</v>
      </c>
      <c r="FX40" s="198">
        <f>FW40*'Labour rates'!C13</f>
        <v>587.37</v>
      </c>
      <c r="FY40" s="215" t="s">
        <v>174</v>
      </c>
      <c r="FZ40" s="198">
        <f>'AERFD Revised labour.plant '!M5*$FW40*((1+'Labour rates'!$C$2)*(1+'Labour rates'!$D$2))</f>
        <v>694.65449954517578</v>
      </c>
      <c r="GA40" s="507">
        <f>'AERFD Revised labour.plant '!N5*$FW40*((1+'Labour rates'!$C$2)*(1+'Labour rates'!$D$2))</f>
        <v>715.33110936326568</v>
      </c>
      <c r="GB40" s="507">
        <f>'AERFD Revised labour.plant '!O5*$FW40*((1+'Labour rates'!$C$2)*(1+'Labour rates'!$D$2))</f>
        <v>739.50292119387757</v>
      </c>
      <c r="GC40" s="507">
        <f>'AERFD Revised labour.plant '!P5*$FW40*((1+'Labour rates'!$C$2)*(1+'Labour rates'!$D$2))</f>
        <v>764.97617773846162</v>
      </c>
      <c r="GD40" s="510">
        <f>'AERFD Revised labour.plant '!Q5*$FW40*((1+'Labour rates'!$C$2)*(1+'Labour rates'!$D$2))</f>
        <v>790.98269845806908</v>
      </c>
      <c r="GE40" s="203">
        <v>0</v>
      </c>
      <c r="GF40" s="198">
        <f>GE40*'Labour rates'!C13</f>
        <v>0</v>
      </c>
      <c r="GG40" s="215" t="s">
        <v>174</v>
      </c>
      <c r="GH40" s="198">
        <v>0</v>
      </c>
      <c r="GI40" s="507">
        <v>0</v>
      </c>
      <c r="GJ40" s="507">
        <v>0</v>
      </c>
      <c r="GK40" s="507">
        <v>0</v>
      </c>
      <c r="GL40" s="510">
        <v>0</v>
      </c>
      <c r="GM40" s="203">
        <v>0</v>
      </c>
      <c r="GN40" s="198">
        <f>GM40*'Labour rates'!C13</f>
        <v>0</v>
      </c>
      <c r="GO40" s="215" t="s">
        <v>174</v>
      </c>
      <c r="GP40" s="198">
        <v>0</v>
      </c>
      <c r="GQ40" s="507">
        <v>0</v>
      </c>
      <c r="GR40" s="507">
        <v>0</v>
      </c>
      <c r="GS40" s="507">
        <v>0</v>
      </c>
      <c r="GT40" s="510">
        <v>0</v>
      </c>
      <c r="GU40" s="203">
        <v>0</v>
      </c>
      <c r="GV40" s="198">
        <f>GU40*'Labour rates'!C13</f>
        <v>0</v>
      </c>
      <c r="GW40" s="215" t="s">
        <v>174</v>
      </c>
      <c r="GX40" s="198">
        <v>0</v>
      </c>
      <c r="GY40" s="507">
        <v>0</v>
      </c>
      <c r="GZ40" s="507">
        <v>0</v>
      </c>
      <c r="HA40" s="507">
        <v>0</v>
      </c>
      <c r="HB40" s="510">
        <v>0</v>
      </c>
      <c r="HC40" s="203">
        <v>0</v>
      </c>
      <c r="HD40" s="198">
        <f>HC40*'Labour rates'!C13</f>
        <v>0</v>
      </c>
      <c r="HE40" s="215" t="s">
        <v>174</v>
      </c>
      <c r="HF40" s="198">
        <v>0</v>
      </c>
      <c r="HG40" s="507">
        <v>0</v>
      </c>
      <c r="HH40" s="507">
        <v>0</v>
      </c>
      <c r="HI40" s="507">
        <v>0</v>
      </c>
      <c r="HJ40" s="510">
        <v>0</v>
      </c>
      <c r="HK40" s="203">
        <v>0</v>
      </c>
      <c r="HL40" s="198">
        <f>HK40*'Labour rates'!C13</f>
        <v>0</v>
      </c>
      <c r="HM40" s="215" t="s">
        <v>174</v>
      </c>
      <c r="HN40" s="198">
        <f>'AERFD Revised labour.plant '!M5*$HK40*((1+'Labour rates'!$C$2)*(1+'Labour rates'!$D$2))</f>
        <v>0</v>
      </c>
      <c r="HO40" s="507">
        <v>0</v>
      </c>
      <c r="HP40" s="507">
        <v>0</v>
      </c>
      <c r="HQ40" s="507">
        <v>0</v>
      </c>
      <c r="HR40" s="510">
        <v>0</v>
      </c>
      <c r="HS40" s="203">
        <v>0</v>
      </c>
      <c r="HT40" s="198">
        <f>HS40*'Labour rates'!C13</f>
        <v>0</v>
      </c>
      <c r="HU40" s="215" t="s">
        <v>174</v>
      </c>
      <c r="HV40" s="198">
        <f>'AERFD Revised labour.plant '!M5*$HS40*((1+'Labour rates'!$C$2)*(1+'Labour rates'!$D$2))</f>
        <v>0</v>
      </c>
      <c r="HW40" s="507">
        <f>'AERFD Revised labour.plant '!N5*$HS40*((1+'Labour rates'!$C$2)*(1+'Labour rates'!$D$2))</f>
        <v>0</v>
      </c>
      <c r="HX40" s="507">
        <f>'AERFD Revised labour.plant '!O5*$HS40*((1+'Labour rates'!$C$2)*(1+'Labour rates'!$D$2))</f>
        <v>0</v>
      </c>
      <c r="HY40" s="507">
        <f>'AERFD Revised labour.plant '!P5*$HS40*((1+'Labour rates'!$C$2)*(1+'Labour rates'!$D$2))</f>
        <v>0</v>
      </c>
      <c r="HZ40" s="510">
        <f>'AERFD Revised labour.plant '!Q5*$HS40*((1+'Labour rates'!$C$2)*(1+'Labour rates'!$D$2))</f>
        <v>0</v>
      </c>
      <c r="IA40" s="203">
        <v>0</v>
      </c>
      <c r="IB40" s="198">
        <f>IA40*'Labour rates'!C13</f>
        <v>0</v>
      </c>
      <c r="IC40" s="215" t="s">
        <v>174</v>
      </c>
      <c r="ID40" s="198">
        <v>0</v>
      </c>
      <c r="IE40" s="507">
        <v>0</v>
      </c>
      <c r="IF40" s="507">
        <v>0</v>
      </c>
      <c r="IG40" s="507">
        <v>0</v>
      </c>
      <c r="IH40" s="510">
        <v>0</v>
      </c>
      <c r="II40" s="203">
        <v>0</v>
      </c>
      <c r="IJ40" s="198">
        <f>II40*'Labour rates'!C13</f>
        <v>0</v>
      </c>
      <c r="IK40" s="215" t="s">
        <v>174</v>
      </c>
      <c r="IL40" s="198">
        <f>'AERFD Revised labour.plant '!M5*$II40*((1+'Labour rates'!$C$2)*(1+'Labour rates'!$D$2))</f>
        <v>0</v>
      </c>
      <c r="IM40" s="507">
        <f>'AERFD Revised labour.plant '!N5*$II40*((1+'Labour rates'!$C$2)*(1+'Labour rates'!$D$2))</f>
        <v>0</v>
      </c>
      <c r="IN40" s="507">
        <f>'AERFD Revised labour.plant '!O5*$II40*((1+'Labour rates'!$C$2)*(1+'Labour rates'!$D$2))</f>
        <v>0</v>
      </c>
      <c r="IO40" s="507">
        <f>'AERFD Revised labour.plant '!P5*$II40*((1+'Labour rates'!$C$2)*(1+'Labour rates'!$D$2))</f>
        <v>0</v>
      </c>
      <c r="IP40" s="510">
        <f>'AERFD Revised labour.plant '!Q5*$II40*((1+'Labour rates'!$C$2)*(1+'Labour rates'!$D$2))</f>
        <v>0</v>
      </c>
      <c r="IQ40" s="203">
        <v>0</v>
      </c>
      <c r="IR40" s="198">
        <f>IQ40*'Labour rates'!C13</f>
        <v>0</v>
      </c>
      <c r="IS40" s="215" t="s">
        <v>174</v>
      </c>
      <c r="IT40" s="198">
        <v>0</v>
      </c>
      <c r="IU40" s="507">
        <v>0</v>
      </c>
      <c r="IV40" s="507">
        <v>0</v>
      </c>
      <c r="IW40" s="507">
        <v>0</v>
      </c>
      <c r="IX40" s="510">
        <v>0</v>
      </c>
      <c r="IY40" s="203">
        <v>0</v>
      </c>
      <c r="IZ40" s="198">
        <f>IY40*'Labour rates'!C13</f>
        <v>0</v>
      </c>
      <c r="JA40" s="215" t="s">
        <v>174</v>
      </c>
      <c r="JB40" s="198">
        <v>0</v>
      </c>
      <c r="JC40" s="507">
        <v>0</v>
      </c>
      <c r="JD40" s="507">
        <v>0</v>
      </c>
      <c r="JE40" s="507">
        <v>0</v>
      </c>
      <c r="JF40" s="510">
        <v>0</v>
      </c>
    </row>
    <row r="41" spans="1:266" x14ac:dyDescent="0.35">
      <c r="A41" s="1" t="s">
        <v>59</v>
      </c>
      <c r="B41" s="191"/>
      <c r="C41" s="203">
        <v>3</v>
      </c>
      <c r="D41" s="198">
        <f>C41*'Labour rates'!C14</f>
        <v>587.37</v>
      </c>
      <c r="E41" s="215" t="s">
        <v>174</v>
      </c>
      <c r="F41" s="198">
        <f>'AERFD Revised labour.plant '!M6*$C41*((1+'Labour rates'!$C$2)*(1+'Labour rates'!$D$2))</f>
        <v>694.65449954517578</v>
      </c>
      <c r="G41" s="507">
        <f>'AERFD Revised labour.plant '!N6*$C41*((1+'Labour rates'!$C$2)*(1+'Labour rates'!$D$2))</f>
        <v>715.33110936326568</v>
      </c>
      <c r="H41" s="507">
        <f>'AERFD Revised labour.plant '!O6*$C41*((1+'Labour rates'!$C$2)*(1+'Labour rates'!$D$2))</f>
        <v>739.50292119387757</v>
      </c>
      <c r="I41" s="507">
        <f>'AERFD Revised labour.plant '!P6*$C41*((1+'Labour rates'!$C$2)*(1+'Labour rates'!$D$2))</f>
        <v>764.97617773846162</v>
      </c>
      <c r="J41" s="510">
        <f>'AERFD Revised labour.plant '!Q6*$C41*((1+'Labour rates'!$C$2)*(1+'Labour rates'!$D$2))</f>
        <v>790.98269845806908</v>
      </c>
      <c r="K41" s="203">
        <v>4</v>
      </c>
      <c r="L41" s="198">
        <f>K41*'Labour rates'!C14</f>
        <v>783.16</v>
      </c>
      <c r="M41" s="215" t="s">
        <v>174</v>
      </c>
      <c r="N41" s="198">
        <f>'AERFD Revised labour.plant '!M6*$K41*((1+'Labour rates'!$C$2)*(1+'Labour rates'!$D$2))</f>
        <v>926.20599939356771</v>
      </c>
      <c r="O41" s="507">
        <f>'AERFD Revised labour.plant '!N6*$K41*((1+'Labour rates'!$C$2)*(1+'Labour rates'!$D$2))</f>
        <v>953.77481248435413</v>
      </c>
      <c r="P41" s="507">
        <f>'AERFD Revised labour.plant '!O6*$K41*((1+'Labour rates'!$C$2)*(1+'Labour rates'!$D$2))</f>
        <v>986.00389492517013</v>
      </c>
      <c r="Q41" s="507">
        <f>'AERFD Revised labour.plant '!P6*$K41*((1+'Labour rates'!$C$2)*(1+'Labour rates'!$D$2))</f>
        <v>1019.9682369846155</v>
      </c>
      <c r="R41" s="510">
        <f>'AERFD Revised labour.plant '!Q6*$K41*((1+'Labour rates'!$C$2)*(1+'Labour rates'!$D$2))</f>
        <v>1054.6435979440921</v>
      </c>
      <c r="S41" s="203">
        <v>4</v>
      </c>
      <c r="T41" s="198">
        <f>S41*'Labour rates'!C14</f>
        <v>783.16</v>
      </c>
      <c r="U41" s="215" t="s">
        <v>174</v>
      </c>
      <c r="V41" s="198">
        <f>'AERFD Revised labour.plant '!M6*$S41*((1+'Labour rates'!$C$2)*(1+'Labour rates'!$D$2))</f>
        <v>926.20599939356771</v>
      </c>
      <c r="W41" s="507">
        <f>'AERFD Revised labour.plant '!N6*$S41*((1+'Labour rates'!$C$2)*(1+'Labour rates'!$D$2))</f>
        <v>953.77481248435413</v>
      </c>
      <c r="X41" s="507">
        <f>'AERFD Revised labour.plant '!O6*$S41*((1+'Labour rates'!$C$2)*(1+'Labour rates'!$D$2))</f>
        <v>986.00389492517013</v>
      </c>
      <c r="Y41" s="507">
        <f>'AERFD Revised labour.plant '!P6*$S41*((1+'Labour rates'!$C$2)*(1+'Labour rates'!$D$2))</f>
        <v>1019.9682369846155</v>
      </c>
      <c r="Z41" s="510">
        <f>'AERFD Revised labour.plant '!Q6*$S41*((1+'Labour rates'!$C$2)*(1+'Labour rates'!$D$2))</f>
        <v>1054.6435979440921</v>
      </c>
      <c r="AA41" s="203">
        <v>4</v>
      </c>
      <c r="AB41" s="198">
        <f>AA41*'Labour rates'!C14</f>
        <v>783.16</v>
      </c>
      <c r="AC41" s="215" t="s">
        <v>174</v>
      </c>
      <c r="AD41" s="198">
        <f>'AERFD Revised labour.plant '!M6*$AA41*((1+'Labour rates'!$C$2)*(1+'Labour rates'!$D$2))</f>
        <v>926.20599939356771</v>
      </c>
      <c r="AE41" s="507">
        <f>'AERFD Revised labour.plant '!N6*$AA41*((1+'Labour rates'!$C$2)*(1+'Labour rates'!$D$2))</f>
        <v>953.77481248435413</v>
      </c>
      <c r="AF41" s="507">
        <f>'AERFD Revised labour.plant '!O6*$AA41*((1+'Labour rates'!$C$2)*(1+'Labour rates'!$D$2))</f>
        <v>986.00389492517013</v>
      </c>
      <c r="AG41" s="507">
        <f>'AERFD Revised labour.plant '!P6*$AA41*((1+'Labour rates'!$C$2)*(1+'Labour rates'!$D$2))</f>
        <v>1019.9682369846155</v>
      </c>
      <c r="AH41" s="510">
        <f>'AERFD Revised labour.plant '!Q6*$AA41*((1+'Labour rates'!$C$2)*(1+'Labour rates'!$D$2))</f>
        <v>1054.6435979440921</v>
      </c>
      <c r="AI41" s="203">
        <v>6</v>
      </c>
      <c r="AJ41" s="198">
        <f>AI41*'Labour rates'!C14</f>
        <v>1174.74</v>
      </c>
      <c r="AK41" s="215" t="s">
        <v>174</v>
      </c>
      <c r="AL41" s="198">
        <f>'AERFD Revised labour.plant '!M6*$AI41*((1+'Labour rates'!$C$2)*(1+'Labour rates'!$D$2))</f>
        <v>1389.3089990903516</v>
      </c>
      <c r="AM41" s="507">
        <f>'AERFD Revised labour.plant '!N6*$AI41*((1+'Labour rates'!$C$2)*(1+'Labour rates'!$D$2))</f>
        <v>1430.6622187265314</v>
      </c>
      <c r="AN41" s="507">
        <f>'AERFD Revised labour.plant '!O6*$AI41*((1+'Labour rates'!$C$2)*(1+'Labour rates'!$D$2))</f>
        <v>1479.0058423877551</v>
      </c>
      <c r="AO41" s="507">
        <f>'AERFD Revised labour.plant '!P6*$AI41*((1+'Labour rates'!$C$2)*(1+'Labour rates'!$D$2))</f>
        <v>1529.9523554769232</v>
      </c>
      <c r="AP41" s="510">
        <f>'AERFD Revised labour.plant '!Q6*$AI41*((1+'Labour rates'!$C$2)*(1+'Labour rates'!$D$2))</f>
        <v>1581.9653969161382</v>
      </c>
      <c r="AQ41" s="203">
        <v>8</v>
      </c>
      <c r="AR41" s="198">
        <f>AQ41*'Labour rates'!C14</f>
        <v>1566.32</v>
      </c>
      <c r="AS41" s="215" t="s">
        <v>174</v>
      </c>
      <c r="AT41" s="198">
        <f>'AERFD Revised labour.plant '!M6*$AQ41*((1+'Labour rates'!$C$2)*(1+'Labour rates'!$D$2))</f>
        <v>1852.4119987871354</v>
      </c>
      <c r="AU41" s="507">
        <f>'AERFD Revised labour.plant '!N6*$AQ41*((1+'Labour rates'!$C$2)*(1+'Labour rates'!$D$2))</f>
        <v>1907.5496249687083</v>
      </c>
      <c r="AV41" s="507">
        <f>'AERFD Revised labour.plant '!O6*$AQ41*((1+'Labour rates'!$C$2)*(1+'Labour rates'!$D$2))</f>
        <v>1972.0077898503403</v>
      </c>
      <c r="AW41" s="507">
        <f>'AERFD Revised labour.plant '!P6*$AQ41*((1+'Labour rates'!$C$2)*(1+'Labour rates'!$D$2))</f>
        <v>2039.936473969231</v>
      </c>
      <c r="AX41" s="510">
        <f>'AERFD Revised labour.plant '!Q6*$AQ41*((1+'Labour rates'!$C$2)*(1+'Labour rates'!$D$2))</f>
        <v>2109.2871958881842</v>
      </c>
      <c r="AY41" s="203">
        <v>9</v>
      </c>
      <c r="AZ41" s="198">
        <f>AY41*'Labour rates'!C15</f>
        <v>1762.11</v>
      </c>
      <c r="BA41" s="215" t="s">
        <v>174</v>
      </c>
      <c r="BB41" s="198">
        <f>'AERFD Revised labour.plant '!M6*$AY41*((1+'Labour rates'!$C$2)*(1+'Labour rates'!$D$2))</f>
        <v>2083.9634986355272</v>
      </c>
      <c r="BC41" s="507">
        <f>'AERFD Revised labour.plant '!N6*$AY41*((1+'Labour rates'!$C$2)*(1+'Labour rates'!$D$2))</f>
        <v>2145.9933280897967</v>
      </c>
      <c r="BD41" s="507">
        <f>'AERFD Revised labour.plant '!O6*$AY41*((1+'Labour rates'!$C$2)*(1+'Labour rates'!$D$2))</f>
        <v>2218.5087635816326</v>
      </c>
      <c r="BE41" s="507">
        <f>'AERFD Revised labour.plant '!P6*$AY41*((1+'Labour rates'!$C$2)*(1+'Labour rates'!$D$2))</f>
        <v>2294.928533215385</v>
      </c>
      <c r="BF41" s="510">
        <f>'AERFD Revised labour.plant '!Q6*$AY41*((1+'Labour rates'!$C$2)*(1+'Labour rates'!$D$2))</f>
        <v>2372.9480953742072</v>
      </c>
      <c r="BG41" s="203">
        <v>4</v>
      </c>
      <c r="BH41" s="198">
        <f>BG41*'Labour rates'!C14</f>
        <v>783.16</v>
      </c>
      <c r="BI41" s="215" t="s">
        <v>174</v>
      </c>
      <c r="BJ41" s="198">
        <f>'AERFD Revised labour.plant '!M6*$BG41*((1+'Labour rates'!$C$2)*(1+'Labour rates'!$D$2))</f>
        <v>926.20599939356771</v>
      </c>
      <c r="BK41" s="507">
        <f>'AERFD Revised labour.plant '!N6*$BG41*((1+'Labour rates'!$C$2)*(1+'Labour rates'!$D$2))</f>
        <v>953.77481248435413</v>
      </c>
      <c r="BL41" s="507">
        <f>'AERFD Revised labour.plant '!O6*$BG41*((1+'Labour rates'!$C$2)*(1+'Labour rates'!$D$2))</f>
        <v>986.00389492517013</v>
      </c>
      <c r="BM41" s="507">
        <f>'AERFD Revised labour.plant '!P6*$BG41*((1+'Labour rates'!$C$2)*(1+'Labour rates'!$D$2))</f>
        <v>1019.9682369846155</v>
      </c>
      <c r="BN41" s="510">
        <f>'AERFD Revised labour.plant '!Q6*$BG41*((1+'Labour rates'!$C$2)*(1+'Labour rates'!$D$2))</f>
        <v>1054.6435979440921</v>
      </c>
      <c r="BO41" s="203">
        <v>4</v>
      </c>
      <c r="BP41" s="198">
        <f>BO41*'Labour rates'!C14</f>
        <v>783.16</v>
      </c>
      <c r="BQ41" s="215" t="s">
        <v>174</v>
      </c>
      <c r="BR41" s="198">
        <f>'AERFD Revised labour.plant '!M6*$BO41*((1+'Labour rates'!$C$2)*(1+'Labour rates'!$D$2))</f>
        <v>926.20599939356771</v>
      </c>
      <c r="BS41" s="507">
        <f>'AERFD Revised labour.plant '!N6*$BO41*((1+'Labour rates'!$C$2)*(1+'Labour rates'!$D$2))</f>
        <v>953.77481248435413</v>
      </c>
      <c r="BT41" s="507">
        <f>'AERFD Revised labour.plant '!O6*$BO41*((1+'Labour rates'!$C$2)*(1+'Labour rates'!$D$2))</f>
        <v>986.00389492517013</v>
      </c>
      <c r="BU41" s="507">
        <f>'AERFD Revised labour.plant '!P6*$BO41*((1+'Labour rates'!$C$2)*(1+'Labour rates'!$D$2))</f>
        <v>1019.9682369846155</v>
      </c>
      <c r="BV41" s="510">
        <f>'AERFD Revised labour.plant '!Q6*$BO41*((1+'Labour rates'!$C$2)*(1+'Labour rates'!$D$2))</f>
        <v>1054.6435979440921</v>
      </c>
      <c r="BW41" s="203">
        <v>5</v>
      </c>
      <c r="BX41" s="198">
        <f>BW41*'Labour rates'!C14</f>
        <v>978.94999999999993</v>
      </c>
      <c r="BY41" s="215" t="s">
        <v>174</v>
      </c>
      <c r="BZ41" s="198">
        <f>'AERFD Revised labour.plant '!M6*$BW41*((1+'Labour rates'!$C$2)*(1+'Labour rates'!$D$2))</f>
        <v>1157.7574992419597</v>
      </c>
      <c r="CA41" s="507">
        <f>'AERFD Revised labour.plant '!N6*$BW41*((1+'Labour rates'!$C$2)*(1+'Labour rates'!$D$2))</f>
        <v>1192.2185156054427</v>
      </c>
      <c r="CB41" s="507">
        <f>'AERFD Revised labour.plant '!O6*$BW41*((1+'Labour rates'!$C$2)*(1+'Labour rates'!$D$2))</f>
        <v>1232.5048686564628</v>
      </c>
      <c r="CC41" s="507">
        <f>'AERFD Revised labour.plant '!P6*$BW41*((1+'Labour rates'!$C$2)*(1+'Labour rates'!$D$2))</f>
        <v>1274.9602962307692</v>
      </c>
      <c r="CD41" s="510">
        <f>'AERFD Revised labour.plant '!Q6*$BW41*((1+'Labour rates'!$C$2)*(1+'Labour rates'!$D$2))</f>
        <v>1318.3044974301151</v>
      </c>
      <c r="CE41" s="203">
        <v>9</v>
      </c>
      <c r="CF41" s="198">
        <f>CE41*'Labour rates'!C14</f>
        <v>1762.11</v>
      </c>
      <c r="CG41" s="215" t="s">
        <v>174</v>
      </c>
      <c r="CH41" s="198">
        <f>'AERFD Revised labour.plant '!M6*$CE41*((1+'Labour rates'!$C$2)*(1+'Labour rates'!$D$2))</f>
        <v>2083.9634986355272</v>
      </c>
      <c r="CI41" s="507">
        <f>'AERFD Revised labour.plant '!N6*$CE41*((1+'Labour rates'!$C$2)*(1+'Labour rates'!$D$2))</f>
        <v>2145.9933280897967</v>
      </c>
      <c r="CJ41" s="507">
        <f>'AERFD Revised labour.plant '!O6*$CE41*((1+'Labour rates'!$C$2)*(1+'Labour rates'!$D$2))</f>
        <v>2218.5087635816326</v>
      </c>
      <c r="CK41" s="507">
        <f>'AERFD Revised labour.plant '!P6*$CE41*((1+'Labour rates'!$C$2)*(1+'Labour rates'!$D$2))</f>
        <v>2294.928533215385</v>
      </c>
      <c r="CL41" s="510">
        <f>'AERFD Revised labour.plant '!Q6*$CE41*((1+'Labour rates'!$C$2)*(1+'Labour rates'!$D$2))</f>
        <v>2372.9480953742072</v>
      </c>
      <c r="CM41" s="203">
        <v>0</v>
      </c>
      <c r="CN41" s="198">
        <f>CM41*'Labour rates'!C14</f>
        <v>0</v>
      </c>
      <c r="CO41" s="215" t="s">
        <v>174</v>
      </c>
      <c r="CP41" s="198">
        <v>0</v>
      </c>
      <c r="CQ41" s="507">
        <v>0</v>
      </c>
      <c r="CR41" s="507">
        <v>0</v>
      </c>
      <c r="CS41" s="507">
        <v>0</v>
      </c>
      <c r="CT41" s="510">
        <v>0</v>
      </c>
      <c r="CU41" s="203">
        <v>0</v>
      </c>
      <c r="CV41" s="198">
        <f>CU41*'Labour rates'!C14</f>
        <v>0</v>
      </c>
      <c r="CW41" s="215" t="s">
        <v>174</v>
      </c>
      <c r="CX41" s="198">
        <v>0</v>
      </c>
      <c r="CY41" s="507">
        <v>0</v>
      </c>
      <c r="CZ41" s="507">
        <v>0</v>
      </c>
      <c r="DA41" s="507">
        <v>0</v>
      </c>
      <c r="DB41" s="510">
        <v>0</v>
      </c>
      <c r="DC41" s="203">
        <v>0</v>
      </c>
      <c r="DD41" s="198">
        <f>DC41*'Labour rates'!C14</f>
        <v>0</v>
      </c>
      <c r="DE41" s="215" t="s">
        <v>174</v>
      </c>
      <c r="DF41" s="198">
        <v>0</v>
      </c>
      <c r="DG41" s="507">
        <v>0</v>
      </c>
      <c r="DH41" s="507">
        <v>0</v>
      </c>
      <c r="DI41" s="507">
        <v>0</v>
      </c>
      <c r="DJ41" s="510">
        <v>0</v>
      </c>
      <c r="DK41" s="203">
        <v>0</v>
      </c>
      <c r="DL41" s="198">
        <f>DK41*'Labour rates'!C14</f>
        <v>0</v>
      </c>
      <c r="DM41" s="215" t="s">
        <v>174</v>
      </c>
      <c r="DN41" s="198">
        <v>0</v>
      </c>
      <c r="DO41" s="507">
        <v>0</v>
      </c>
      <c r="DP41" s="507">
        <v>0</v>
      </c>
      <c r="DQ41" s="507">
        <v>0</v>
      </c>
      <c r="DR41" s="510">
        <v>0</v>
      </c>
      <c r="DS41" s="203">
        <v>3</v>
      </c>
      <c r="DT41" s="198">
        <f>DS41*'Labour rates'!C14</f>
        <v>587.37</v>
      </c>
      <c r="DU41" s="215" t="s">
        <v>174</v>
      </c>
      <c r="DV41" s="198">
        <f>'AERFD Revised labour.plant '!M6*$DS41*((1+'Labour rates'!$C$2)*(1+'Labour rates'!$D$2))</f>
        <v>694.65449954517578</v>
      </c>
      <c r="DW41" s="507">
        <f>'AERFD Revised labour.plant '!N6*$DS41*((1+'Labour rates'!$C$2)*(1+'Labour rates'!$D$2))</f>
        <v>715.33110936326568</v>
      </c>
      <c r="DX41" s="507">
        <f>'AERFD Revised labour.plant '!O6*$DS41*((1+'Labour rates'!$C$2)*(1+'Labour rates'!$D$2))</f>
        <v>739.50292119387757</v>
      </c>
      <c r="DY41" s="507">
        <f>'AERFD Revised labour.plant '!P6*$DS41*((1+'Labour rates'!$C$2)*(1+'Labour rates'!$D$2))</f>
        <v>764.97617773846162</v>
      </c>
      <c r="DZ41" s="510">
        <f>'AERFD Revised labour.plant '!Q6*$DS41*((1+'Labour rates'!$C$2)*(1+'Labour rates'!$D$2))</f>
        <v>790.98269845806908</v>
      </c>
      <c r="EA41" s="203">
        <v>0</v>
      </c>
      <c r="EB41" s="198">
        <f>EA41*'Labour rates'!C14</f>
        <v>0</v>
      </c>
      <c r="EC41" s="215" t="s">
        <v>174</v>
      </c>
      <c r="ED41" s="198">
        <v>0</v>
      </c>
      <c r="EE41" s="507">
        <v>0</v>
      </c>
      <c r="EF41" s="507">
        <v>0</v>
      </c>
      <c r="EG41" s="507">
        <v>0</v>
      </c>
      <c r="EH41" s="510">
        <v>0</v>
      </c>
      <c r="EI41" s="203">
        <v>0</v>
      </c>
      <c r="EJ41" s="198">
        <f>EI13*'Labour rates'!C14</f>
        <v>0</v>
      </c>
      <c r="EK41" s="215" t="s">
        <v>174</v>
      </c>
      <c r="EL41" s="198">
        <v>0</v>
      </c>
      <c r="EM41" s="507">
        <v>0</v>
      </c>
      <c r="EN41" s="507">
        <v>0</v>
      </c>
      <c r="EO41" s="507">
        <v>0</v>
      </c>
      <c r="EP41" s="510">
        <v>0</v>
      </c>
      <c r="EQ41" s="203">
        <v>0</v>
      </c>
      <c r="ER41" s="198">
        <f>EQ41*'Labour rates'!C14</f>
        <v>0</v>
      </c>
      <c r="ES41" s="215" t="s">
        <v>174</v>
      </c>
      <c r="ET41" s="198">
        <f>'AERFD Revised labour.plant '!M6*$EQ41*((1+'Labour rates'!$C$2)*(1+'Labour rates'!$D$2))</f>
        <v>0</v>
      </c>
      <c r="EU41" s="507">
        <v>0</v>
      </c>
      <c r="EV41" s="507">
        <v>0</v>
      </c>
      <c r="EW41" s="507">
        <v>0</v>
      </c>
      <c r="EX41" s="510">
        <v>0</v>
      </c>
      <c r="EY41" s="203">
        <v>0</v>
      </c>
      <c r="EZ41" s="198">
        <f>EY41*'Labour rates'!C14</f>
        <v>0</v>
      </c>
      <c r="FA41" s="215" t="s">
        <v>174</v>
      </c>
      <c r="FB41" s="198">
        <f>'AERFD Revised labour.plant '!M6*$EY41*((1+'Labour rates'!$C$2)*(1+'Labour rates'!$D$2))</f>
        <v>0</v>
      </c>
      <c r="FC41" s="507">
        <f>'AERFD Revised labour.plant '!N6*$EY41*((1+'Labour rates'!$C$2)*(1+'Labour rates'!$D$2))</f>
        <v>0</v>
      </c>
      <c r="FD41" s="507">
        <f>'AERFD Revised labour.plant '!O6*$EY41*((1+'Labour rates'!$C$2)*(1+'Labour rates'!$D$2))</f>
        <v>0</v>
      </c>
      <c r="FE41" s="507">
        <f>'AERFD Revised labour.plant '!P6*$EY41*((1+'Labour rates'!$C$2)*(1+'Labour rates'!$D$2))</f>
        <v>0</v>
      </c>
      <c r="FF41" s="510">
        <f>'AERFD Revised labour.plant '!Q6*$EY41*((1+'Labour rates'!$C$2)*(1+'Labour rates'!$D$2))</f>
        <v>0</v>
      </c>
      <c r="FG41" s="203">
        <v>0</v>
      </c>
      <c r="FH41" s="198">
        <f>FG41*'Labour rates'!C14</f>
        <v>0</v>
      </c>
      <c r="FI41" s="215" t="s">
        <v>174</v>
      </c>
      <c r="FJ41" s="198">
        <f>'AERFD Revised labour.plant '!M6*$FG41*((1+'Labour rates'!$C$2)*(1+'Labour rates'!$D$2))</f>
        <v>0</v>
      </c>
      <c r="FK41" s="507">
        <f>'AERFD Revised labour.plant '!N6*$FG41*((1+'Labour rates'!$C$2)*(1+'Labour rates'!$D$2))</f>
        <v>0</v>
      </c>
      <c r="FL41" s="507">
        <f>'AERFD Revised labour.plant '!O6*$FG41*((1+'Labour rates'!$C$2)*(1+'Labour rates'!$D$2))</f>
        <v>0</v>
      </c>
      <c r="FM41" s="507">
        <f>'AERFD Revised labour.plant '!P6*$FG41*((1+'Labour rates'!$C$2)*(1+'Labour rates'!$D$2))</f>
        <v>0</v>
      </c>
      <c r="FN41" s="510">
        <f>'AERFD Revised labour.plant '!Q6*$FG41*((1+'Labour rates'!$C$2)*(1+'Labour rates'!$D$2))</f>
        <v>0</v>
      </c>
      <c r="FO41" s="203">
        <v>0</v>
      </c>
      <c r="FP41" s="198">
        <f>FO41*'Labour rates'!C14</f>
        <v>0</v>
      </c>
      <c r="FQ41" s="215" t="s">
        <v>174</v>
      </c>
      <c r="FR41" s="198">
        <f>'AERFD Revised labour.plant '!M6*$FO41*((1+'Labour rates'!$C$2)*(1+'Labour rates'!$D$2))</f>
        <v>0</v>
      </c>
      <c r="FS41" s="507">
        <f>'AERFD Revised labour.plant '!N6*$FO41*((1+'Labour rates'!$C$2)*(1+'Labour rates'!$D$2))</f>
        <v>0</v>
      </c>
      <c r="FT41" s="507">
        <f>'AERFD Revised labour.plant '!O6*$FO41*((1+'Labour rates'!$C$2)*(1+'Labour rates'!$D$2))</f>
        <v>0</v>
      </c>
      <c r="FU41" s="507">
        <f>'AERFD Revised labour.plant '!P6*$FO41*((1+'Labour rates'!$C$2)*(1+'Labour rates'!$D$2))</f>
        <v>0</v>
      </c>
      <c r="FV41" s="510">
        <f>'AERFD Revised labour.plant '!Q6*$FO41*((1+'Labour rates'!$C$2)*(1+'Labour rates'!$D$2))</f>
        <v>0</v>
      </c>
      <c r="FW41" s="203">
        <v>0</v>
      </c>
      <c r="FX41" s="198">
        <f>FW41*'Labour rates'!C14</f>
        <v>0</v>
      </c>
      <c r="FY41" s="215" t="s">
        <v>174</v>
      </c>
      <c r="FZ41" s="198">
        <f>'AERFD Revised labour.plant '!M6*$FW41*((1+'Labour rates'!$C$2)*(1+'Labour rates'!$D$2))</f>
        <v>0</v>
      </c>
      <c r="GA41" s="507">
        <f>'AERFD Revised labour.plant '!N6*$FW41*((1+'Labour rates'!$C$2)*(1+'Labour rates'!$D$2))</f>
        <v>0</v>
      </c>
      <c r="GB41" s="507">
        <f>'AERFD Revised labour.plant '!O6*$FW41*((1+'Labour rates'!$C$2)*(1+'Labour rates'!$D$2))</f>
        <v>0</v>
      </c>
      <c r="GC41" s="507">
        <f>'AERFD Revised labour.plant '!P6*$FW41*((1+'Labour rates'!$C$2)*(1+'Labour rates'!$D$2))</f>
        <v>0</v>
      </c>
      <c r="GD41" s="510">
        <f>'AERFD Revised labour.plant '!Q6*$FW41*((1+'Labour rates'!$C$2)*(1+'Labour rates'!$D$2))</f>
        <v>0</v>
      </c>
      <c r="GE41" s="203">
        <v>0</v>
      </c>
      <c r="GF41" s="198">
        <f>GE41*'Labour rates'!C14</f>
        <v>0</v>
      </c>
      <c r="GG41" s="215" t="s">
        <v>174</v>
      </c>
      <c r="GH41" s="198">
        <v>0</v>
      </c>
      <c r="GI41" s="507">
        <v>0</v>
      </c>
      <c r="GJ41" s="507">
        <v>0</v>
      </c>
      <c r="GK41" s="507">
        <v>0</v>
      </c>
      <c r="GL41" s="510">
        <v>0</v>
      </c>
      <c r="GM41" s="203">
        <v>0</v>
      </c>
      <c r="GN41" s="198">
        <f>GM41*'Labour rates'!C14</f>
        <v>0</v>
      </c>
      <c r="GO41" s="215" t="s">
        <v>174</v>
      </c>
      <c r="GP41" s="198">
        <v>0</v>
      </c>
      <c r="GQ41" s="507">
        <v>0</v>
      </c>
      <c r="GR41" s="507">
        <v>0</v>
      </c>
      <c r="GS41" s="507">
        <v>0</v>
      </c>
      <c r="GT41" s="510">
        <v>0</v>
      </c>
      <c r="GU41" s="203">
        <v>0</v>
      </c>
      <c r="GV41" s="198">
        <f>GU41*'Labour rates'!C14</f>
        <v>0</v>
      </c>
      <c r="GW41" s="215" t="s">
        <v>174</v>
      </c>
      <c r="GX41" s="198">
        <v>0</v>
      </c>
      <c r="GY41" s="507">
        <v>0</v>
      </c>
      <c r="GZ41" s="507">
        <v>0</v>
      </c>
      <c r="HA41" s="507">
        <v>0</v>
      </c>
      <c r="HB41" s="510">
        <v>0</v>
      </c>
      <c r="HC41" s="203">
        <v>0</v>
      </c>
      <c r="HD41" s="198">
        <f>HC41*'Labour rates'!C14</f>
        <v>0</v>
      </c>
      <c r="HE41" s="215" t="s">
        <v>174</v>
      </c>
      <c r="HF41" s="198">
        <v>0</v>
      </c>
      <c r="HG41" s="507">
        <v>0</v>
      </c>
      <c r="HH41" s="507">
        <v>0</v>
      </c>
      <c r="HI41" s="507">
        <v>0</v>
      </c>
      <c r="HJ41" s="510">
        <v>0</v>
      </c>
      <c r="HK41" s="203">
        <v>1</v>
      </c>
      <c r="HL41" s="198">
        <f>HK41*'Labour rates'!C14</f>
        <v>195.79</v>
      </c>
      <c r="HM41" s="215" t="s">
        <v>174</v>
      </c>
      <c r="HN41" s="198">
        <f>'AERFD Revised labour.plant '!M6*$HK41*((1+'Labour rates'!$C$2)*(1+'Labour rates'!$D$2))</f>
        <v>231.55149984839193</v>
      </c>
      <c r="HO41" s="507">
        <f>'AERFD Revised labour.plant '!N6*$HK41*((1+'Labour rates'!$C$2)*(1+'Labour rates'!$D$2))</f>
        <v>238.44370312108853</v>
      </c>
      <c r="HP41" s="507">
        <f>'AERFD Revised labour.plant '!O6*$HK41*((1+'Labour rates'!$C$2)*(1+'Labour rates'!$D$2))</f>
        <v>246.50097373129253</v>
      </c>
      <c r="HQ41" s="507">
        <f>'AERFD Revised labour.plant '!P6*$HK41*((1+'Labour rates'!$C$2)*(1+'Labour rates'!$D$2))</f>
        <v>254.99205924615387</v>
      </c>
      <c r="HR41" s="510">
        <f>'AERFD Revised labour.plant '!Q6*$HK41*((1+'Labour rates'!$C$2)*(1+'Labour rates'!$D$2))</f>
        <v>263.66089948602303</v>
      </c>
      <c r="HS41" s="203">
        <v>1</v>
      </c>
      <c r="HT41" s="198">
        <f>HS41*'Labour rates'!C14</f>
        <v>195.79</v>
      </c>
      <c r="HU41" s="215" t="s">
        <v>174</v>
      </c>
      <c r="HV41" s="198">
        <f>'AERFD Revised labour.plant '!M6*$HS41*((1+'Labour rates'!$C$2)*(1+'Labour rates'!$D$2))</f>
        <v>231.55149984839193</v>
      </c>
      <c r="HW41" s="507">
        <f>'AERFD Revised labour.plant '!N6*$HS41*((1+'Labour rates'!$C$2)*(1+'Labour rates'!$D$2))</f>
        <v>238.44370312108853</v>
      </c>
      <c r="HX41" s="507">
        <f>'AERFD Revised labour.plant '!O6*$HS41*((1+'Labour rates'!$C$2)*(1+'Labour rates'!$D$2))</f>
        <v>246.50097373129253</v>
      </c>
      <c r="HY41" s="507">
        <f>'AERFD Revised labour.plant '!P6*$HS41*((1+'Labour rates'!$C$2)*(1+'Labour rates'!$D$2))</f>
        <v>254.99205924615387</v>
      </c>
      <c r="HZ41" s="510">
        <f>'AERFD Revised labour.plant '!Q6*$HS41*((1+'Labour rates'!$C$2)*(1+'Labour rates'!$D$2))</f>
        <v>263.66089948602303</v>
      </c>
      <c r="IA41" s="203">
        <v>1.5</v>
      </c>
      <c r="IB41" s="198">
        <f>IA41*'Labour rates'!C14</f>
        <v>293.685</v>
      </c>
      <c r="IC41" s="215" t="s">
        <v>174</v>
      </c>
      <c r="ID41" s="198">
        <f>'AERFD Revised labour.plant '!M6*$IA41*((1+'Labour rates'!$C$2)*(1+'Labour rates'!$D$2))</f>
        <v>347.32724977258789</v>
      </c>
      <c r="IE41" s="507">
        <f>'AERFD Revised labour.plant '!N6*$IA41*((1+'Labour rates'!$C$2)*(1+'Labour rates'!$D$2))</f>
        <v>357.66555468163284</v>
      </c>
      <c r="IF41" s="507">
        <f>'AERFD Revised labour.plant '!O6*$IA41*((1+'Labour rates'!$C$2)*(1+'Labour rates'!$D$2))</f>
        <v>369.75146059693878</v>
      </c>
      <c r="IG41" s="507">
        <f>'AERFD Revised labour.plant '!P6*$IA41*((1+'Labour rates'!$C$2)*(1+'Labour rates'!$D$2))</f>
        <v>382.48808886923081</v>
      </c>
      <c r="IH41" s="510">
        <f>'AERFD Revised labour.plant '!Q6*$IA41*((1+'Labour rates'!$C$2)*(1+'Labour rates'!$D$2))</f>
        <v>395.49134922903454</v>
      </c>
      <c r="II41" s="203">
        <v>1</v>
      </c>
      <c r="IJ41" s="198">
        <f>II41*'Labour rates'!C14</f>
        <v>195.79</v>
      </c>
      <c r="IK41" s="215" t="s">
        <v>174</v>
      </c>
      <c r="IL41" s="198">
        <f>'AERFD Revised labour.plant '!M6*$II41*((1+'Labour rates'!$C$2)*(1+'Labour rates'!$D$2))</f>
        <v>231.55149984839193</v>
      </c>
      <c r="IM41" s="507">
        <f>'AERFD Revised labour.plant '!N6*$II41*((1+'Labour rates'!$C$2)*(1+'Labour rates'!$D$2))</f>
        <v>238.44370312108853</v>
      </c>
      <c r="IN41" s="507">
        <f>'AERFD Revised labour.plant '!O6*$II41*((1+'Labour rates'!$C$2)*(1+'Labour rates'!$D$2))</f>
        <v>246.50097373129253</v>
      </c>
      <c r="IO41" s="507">
        <f>'AERFD Revised labour.plant '!P6*$II41*((1+'Labour rates'!$C$2)*(1+'Labour rates'!$D$2))</f>
        <v>254.99205924615387</v>
      </c>
      <c r="IP41" s="510">
        <f>'AERFD Revised labour.plant '!Q6*$II41*((1+'Labour rates'!$C$2)*(1+'Labour rates'!$D$2))</f>
        <v>263.66089948602303</v>
      </c>
      <c r="IQ41" s="203">
        <v>1</v>
      </c>
      <c r="IR41" s="198">
        <f>IQ41*'Labour rates'!C14</f>
        <v>195.79</v>
      </c>
      <c r="IS41" s="215" t="s">
        <v>174</v>
      </c>
      <c r="IT41" s="198">
        <f>'AERFD Revised labour.plant '!M6*$IQ41*((1+'Labour rates'!$C$2)*(1+'Labour rates'!$D$2))</f>
        <v>231.55149984839193</v>
      </c>
      <c r="IU41" s="507">
        <f>'AERFD Revised labour.plant '!N6*$IQ41*((1+'Labour rates'!$C$2)*(1+'Labour rates'!$D$2))</f>
        <v>238.44370312108853</v>
      </c>
      <c r="IV41" s="507">
        <f>'AERFD Revised labour.plant '!O6*$IQ41*((1+'Labour rates'!$C$2)*(1+'Labour rates'!$D$2))</f>
        <v>246.50097373129253</v>
      </c>
      <c r="IW41" s="507">
        <f>'AERFD Revised labour.plant '!P6*$IQ41*((1+'Labour rates'!$C$2)*(1+'Labour rates'!$D$2))</f>
        <v>254.99205924615387</v>
      </c>
      <c r="IX41" s="510">
        <f>'AERFD Revised labour.plant '!Q6*$IQ41*((1+'Labour rates'!$C$2)*(1+'Labour rates'!$D$2))</f>
        <v>263.66089948602303</v>
      </c>
      <c r="IY41" s="203">
        <v>1</v>
      </c>
      <c r="IZ41" s="198">
        <f>IY41*'Labour rates'!C14</f>
        <v>195.79</v>
      </c>
      <c r="JA41" s="215" t="s">
        <v>174</v>
      </c>
      <c r="JB41" s="198">
        <f>'AERFD Revised labour.plant '!M6*$IY41*((1+'Labour rates'!$C$2)*(1+'Labour rates'!$D$2))</f>
        <v>231.55149984839193</v>
      </c>
      <c r="JC41" s="507">
        <f>'AERFD Revised labour.plant '!N6*$IY41*((1+'Labour rates'!$C$2)*(1+'Labour rates'!$D$2))</f>
        <v>238.44370312108853</v>
      </c>
      <c r="JD41" s="507">
        <f>'AERFD Revised labour.plant '!O6*$IY41*((1+'Labour rates'!$C$2)*(1+'Labour rates'!$D$2))</f>
        <v>246.50097373129253</v>
      </c>
      <c r="JE41" s="507">
        <f>'AERFD Revised labour.plant '!P6*$IY41*((1+'Labour rates'!$C$2)*(1+'Labour rates'!$D$2))</f>
        <v>254.99205924615387</v>
      </c>
      <c r="JF41" s="510">
        <f>'AERFD Revised labour.plant '!Q6*$IY41*((1+'Labour rates'!$C$2)*(1+'Labour rates'!$D$2))</f>
        <v>263.66089948602303</v>
      </c>
    </row>
    <row r="42" spans="1:266" x14ac:dyDescent="0.35">
      <c r="A42" s="1" t="s">
        <v>60</v>
      </c>
      <c r="B42" s="191"/>
      <c r="C42" s="203">
        <v>0</v>
      </c>
      <c r="D42" s="198">
        <f>C42*'Labour rates'!C15</f>
        <v>0</v>
      </c>
      <c r="E42" s="215" t="s">
        <v>174</v>
      </c>
      <c r="F42" s="198">
        <v>0</v>
      </c>
      <c r="G42" s="507">
        <v>0</v>
      </c>
      <c r="H42" s="507">
        <v>0</v>
      </c>
      <c r="I42" s="507">
        <v>0</v>
      </c>
      <c r="J42" s="510">
        <v>0</v>
      </c>
      <c r="K42" s="203">
        <v>0</v>
      </c>
      <c r="L42" s="198">
        <f>K42*'Labour rates'!C15</f>
        <v>0</v>
      </c>
      <c r="M42" s="215" t="s">
        <v>174</v>
      </c>
      <c r="N42" s="198">
        <v>0</v>
      </c>
      <c r="O42" s="507">
        <v>0</v>
      </c>
      <c r="P42" s="507">
        <v>0</v>
      </c>
      <c r="Q42" s="507">
        <v>0</v>
      </c>
      <c r="R42" s="510">
        <v>0</v>
      </c>
      <c r="S42" s="203">
        <v>0</v>
      </c>
      <c r="T42" s="198">
        <f>S42*'Labour rates'!C15</f>
        <v>0</v>
      </c>
      <c r="U42" s="215" t="s">
        <v>174</v>
      </c>
      <c r="V42" s="198">
        <v>0</v>
      </c>
      <c r="W42" s="507">
        <v>0</v>
      </c>
      <c r="X42" s="507">
        <v>0</v>
      </c>
      <c r="Y42" s="507">
        <v>0</v>
      </c>
      <c r="Z42" s="510">
        <v>0</v>
      </c>
      <c r="AA42" s="203">
        <v>2</v>
      </c>
      <c r="AB42" s="198">
        <f>AA42*'Labour rates'!C15</f>
        <v>391.58</v>
      </c>
      <c r="AC42" s="215" t="s">
        <v>174</v>
      </c>
      <c r="AD42" s="198">
        <f>'AERFD Revised labour.plant '!M7*$AA42*((1+'Labour rates'!$C$2)*(1+'Labour rates'!$D$2))</f>
        <v>463.10299969678385</v>
      </c>
      <c r="AE42" s="507">
        <f>'AERFD Revised labour.plant '!N7*$AA42*((1+'Labour rates'!$C$2)*(1+'Labour rates'!$D$2))</f>
        <v>476.88740624217706</v>
      </c>
      <c r="AF42" s="507">
        <f>'AERFD Revised labour.plant '!O7*$AA42*((1+'Labour rates'!$C$2)*(1+'Labour rates'!$D$2))</f>
        <v>493.00194746258506</v>
      </c>
      <c r="AG42" s="507">
        <f>'AERFD Revised labour.plant '!P7*$AA42*((1+'Labour rates'!$C$2)*(1+'Labour rates'!$D$2))</f>
        <v>509.98411849230774</v>
      </c>
      <c r="AH42" s="510">
        <f>'AERFD Revised labour.plant '!Q7*$AA42*((1+'Labour rates'!$C$2)*(1+'Labour rates'!$D$2))</f>
        <v>527.32179897204605</v>
      </c>
      <c r="AI42" s="203">
        <v>2</v>
      </c>
      <c r="AJ42" s="198">
        <f>AI42*'Labour rates'!C15</f>
        <v>391.58</v>
      </c>
      <c r="AK42" s="215" t="s">
        <v>174</v>
      </c>
      <c r="AL42" s="198">
        <f>'AERFD Revised labour.plant '!M7*$AI42*((1+'Labour rates'!$C$2)*(1+'Labour rates'!$D$2))</f>
        <v>463.10299969678385</v>
      </c>
      <c r="AM42" s="507">
        <f>'AERFD Revised labour.plant '!N7*$AI42*((1+'Labour rates'!$C$2)*(1+'Labour rates'!$D$2))</f>
        <v>476.88740624217706</v>
      </c>
      <c r="AN42" s="507">
        <f>'AERFD Revised labour.plant '!O7*$AI42*((1+'Labour rates'!$C$2)*(1+'Labour rates'!$D$2))</f>
        <v>493.00194746258506</v>
      </c>
      <c r="AO42" s="507">
        <f>'AERFD Revised labour.plant '!P7*$AI42*((1+'Labour rates'!$C$2)*(1+'Labour rates'!$D$2))</f>
        <v>509.98411849230774</v>
      </c>
      <c r="AP42" s="510">
        <f>'AERFD Revised labour.plant '!Q7*$AI42*((1+'Labour rates'!$C$2)*(1+'Labour rates'!$D$2))</f>
        <v>527.32179897204605</v>
      </c>
      <c r="AQ42" s="203">
        <v>2</v>
      </c>
      <c r="AR42" s="198">
        <f>AQ42*'Labour rates'!C15</f>
        <v>391.58</v>
      </c>
      <c r="AS42" s="215" t="s">
        <v>174</v>
      </c>
      <c r="AT42" s="198">
        <f>'AERFD Revised labour.plant '!M7*$AQ42*((1+'Labour rates'!$C$2)*(1+'Labour rates'!$D$2))</f>
        <v>463.10299969678385</v>
      </c>
      <c r="AU42" s="507">
        <f>'AERFD Revised labour.plant '!N7*$AQ42*((1+'Labour rates'!$C$2)*(1+'Labour rates'!$D$2))</f>
        <v>476.88740624217706</v>
      </c>
      <c r="AV42" s="507">
        <f>'AERFD Revised labour.plant '!O7*$AQ42*((1+'Labour rates'!$C$2)*(1+'Labour rates'!$D$2))</f>
        <v>493.00194746258506</v>
      </c>
      <c r="AW42" s="507">
        <f>'AERFD Revised labour.plant '!P7*$AQ42*((1+'Labour rates'!$C$2)*(1+'Labour rates'!$D$2))</f>
        <v>509.98411849230774</v>
      </c>
      <c r="AX42" s="510">
        <f>'AERFD Revised labour.plant '!Q7*$AQ42*((1+'Labour rates'!$C$2)*(1+'Labour rates'!$D$2))</f>
        <v>527.32179897204605</v>
      </c>
      <c r="AY42" s="203">
        <v>2</v>
      </c>
      <c r="AZ42" s="198">
        <f>AY42*'Labour rates'!C16</f>
        <v>391.58</v>
      </c>
      <c r="BA42" s="215" t="s">
        <v>174</v>
      </c>
      <c r="BB42" s="198">
        <f>'AERFD Revised labour.plant '!M7*$AY42*((1+'Labour rates'!$C$2)*(1+'Labour rates'!$D$2))</f>
        <v>463.10299969678385</v>
      </c>
      <c r="BC42" s="507">
        <f>'AERFD Revised labour.plant '!N7*$AY42*((1+'Labour rates'!$C$2)*(1+'Labour rates'!$D$2))</f>
        <v>476.88740624217706</v>
      </c>
      <c r="BD42" s="507">
        <f>'AERFD Revised labour.plant '!O7*$AY42*((1+'Labour rates'!$C$2)*(1+'Labour rates'!$D$2))</f>
        <v>493.00194746258506</v>
      </c>
      <c r="BE42" s="507">
        <f>'AERFD Revised labour.plant '!P7*$AY42*((1+'Labour rates'!$C$2)*(1+'Labour rates'!$D$2))</f>
        <v>509.98411849230774</v>
      </c>
      <c r="BF42" s="510">
        <f>'AERFD Revised labour.plant '!Q7*$AY42*((1+'Labour rates'!$C$2)*(1+'Labour rates'!$D$2))</f>
        <v>527.32179897204605</v>
      </c>
      <c r="BG42" s="203">
        <v>2</v>
      </c>
      <c r="BH42" s="198">
        <f>BG42*'Labour rates'!C15</f>
        <v>391.58</v>
      </c>
      <c r="BI42" s="215" t="s">
        <v>174</v>
      </c>
      <c r="BJ42" s="198">
        <f>'AERFD Revised labour.plant '!M7*$BG42*((1+'Labour rates'!$C$2)*(1+'Labour rates'!$D$2))</f>
        <v>463.10299969678385</v>
      </c>
      <c r="BK42" s="507">
        <f>'AERFD Revised labour.plant '!N7*$BG42*((1+'Labour rates'!$C$2)*(1+'Labour rates'!$D$2))</f>
        <v>476.88740624217706</v>
      </c>
      <c r="BL42" s="507">
        <f>'AERFD Revised labour.plant '!O7*$BG42*((1+'Labour rates'!$C$2)*(1+'Labour rates'!$D$2))</f>
        <v>493.00194746258506</v>
      </c>
      <c r="BM42" s="507">
        <f>'AERFD Revised labour.plant '!P7*$BG42*((1+'Labour rates'!$C$2)*(1+'Labour rates'!$D$2))</f>
        <v>509.98411849230774</v>
      </c>
      <c r="BN42" s="510">
        <f>'AERFD Revised labour.plant '!Q7*$BG42*((1+'Labour rates'!$C$2)*(1+'Labour rates'!$D$2))</f>
        <v>527.32179897204605</v>
      </c>
      <c r="BO42" s="203">
        <v>2</v>
      </c>
      <c r="BP42" s="198">
        <f>BO42*'Labour rates'!C15</f>
        <v>391.58</v>
      </c>
      <c r="BQ42" s="215" t="s">
        <v>174</v>
      </c>
      <c r="BR42" s="198">
        <f>'AERFD Revised labour.plant '!M7*$BO42*((1+'Labour rates'!$C$2)*(1+'Labour rates'!$D$2))</f>
        <v>463.10299969678385</v>
      </c>
      <c r="BS42" s="507">
        <f>'AERFD Revised labour.plant '!N7*$BO42*((1+'Labour rates'!$C$2)*(1+'Labour rates'!$D$2))</f>
        <v>476.88740624217706</v>
      </c>
      <c r="BT42" s="507">
        <f>'AERFD Revised labour.plant '!O7*$BO42*((1+'Labour rates'!$C$2)*(1+'Labour rates'!$D$2))</f>
        <v>493.00194746258506</v>
      </c>
      <c r="BU42" s="507">
        <f>'AERFD Revised labour.plant '!P7*$BO42*((1+'Labour rates'!$C$2)*(1+'Labour rates'!$D$2))</f>
        <v>509.98411849230774</v>
      </c>
      <c r="BV42" s="510">
        <f>'AERFD Revised labour.plant '!Q7*$BO42*((1+'Labour rates'!$C$2)*(1+'Labour rates'!$D$2))</f>
        <v>527.32179897204605</v>
      </c>
      <c r="BW42" s="203">
        <v>0</v>
      </c>
      <c r="BX42" s="198">
        <f>BW42*'Labour rates'!C15</f>
        <v>0</v>
      </c>
      <c r="BY42" s="215" t="s">
        <v>174</v>
      </c>
      <c r="BZ42" s="198">
        <v>0</v>
      </c>
      <c r="CA42" s="507">
        <v>0</v>
      </c>
      <c r="CB42" s="507">
        <v>0</v>
      </c>
      <c r="CC42" s="507">
        <v>0</v>
      </c>
      <c r="CD42" s="510">
        <v>0</v>
      </c>
      <c r="CE42" s="203">
        <v>0</v>
      </c>
      <c r="CF42" s="198">
        <f>CE42*'Labour rates'!C15</f>
        <v>0</v>
      </c>
      <c r="CG42" s="215" t="s">
        <v>174</v>
      </c>
      <c r="CH42" s="198">
        <v>0</v>
      </c>
      <c r="CI42" s="507">
        <v>0</v>
      </c>
      <c r="CJ42" s="507">
        <v>0</v>
      </c>
      <c r="CK42" s="507">
        <v>0</v>
      </c>
      <c r="CL42" s="510">
        <v>0</v>
      </c>
      <c r="CM42" s="203">
        <v>3</v>
      </c>
      <c r="CN42" s="198">
        <f>CM42*'Labour rates'!C15</f>
        <v>587.37</v>
      </c>
      <c r="CO42" s="215" t="s">
        <v>174</v>
      </c>
      <c r="CP42" s="198">
        <f>'AERFD Revised labour.plant '!M7*$CM42*((1+'Labour rates'!$C$2)*(1+'Labour rates'!$D$2))</f>
        <v>694.65449954517578</v>
      </c>
      <c r="CQ42" s="507">
        <f>'AERFD Revised labour.plant '!N7*$CM42*((1+'Labour rates'!$C$2)*(1+'Labour rates'!$D$2))</f>
        <v>715.33110936326568</v>
      </c>
      <c r="CR42" s="507">
        <f>'AERFD Revised labour.plant '!O7*$CM42*((1+'Labour rates'!$C$2)*(1+'Labour rates'!$D$2))</f>
        <v>739.50292119387757</v>
      </c>
      <c r="CS42" s="507">
        <f>'AERFD Revised labour.plant '!P7*$CM42*((1+'Labour rates'!$C$2)*(1+'Labour rates'!$D$2))</f>
        <v>764.97617773846162</v>
      </c>
      <c r="CT42" s="510">
        <f>'AERFD Revised labour.plant '!Q7*$CM42*((1+'Labour rates'!$C$2)*(1+'Labour rates'!$D$2))</f>
        <v>790.98269845806908</v>
      </c>
      <c r="CU42" s="203">
        <v>3</v>
      </c>
      <c r="CV42" s="198">
        <f>CU42*'Labour rates'!C15</f>
        <v>587.37</v>
      </c>
      <c r="CW42" s="215" t="s">
        <v>174</v>
      </c>
      <c r="CX42" s="198">
        <f>'AERFD Revised labour.plant '!M7*$CU42*((1+'Labour rates'!$C$2)*(1+'Labour rates'!$D$2))</f>
        <v>694.65449954517578</v>
      </c>
      <c r="CY42" s="507">
        <f>'AERFD Revised labour.plant '!N7*$CU42*((1+'Labour rates'!$C$2)*(1+'Labour rates'!$D$2))</f>
        <v>715.33110936326568</v>
      </c>
      <c r="CZ42" s="507">
        <f>'AERFD Revised labour.plant '!O7*$CU42*((1+'Labour rates'!$C$2)*(1+'Labour rates'!$D$2))</f>
        <v>739.50292119387757</v>
      </c>
      <c r="DA42" s="507">
        <f>'AERFD Revised labour.plant '!P7*$CU42*((1+'Labour rates'!$C$2)*(1+'Labour rates'!$D$2))</f>
        <v>764.97617773846162</v>
      </c>
      <c r="DB42" s="510">
        <f>'AERFD Revised labour.plant '!Q7*$CU42*((1+'Labour rates'!$C$2)*(1+'Labour rates'!$D$2))</f>
        <v>790.98269845806908</v>
      </c>
      <c r="DC42" s="203">
        <v>2</v>
      </c>
      <c r="DD42" s="198">
        <f>DC42*'Labour rates'!C15</f>
        <v>391.58</v>
      </c>
      <c r="DE42" s="215" t="s">
        <v>174</v>
      </c>
      <c r="DF42" s="198">
        <f>'AERFD Revised labour.plant '!M7*$DC42*((1+'Labour rates'!$C$2)*(1+'Labour rates'!$D$2))</f>
        <v>463.10299969678385</v>
      </c>
      <c r="DG42" s="507">
        <f>'AERFD Revised labour.plant '!N7*$DC42*((1+'Labour rates'!$C$2)*(1+'Labour rates'!$D$2))</f>
        <v>476.88740624217706</v>
      </c>
      <c r="DH42" s="507">
        <f>'AERFD Revised labour.plant '!O7*$DC42*((1+'Labour rates'!$C$2)*(1+'Labour rates'!$D$2))</f>
        <v>493.00194746258506</v>
      </c>
      <c r="DI42" s="507">
        <f>'AERFD Revised labour.plant '!P7*$DC42*((1+'Labour rates'!$C$2)*(1+'Labour rates'!$D$2))</f>
        <v>509.98411849230774</v>
      </c>
      <c r="DJ42" s="510">
        <f>'AERFD Revised labour.plant '!Q7*$DC42*((1+'Labour rates'!$C$2)*(1+'Labour rates'!$D$2))</f>
        <v>527.32179897204605</v>
      </c>
      <c r="DK42" s="203">
        <v>3</v>
      </c>
      <c r="DL42" s="198">
        <f>DK42*'Labour rates'!C15</f>
        <v>587.37</v>
      </c>
      <c r="DM42" s="215" t="s">
        <v>174</v>
      </c>
      <c r="DN42" s="198">
        <f>'AERFD Revised labour.plant '!M7*$DK42*((1+'Labour rates'!$C$2)*(1+'Labour rates'!$D$2))</f>
        <v>694.65449954517578</v>
      </c>
      <c r="DO42" s="507">
        <f>'AERFD Revised labour.plant '!N7*$DK42*((1+'Labour rates'!$C$2)*(1+'Labour rates'!$D$2))</f>
        <v>715.33110936326568</v>
      </c>
      <c r="DP42" s="507">
        <f>'AERFD Revised labour.plant '!O7*$DK42*((1+'Labour rates'!$C$2)*(1+'Labour rates'!$D$2))</f>
        <v>739.50292119387757</v>
      </c>
      <c r="DQ42" s="507">
        <f>'AERFD Revised labour.plant '!P7*$DK42*((1+'Labour rates'!$C$2)*(1+'Labour rates'!$D$2))</f>
        <v>764.97617773846162</v>
      </c>
      <c r="DR42" s="510">
        <f>'AERFD Revised labour.plant '!Q7*$DK42*((1+'Labour rates'!$C$2)*(1+'Labour rates'!$D$2))</f>
        <v>790.98269845806908</v>
      </c>
      <c r="DS42" s="203">
        <v>3</v>
      </c>
      <c r="DT42" s="198">
        <f>DS42*'Labour rates'!C15</f>
        <v>587.37</v>
      </c>
      <c r="DU42" s="215" t="s">
        <v>174</v>
      </c>
      <c r="DV42" s="198">
        <f>'AERFD Revised labour.plant '!M7*$DS42*((1+'Labour rates'!$C$2)*(1+'Labour rates'!$D$2))</f>
        <v>694.65449954517578</v>
      </c>
      <c r="DW42" s="507">
        <f>'AERFD Revised labour.plant '!N7*$DS42*((1+'Labour rates'!$C$2)*(1+'Labour rates'!$D$2))</f>
        <v>715.33110936326568</v>
      </c>
      <c r="DX42" s="507">
        <f>'AERFD Revised labour.plant '!O7*$DS42*((1+'Labour rates'!$C$2)*(1+'Labour rates'!$D$2))</f>
        <v>739.50292119387757</v>
      </c>
      <c r="DY42" s="507">
        <f>'AERFD Revised labour.plant '!P7*$DS42*((1+'Labour rates'!$C$2)*(1+'Labour rates'!$D$2))</f>
        <v>764.97617773846162</v>
      </c>
      <c r="DZ42" s="510">
        <f>'AERFD Revised labour.plant '!Q7*$DS42*((1+'Labour rates'!$C$2)*(1+'Labour rates'!$D$2))</f>
        <v>790.98269845806908</v>
      </c>
      <c r="EA42" s="203">
        <v>0</v>
      </c>
      <c r="EB42" s="198">
        <f>EA42*'Labour rates'!C15</f>
        <v>0</v>
      </c>
      <c r="EC42" s="215" t="s">
        <v>174</v>
      </c>
      <c r="ED42" s="198">
        <v>0</v>
      </c>
      <c r="EE42" s="507">
        <v>0</v>
      </c>
      <c r="EF42" s="507">
        <v>0</v>
      </c>
      <c r="EG42" s="507">
        <v>0</v>
      </c>
      <c r="EH42" s="510">
        <v>0</v>
      </c>
      <c r="EI42" s="203">
        <v>0</v>
      </c>
      <c r="EJ42" s="198">
        <f>EI14*'Labour rates'!C15</f>
        <v>0</v>
      </c>
      <c r="EK42" s="215" t="s">
        <v>174</v>
      </c>
      <c r="EL42" s="198">
        <v>0</v>
      </c>
      <c r="EM42" s="507">
        <v>0</v>
      </c>
      <c r="EN42" s="507">
        <v>0</v>
      </c>
      <c r="EO42" s="507">
        <v>0</v>
      </c>
      <c r="EP42" s="510">
        <v>0</v>
      </c>
      <c r="EQ42" s="203">
        <v>0</v>
      </c>
      <c r="ER42" s="198">
        <f>EQ42*'Labour rates'!C15</f>
        <v>0</v>
      </c>
      <c r="ES42" s="215" t="s">
        <v>174</v>
      </c>
      <c r="ET42" s="198">
        <f>'AERFD Revised labour.plant '!M7*$EQ42*((1+'Labour rates'!$C$2)*(1+'Labour rates'!$D$2))</f>
        <v>0</v>
      </c>
      <c r="EU42" s="507">
        <v>0</v>
      </c>
      <c r="EV42" s="507">
        <v>0</v>
      </c>
      <c r="EW42" s="507">
        <v>0</v>
      </c>
      <c r="EX42" s="510">
        <v>0</v>
      </c>
      <c r="EY42" s="203">
        <v>0</v>
      </c>
      <c r="EZ42" s="198">
        <f>EY42*'Labour rates'!C15</f>
        <v>0</v>
      </c>
      <c r="FA42" s="215" t="s">
        <v>174</v>
      </c>
      <c r="FB42" s="198">
        <f>'AERFD Revised labour.plant '!M7*$EY42*((1+'Labour rates'!$C$2)*(1+'Labour rates'!$D$2))</f>
        <v>0</v>
      </c>
      <c r="FC42" s="507">
        <f>'AERFD Revised labour.plant '!N7*$EY42*((1+'Labour rates'!$C$2)*(1+'Labour rates'!$D$2))</f>
        <v>0</v>
      </c>
      <c r="FD42" s="507">
        <f>'AERFD Revised labour.plant '!O7*$EY42*((1+'Labour rates'!$C$2)*(1+'Labour rates'!$D$2))</f>
        <v>0</v>
      </c>
      <c r="FE42" s="507">
        <f>'AERFD Revised labour.plant '!P7*$EY42*((1+'Labour rates'!$C$2)*(1+'Labour rates'!$D$2))</f>
        <v>0</v>
      </c>
      <c r="FF42" s="510">
        <f>'AERFD Revised labour.plant '!Q7*$EY42*((1+'Labour rates'!$C$2)*(1+'Labour rates'!$D$2))</f>
        <v>0</v>
      </c>
      <c r="FG42" s="203">
        <v>4</v>
      </c>
      <c r="FH42" s="198">
        <f>FG42*'Labour rates'!C15</f>
        <v>783.16</v>
      </c>
      <c r="FI42" s="215" t="s">
        <v>174</v>
      </c>
      <c r="FJ42" s="198">
        <f>'AERFD Revised labour.plant '!M7*$FG42*((1+'Labour rates'!$C$2)*(1+'Labour rates'!$D$2))</f>
        <v>926.20599939356771</v>
      </c>
      <c r="FK42" s="507">
        <f>'AERFD Revised labour.plant '!N7*$FG42*((1+'Labour rates'!$C$2)*(1+'Labour rates'!$D$2))</f>
        <v>953.77481248435413</v>
      </c>
      <c r="FL42" s="507">
        <f>'AERFD Revised labour.plant '!O7*$FG42*((1+'Labour rates'!$C$2)*(1+'Labour rates'!$D$2))</f>
        <v>986.00389492517013</v>
      </c>
      <c r="FM42" s="507">
        <f>'AERFD Revised labour.plant '!P7*$FG42*((1+'Labour rates'!$C$2)*(1+'Labour rates'!$D$2))</f>
        <v>1019.9682369846155</v>
      </c>
      <c r="FN42" s="510">
        <f>'AERFD Revised labour.plant '!Q7*$FG42*((1+'Labour rates'!$C$2)*(1+'Labour rates'!$D$2))</f>
        <v>1054.6435979440921</v>
      </c>
      <c r="FO42" s="203">
        <v>4</v>
      </c>
      <c r="FP42" s="198">
        <f>FO42*'Labour rates'!C15</f>
        <v>783.16</v>
      </c>
      <c r="FQ42" s="215" t="s">
        <v>174</v>
      </c>
      <c r="FR42" s="198">
        <f>'AERFD Revised labour.plant '!M7*$FO42*((1+'Labour rates'!$C$2)*(1+'Labour rates'!$D$2))</f>
        <v>926.20599939356771</v>
      </c>
      <c r="FS42" s="507">
        <f>'AERFD Revised labour.plant '!N7*$FO42*((1+'Labour rates'!$C$2)*(1+'Labour rates'!$D$2))</f>
        <v>953.77481248435413</v>
      </c>
      <c r="FT42" s="507">
        <f>'AERFD Revised labour.plant '!O7*$FO42*((1+'Labour rates'!$C$2)*(1+'Labour rates'!$D$2))</f>
        <v>986.00389492517013</v>
      </c>
      <c r="FU42" s="507">
        <f>'AERFD Revised labour.plant '!P7*$FO42*((1+'Labour rates'!$C$2)*(1+'Labour rates'!$D$2))</f>
        <v>1019.9682369846155</v>
      </c>
      <c r="FV42" s="510">
        <f>'AERFD Revised labour.plant '!Q7*$FO42*((1+'Labour rates'!$C$2)*(1+'Labour rates'!$D$2))</f>
        <v>1054.6435979440921</v>
      </c>
      <c r="FW42" s="203">
        <v>4</v>
      </c>
      <c r="FX42" s="198">
        <f>FW42*'Labour rates'!C15</f>
        <v>783.16</v>
      </c>
      <c r="FY42" s="215" t="s">
        <v>174</v>
      </c>
      <c r="FZ42" s="198">
        <f>'AERFD Revised labour.plant '!M7*$FW42*((1+'Labour rates'!$C$2)*(1+'Labour rates'!$D$2))</f>
        <v>926.20599939356771</v>
      </c>
      <c r="GA42" s="507">
        <f>'AERFD Revised labour.plant '!N7*$FW42*((1+'Labour rates'!$C$2)*(1+'Labour rates'!$D$2))</f>
        <v>953.77481248435413</v>
      </c>
      <c r="GB42" s="507">
        <f>'AERFD Revised labour.plant '!O7*$FW42*((1+'Labour rates'!$C$2)*(1+'Labour rates'!$D$2))</f>
        <v>986.00389492517013</v>
      </c>
      <c r="GC42" s="507">
        <f>'AERFD Revised labour.plant '!P7*$FW42*((1+'Labour rates'!$C$2)*(1+'Labour rates'!$D$2))</f>
        <v>1019.9682369846155</v>
      </c>
      <c r="GD42" s="510">
        <f>'AERFD Revised labour.plant '!Q7*$FW42*((1+'Labour rates'!$C$2)*(1+'Labour rates'!$D$2))</f>
        <v>1054.6435979440921</v>
      </c>
      <c r="GE42" s="203">
        <v>0</v>
      </c>
      <c r="GF42" s="198">
        <f>GE42*'Labour rates'!C15</f>
        <v>0</v>
      </c>
      <c r="GG42" s="215" t="s">
        <v>174</v>
      </c>
      <c r="GH42" s="198">
        <v>0</v>
      </c>
      <c r="GI42" s="507">
        <v>0</v>
      </c>
      <c r="GJ42" s="507">
        <v>0</v>
      </c>
      <c r="GK42" s="507">
        <v>0</v>
      </c>
      <c r="GL42" s="510">
        <v>0</v>
      </c>
      <c r="GM42" s="203">
        <v>0</v>
      </c>
      <c r="GN42" s="198">
        <f>GM42*'Labour rates'!C15</f>
        <v>0</v>
      </c>
      <c r="GO42" s="215" t="s">
        <v>174</v>
      </c>
      <c r="GP42" s="198">
        <v>0</v>
      </c>
      <c r="GQ42" s="507">
        <v>0</v>
      </c>
      <c r="GR42" s="507">
        <v>0</v>
      </c>
      <c r="GS42" s="507">
        <v>0</v>
      </c>
      <c r="GT42" s="510">
        <v>0</v>
      </c>
      <c r="GU42" s="203">
        <v>0</v>
      </c>
      <c r="GV42" s="198">
        <f>GU42*'Labour rates'!C15</f>
        <v>0</v>
      </c>
      <c r="GW42" s="215" t="s">
        <v>174</v>
      </c>
      <c r="GX42" s="198">
        <v>0</v>
      </c>
      <c r="GY42" s="507">
        <v>0</v>
      </c>
      <c r="GZ42" s="507">
        <v>0</v>
      </c>
      <c r="HA42" s="507">
        <v>0</v>
      </c>
      <c r="HB42" s="510">
        <v>0</v>
      </c>
      <c r="HC42" s="203">
        <v>0</v>
      </c>
      <c r="HD42" s="198">
        <f>HC42*'Labour rates'!C15</f>
        <v>0</v>
      </c>
      <c r="HE42" s="215" t="s">
        <v>174</v>
      </c>
      <c r="HF42" s="198">
        <v>0</v>
      </c>
      <c r="HG42" s="507">
        <v>0</v>
      </c>
      <c r="HH42" s="507">
        <v>0</v>
      </c>
      <c r="HI42" s="507">
        <v>0</v>
      </c>
      <c r="HJ42" s="510">
        <v>0</v>
      </c>
      <c r="HK42" s="203">
        <v>0</v>
      </c>
      <c r="HL42" s="198">
        <f>HK42*'Labour rates'!C15</f>
        <v>0</v>
      </c>
      <c r="HM42" s="215" t="s">
        <v>174</v>
      </c>
      <c r="HN42" s="198">
        <f>'AERFD Revised labour.plant '!M7*$HK42*((1+'Labour rates'!$C$2)*(1+'Labour rates'!$D$2))</f>
        <v>0</v>
      </c>
      <c r="HO42" s="507">
        <v>0</v>
      </c>
      <c r="HP42" s="507">
        <v>0</v>
      </c>
      <c r="HQ42" s="507">
        <v>0</v>
      </c>
      <c r="HR42" s="510">
        <v>0</v>
      </c>
      <c r="HS42" s="203">
        <v>0</v>
      </c>
      <c r="HT42" s="198">
        <f>HS42*'Labour rates'!C15</f>
        <v>0</v>
      </c>
      <c r="HU42" s="215" t="s">
        <v>174</v>
      </c>
      <c r="HV42" s="198">
        <f>'AERFD Revised labour.plant '!M7*$HS42*((1+'Labour rates'!$C$2)*(1+'Labour rates'!$D$2))</f>
        <v>0</v>
      </c>
      <c r="HW42" s="507">
        <f>'AERFD Revised labour.plant '!N7*$HS42*((1+'Labour rates'!$C$2)*(1+'Labour rates'!$D$2))</f>
        <v>0</v>
      </c>
      <c r="HX42" s="507">
        <f>'AERFD Revised labour.plant '!O7*$HS42*((1+'Labour rates'!$C$2)*(1+'Labour rates'!$D$2))</f>
        <v>0</v>
      </c>
      <c r="HY42" s="507">
        <f>'AERFD Revised labour.plant '!P7*$HS42*((1+'Labour rates'!$C$2)*(1+'Labour rates'!$D$2))</f>
        <v>0</v>
      </c>
      <c r="HZ42" s="510">
        <f>'AERFD Revised labour.plant '!Q7*$HS42*((1+'Labour rates'!$C$2)*(1+'Labour rates'!$D$2))</f>
        <v>0</v>
      </c>
      <c r="IA42" s="203">
        <v>0</v>
      </c>
      <c r="IB42" s="198">
        <f>IA42*'Labour rates'!C15</f>
        <v>0</v>
      </c>
      <c r="IC42" s="215" t="s">
        <v>174</v>
      </c>
      <c r="ID42" s="198">
        <v>0</v>
      </c>
      <c r="IE42" s="507">
        <v>0</v>
      </c>
      <c r="IF42" s="507">
        <v>0</v>
      </c>
      <c r="IG42" s="507">
        <v>0</v>
      </c>
      <c r="IH42" s="510">
        <v>0</v>
      </c>
      <c r="II42" s="203">
        <v>0</v>
      </c>
      <c r="IJ42" s="198">
        <f>II42*'Labour rates'!C15</f>
        <v>0</v>
      </c>
      <c r="IK42" s="215" t="s">
        <v>174</v>
      </c>
      <c r="IL42" s="198">
        <f>'AERFD Revised labour.plant '!M7*$II42*((1+'Labour rates'!$C$2)*(1+'Labour rates'!$D$2))</f>
        <v>0</v>
      </c>
      <c r="IM42" s="507">
        <f>'AERFD Revised labour.plant '!N7*$II42*((1+'Labour rates'!$C$2)*(1+'Labour rates'!$D$2))</f>
        <v>0</v>
      </c>
      <c r="IN42" s="507">
        <f>'AERFD Revised labour.plant '!O7*$II42*((1+'Labour rates'!$C$2)*(1+'Labour rates'!$D$2))</f>
        <v>0</v>
      </c>
      <c r="IO42" s="507">
        <f>'AERFD Revised labour.plant '!P7*$II42*((1+'Labour rates'!$C$2)*(1+'Labour rates'!$D$2))</f>
        <v>0</v>
      </c>
      <c r="IP42" s="510">
        <f>'AERFD Revised labour.plant '!Q7*$II42*((1+'Labour rates'!$C$2)*(1+'Labour rates'!$D$2))</f>
        <v>0</v>
      </c>
      <c r="IQ42" s="203">
        <v>0</v>
      </c>
      <c r="IR42" s="198">
        <f>IQ42*'Labour rates'!C15</f>
        <v>0</v>
      </c>
      <c r="IS42" s="215" t="s">
        <v>174</v>
      </c>
      <c r="IT42" s="198">
        <v>0</v>
      </c>
      <c r="IU42" s="507">
        <v>0</v>
      </c>
      <c r="IV42" s="507">
        <v>0</v>
      </c>
      <c r="IW42" s="507">
        <v>0</v>
      </c>
      <c r="IX42" s="510">
        <v>0</v>
      </c>
      <c r="IY42" s="203">
        <v>0</v>
      </c>
      <c r="IZ42" s="198">
        <f>IY42*'Labour rates'!C15</f>
        <v>0</v>
      </c>
      <c r="JA42" s="215" t="s">
        <v>174</v>
      </c>
      <c r="JB42" s="198">
        <v>0</v>
      </c>
      <c r="JC42" s="507">
        <v>0</v>
      </c>
      <c r="JD42" s="507">
        <v>0</v>
      </c>
      <c r="JE42" s="507">
        <v>0</v>
      </c>
      <c r="JF42" s="510">
        <v>0</v>
      </c>
    </row>
    <row r="43" spans="1:266" x14ac:dyDescent="0.35">
      <c r="A43" s="1" t="s">
        <v>61</v>
      </c>
      <c r="B43" s="191"/>
      <c r="C43" s="203">
        <v>0</v>
      </c>
      <c r="D43" s="198">
        <f>C43*'Labour rates'!C16</f>
        <v>0</v>
      </c>
      <c r="E43" s="215" t="s">
        <v>174</v>
      </c>
      <c r="F43" s="198">
        <v>0</v>
      </c>
      <c r="G43" s="507">
        <v>0</v>
      </c>
      <c r="H43" s="507">
        <v>0</v>
      </c>
      <c r="I43" s="507">
        <v>0</v>
      </c>
      <c r="J43" s="510">
        <v>0</v>
      </c>
      <c r="K43" s="203">
        <v>0</v>
      </c>
      <c r="L43" s="198">
        <f>K43*'Labour rates'!C16</f>
        <v>0</v>
      </c>
      <c r="M43" s="215" t="s">
        <v>174</v>
      </c>
      <c r="N43" s="198">
        <v>0</v>
      </c>
      <c r="O43" s="507">
        <v>0</v>
      </c>
      <c r="P43" s="507">
        <v>0</v>
      </c>
      <c r="Q43" s="507">
        <v>0</v>
      </c>
      <c r="R43" s="510">
        <v>0</v>
      </c>
      <c r="S43" s="203">
        <v>0</v>
      </c>
      <c r="T43" s="198">
        <f>S43*'Labour rates'!C16</f>
        <v>0</v>
      </c>
      <c r="U43" s="215" t="s">
        <v>174</v>
      </c>
      <c r="V43" s="198">
        <v>0</v>
      </c>
      <c r="W43" s="507">
        <v>0</v>
      </c>
      <c r="X43" s="507">
        <v>0</v>
      </c>
      <c r="Y43" s="507">
        <v>0</v>
      </c>
      <c r="Z43" s="510">
        <v>0</v>
      </c>
      <c r="AA43" s="203">
        <v>0</v>
      </c>
      <c r="AB43" s="198">
        <f>AA43*'Labour rates'!C16</f>
        <v>0</v>
      </c>
      <c r="AC43" s="215" t="s">
        <v>174</v>
      </c>
      <c r="AD43" s="198">
        <v>0</v>
      </c>
      <c r="AE43" s="507">
        <v>0</v>
      </c>
      <c r="AF43" s="507">
        <v>0</v>
      </c>
      <c r="AG43" s="507">
        <v>0</v>
      </c>
      <c r="AH43" s="510">
        <v>0</v>
      </c>
      <c r="AI43" s="203">
        <v>0</v>
      </c>
      <c r="AJ43" s="198">
        <f>AI43*'Labour rates'!C16</f>
        <v>0</v>
      </c>
      <c r="AK43" s="215" t="s">
        <v>174</v>
      </c>
      <c r="AL43" s="198">
        <v>0</v>
      </c>
      <c r="AM43" s="507">
        <v>0</v>
      </c>
      <c r="AN43" s="507">
        <v>0</v>
      </c>
      <c r="AO43" s="507">
        <v>0</v>
      </c>
      <c r="AP43" s="510">
        <v>0</v>
      </c>
      <c r="AQ43" s="203">
        <v>0</v>
      </c>
      <c r="AR43" s="198">
        <f>AQ43*'Labour rates'!C16</f>
        <v>0</v>
      </c>
      <c r="AS43" s="215" t="s">
        <v>174</v>
      </c>
      <c r="AT43" s="198">
        <v>0</v>
      </c>
      <c r="AU43" s="507">
        <v>0</v>
      </c>
      <c r="AV43" s="507">
        <v>0</v>
      </c>
      <c r="AW43" s="507">
        <v>0</v>
      </c>
      <c r="AX43" s="510">
        <v>0</v>
      </c>
      <c r="AY43" s="203">
        <v>0</v>
      </c>
      <c r="AZ43" s="198">
        <f>AY43*'Labour rates'!C17</f>
        <v>0</v>
      </c>
      <c r="BA43" s="215" t="s">
        <v>174</v>
      </c>
      <c r="BB43" s="198">
        <v>0</v>
      </c>
      <c r="BC43" s="507">
        <v>0</v>
      </c>
      <c r="BD43" s="507">
        <v>0</v>
      </c>
      <c r="BE43" s="507">
        <v>0</v>
      </c>
      <c r="BF43" s="510">
        <v>0</v>
      </c>
      <c r="BG43" s="203">
        <v>0</v>
      </c>
      <c r="BH43" s="198">
        <f>BG43*'Labour rates'!C16</f>
        <v>0</v>
      </c>
      <c r="BI43" s="215" t="s">
        <v>174</v>
      </c>
      <c r="BJ43" s="198">
        <v>0</v>
      </c>
      <c r="BK43" s="507">
        <v>0</v>
      </c>
      <c r="BL43" s="507">
        <v>0</v>
      </c>
      <c r="BM43" s="507">
        <v>0</v>
      </c>
      <c r="BN43" s="510">
        <v>0</v>
      </c>
      <c r="BO43" s="203">
        <v>0</v>
      </c>
      <c r="BP43" s="198">
        <f>BO43*'Labour rates'!C16</f>
        <v>0</v>
      </c>
      <c r="BQ43" s="215" t="s">
        <v>174</v>
      </c>
      <c r="BR43" s="198">
        <v>0</v>
      </c>
      <c r="BS43" s="507">
        <v>0</v>
      </c>
      <c r="BT43" s="507">
        <v>0</v>
      </c>
      <c r="BU43" s="507">
        <v>0</v>
      </c>
      <c r="BV43" s="510">
        <v>0</v>
      </c>
      <c r="BW43" s="203">
        <v>0</v>
      </c>
      <c r="BX43" s="198">
        <f>BW43*'Labour rates'!C16</f>
        <v>0</v>
      </c>
      <c r="BY43" s="215" t="s">
        <v>174</v>
      </c>
      <c r="BZ43" s="198">
        <v>0</v>
      </c>
      <c r="CA43" s="507">
        <v>0</v>
      </c>
      <c r="CB43" s="507">
        <v>0</v>
      </c>
      <c r="CC43" s="507">
        <v>0</v>
      </c>
      <c r="CD43" s="510">
        <v>0</v>
      </c>
      <c r="CE43" s="203">
        <v>0</v>
      </c>
      <c r="CF43" s="198">
        <f>CE43*'Labour rates'!C16</f>
        <v>0</v>
      </c>
      <c r="CG43" s="215" t="s">
        <v>174</v>
      </c>
      <c r="CH43" s="198">
        <v>0</v>
      </c>
      <c r="CI43" s="507">
        <v>0</v>
      </c>
      <c r="CJ43" s="507">
        <v>0</v>
      </c>
      <c r="CK43" s="507">
        <v>0</v>
      </c>
      <c r="CL43" s="510">
        <v>0</v>
      </c>
      <c r="CM43" s="203">
        <v>0</v>
      </c>
      <c r="CN43" s="198">
        <f>CM43*'Labour rates'!C16</f>
        <v>0</v>
      </c>
      <c r="CO43" s="215" t="s">
        <v>174</v>
      </c>
      <c r="CP43" s="198">
        <v>0</v>
      </c>
      <c r="CQ43" s="507">
        <v>0</v>
      </c>
      <c r="CR43" s="507">
        <v>0</v>
      </c>
      <c r="CS43" s="507">
        <v>0</v>
      </c>
      <c r="CT43" s="510">
        <v>0</v>
      </c>
      <c r="CU43" s="203">
        <v>4</v>
      </c>
      <c r="CV43" s="198">
        <f>CU43*'Labour rates'!C16</f>
        <v>783.16</v>
      </c>
      <c r="CW43" s="215" t="s">
        <v>174</v>
      </c>
      <c r="CX43" s="198">
        <f>'AERFD Revised labour.plant '!M8*$CU43*((1+'Labour rates'!$C$2)*(1+'Labour rates'!$D$2))</f>
        <v>926.20599939356771</v>
      </c>
      <c r="CY43" s="507">
        <f>'AERFD Revised labour.plant '!N8*$CU43*((1+'Labour rates'!$C$2)*(1+'Labour rates'!$D$2))</f>
        <v>953.77481248435413</v>
      </c>
      <c r="CZ43" s="507">
        <f>'AERFD Revised labour.plant '!O8*$CU43*((1+'Labour rates'!$C$2)*(1+'Labour rates'!$D$2))</f>
        <v>986.00389492517013</v>
      </c>
      <c r="DA43" s="507">
        <f>'AERFD Revised labour.plant '!P8*$CU43*((1+'Labour rates'!$C$2)*(1+'Labour rates'!$D$2))</f>
        <v>1019.9682369846155</v>
      </c>
      <c r="DB43" s="510">
        <f>'AERFD Revised labour.plant '!Q8*$CU43*((1+'Labour rates'!$C$2)*(1+'Labour rates'!$D$2))</f>
        <v>1054.6435979440921</v>
      </c>
      <c r="DC43" s="203">
        <v>0</v>
      </c>
      <c r="DD43" s="198">
        <f>DC43*'Labour rates'!C16</f>
        <v>0</v>
      </c>
      <c r="DE43" s="215" t="s">
        <v>174</v>
      </c>
      <c r="DF43" s="198">
        <v>0</v>
      </c>
      <c r="DG43" s="507">
        <v>0</v>
      </c>
      <c r="DH43" s="507">
        <v>0</v>
      </c>
      <c r="DI43" s="507">
        <v>0</v>
      </c>
      <c r="DJ43" s="510">
        <v>0</v>
      </c>
      <c r="DK43" s="203">
        <v>0</v>
      </c>
      <c r="DL43" s="198">
        <f>DK43*'Labour rates'!C16</f>
        <v>0</v>
      </c>
      <c r="DM43" s="215" t="s">
        <v>174</v>
      </c>
      <c r="DN43" s="198">
        <v>0</v>
      </c>
      <c r="DO43" s="507">
        <v>0</v>
      </c>
      <c r="DP43" s="507">
        <v>0</v>
      </c>
      <c r="DQ43" s="507">
        <v>0</v>
      </c>
      <c r="DR43" s="510">
        <v>0</v>
      </c>
      <c r="DS43" s="203">
        <v>0</v>
      </c>
      <c r="DT43" s="198">
        <f>DS43*'Labour rates'!C16</f>
        <v>0</v>
      </c>
      <c r="DU43" s="215" t="s">
        <v>174</v>
      </c>
      <c r="DV43" s="198">
        <v>0</v>
      </c>
      <c r="DW43" s="507">
        <v>0</v>
      </c>
      <c r="DX43" s="507">
        <v>0</v>
      </c>
      <c r="DY43" s="507">
        <v>0</v>
      </c>
      <c r="DZ43" s="510">
        <v>0</v>
      </c>
      <c r="EA43" s="203">
        <v>9</v>
      </c>
      <c r="EB43" s="198">
        <f>EA43*'Labour rates'!C16</f>
        <v>1762.11</v>
      </c>
      <c r="EC43" s="215" t="s">
        <v>174</v>
      </c>
      <c r="ED43" s="198">
        <f>'AERFD Revised labour.plant '!M8*$EA43*((1+'Labour rates'!$C$2)*(1+'Labour rates'!$D$2))</f>
        <v>2083.9634986355272</v>
      </c>
      <c r="EE43" s="507">
        <f>'AERFD Revised labour.plant '!N8*$EA43*((1+'Labour rates'!$C$2)*(1+'Labour rates'!$D$2))</f>
        <v>2145.9933280897967</v>
      </c>
      <c r="EF43" s="507">
        <f>'AERFD Revised labour.plant '!O8*$EA43*((1+'Labour rates'!$C$2)*(1+'Labour rates'!$D$2))</f>
        <v>2218.5087635816326</v>
      </c>
      <c r="EG43" s="507">
        <f>'AERFD Revised labour.plant '!P8*$EA43*((1+'Labour rates'!$C$2)*(1+'Labour rates'!$D$2))</f>
        <v>2294.928533215385</v>
      </c>
      <c r="EH43" s="510">
        <f>'AERFD Revised labour.plant '!Q8*$EA43*((1+'Labour rates'!$C$2)*(1+'Labour rates'!$D$2))</f>
        <v>2372.9480953742072</v>
      </c>
      <c r="EI43" s="203">
        <v>6</v>
      </c>
      <c r="EJ43" s="198">
        <f>EI15*'Labour rates'!C16</f>
        <v>1174.74</v>
      </c>
      <c r="EK43" s="215" t="s">
        <v>174</v>
      </c>
      <c r="EL43" s="198">
        <f>'AERFD Revised labour.plant '!M8*$EI43*((1+'Labour rates'!$C$2)*(1+'Labour rates'!$D$2))</f>
        <v>1389.3089990903516</v>
      </c>
      <c r="EM43" s="507">
        <f>'AERFD Revised labour.plant '!N8*$EI43*((1+'Labour rates'!$C$2)*(1+'Labour rates'!$D$2))</f>
        <v>1430.6622187265314</v>
      </c>
      <c r="EN43" s="507">
        <f>'AERFD Revised labour.plant '!O8*$EI43*((1+'Labour rates'!$C$2)*(1+'Labour rates'!$D$2))</f>
        <v>1479.0058423877551</v>
      </c>
      <c r="EO43" s="507">
        <f>'AERFD Revised labour.plant '!P8*$EI43*((1+'Labour rates'!$C$2)*(1+'Labour rates'!$D$2))</f>
        <v>1529.9523554769232</v>
      </c>
      <c r="EP43" s="510">
        <f>'AERFD Revised labour.plant '!Q8*$EI43*((1+'Labour rates'!$C$2)*(1+'Labour rates'!$D$2))</f>
        <v>1581.9653969161382</v>
      </c>
      <c r="EQ43" s="203">
        <v>3</v>
      </c>
      <c r="ER43" s="198">
        <f>EQ43*'Labour rates'!C16</f>
        <v>587.37</v>
      </c>
      <c r="ES43" s="215" t="s">
        <v>174</v>
      </c>
      <c r="ET43" s="198">
        <f>'AERFD Revised labour.plant '!M8*$EQ43*((1+'Labour rates'!$C$2)*(1+'Labour rates'!$D$2))</f>
        <v>694.65449954517578</v>
      </c>
      <c r="EU43" s="507">
        <f>'AERFD Revised labour.plant '!N8*$EQ43*((1+'Labour rates'!$C$2)*(1+'Labour rates'!$D$2))</f>
        <v>715.33110936326568</v>
      </c>
      <c r="EV43" s="507">
        <f>'AERFD Revised labour.plant '!O8*$EQ43*((1+'Labour rates'!$C$2)*(1+'Labour rates'!$D$2))</f>
        <v>739.50292119387757</v>
      </c>
      <c r="EW43" s="507">
        <f>'AERFD Revised labour.plant '!P8*$EQ43*((1+'Labour rates'!$C$2)*(1+'Labour rates'!$D$2))</f>
        <v>764.97617773846162</v>
      </c>
      <c r="EX43" s="510">
        <f>'AERFD Revised labour.plant '!Q8*$EQ43*((1+'Labour rates'!$C$2)*(1+'Labour rates'!$D$2))</f>
        <v>790.98269845806908</v>
      </c>
      <c r="EY43" s="203">
        <v>3</v>
      </c>
      <c r="EZ43" s="198">
        <f>EY43*'Labour rates'!C16</f>
        <v>587.37</v>
      </c>
      <c r="FA43" s="215" t="s">
        <v>174</v>
      </c>
      <c r="FB43" s="198">
        <f>'AERFD Revised labour.plant '!M8*$EY43*((1+'Labour rates'!$C$2)*(1+'Labour rates'!$D$2))</f>
        <v>694.65449954517578</v>
      </c>
      <c r="FC43" s="507">
        <f>'AERFD Revised labour.plant '!N8*$EY43*((1+'Labour rates'!$C$2)*(1+'Labour rates'!$D$2))</f>
        <v>715.33110936326568</v>
      </c>
      <c r="FD43" s="507">
        <f>'AERFD Revised labour.plant '!O8*$EY43*((1+'Labour rates'!$C$2)*(1+'Labour rates'!$D$2))</f>
        <v>739.50292119387757</v>
      </c>
      <c r="FE43" s="507">
        <f>'AERFD Revised labour.plant '!P8*$EY43*((1+'Labour rates'!$C$2)*(1+'Labour rates'!$D$2))</f>
        <v>764.97617773846162</v>
      </c>
      <c r="FF43" s="510">
        <f>'AERFD Revised labour.plant '!Q8*$EY43*((1+'Labour rates'!$C$2)*(1+'Labour rates'!$D$2))</f>
        <v>790.98269845806908</v>
      </c>
      <c r="FG43" s="203">
        <v>6</v>
      </c>
      <c r="FH43" s="198">
        <f>FG43*'Labour rates'!C16</f>
        <v>1174.74</v>
      </c>
      <c r="FI43" s="215" t="s">
        <v>174</v>
      </c>
      <c r="FJ43" s="198">
        <f>'AERFD Revised labour.plant '!M8*$FG43*((1+'Labour rates'!$C$2)*(1+'Labour rates'!$D$2))</f>
        <v>1389.3089990903516</v>
      </c>
      <c r="FK43" s="507">
        <f>'AERFD Revised labour.plant '!N8*$FG43*((1+'Labour rates'!$C$2)*(1+'Labour rates'!$D$2))</f>
        <v>1430.6622187265314</v>
      </c>
      <c r="FL43" s="507">
        <f>'AERFD Revised labour.plant '!O8*$FG43*((1+'Labour rates'!$C$2)*(1+'Labour rates'!$D$2))</f>
        <v>1479.0058423877551</v>
      </c>
      <c r="FM43" s="507">
        <f>'AERFD Revised labour.plant '!P8*$FG43*((1+'Labour rates'!$C$2)*(1+'Labour rates'!$D$2))</f>
        <v>1529.9523554769232</v>
      </c>
      <c r="FN43" s="510">
        <f>'AERFD Revised labour.plant '!Q8*$FG43*((1+'Labour rates'!$C$2)*(1+'Labour rates'!$D$2))</f>
        <v>1581.9653969161382</v>
      </c>
      <c r="FO43" s="203">
        <v>8</v>
      </c>
      <c r="FP43" s="198">
        <f>FO43*'Labour rates'!C16</f>
        <v>1566.32</v>
      </c>
      <c r="FQ43" s="215" t="s">
        <v>174</v>
      </c>
      <c r="FR43" s="198">
        <f>'AERFD Revised labour.plant '!M8*$FO43*((1+'Labour rates'!$C$2)*(1+'Labour rates'!$D$2))</f>
        <v>1852.4119987871354</v>
      </c>
      <c r="FS43" s="507">
        <f>'AERFD Revised labour.plant '!N8*$FO43*((1+'Labour rates'!$C$2)*(1+'Labour rates'!$D$2))</f>
        <v>1907.5496249687083</v>
      </c>
      <c r="FT43" s="507">
        <f>'AERFD Revised labour.plant '!O8*$FO43*((1+'Labour rates'!$C$2)*(1+'Labour rates'!$D$2))</f>
        <v>1972.0077898503403</v>
      </c>
      <c r="FU43" s="507">
        <f>'AERFD Revised labour.plant '!P8*$FO43*((1+'Labour rates'!$C$2)*(1+'Labour rates'!$D$2))</f>
        <v>2039.936473969231</v>
      </c>
      <c r="FV43" s="510">
        <f>'AERFD Revised labour.plant '!Q8*$FO43*((1+'Labour rates'!$C$2)*(1+'Labour rates'!$D$2))</f>
        <v>2109.2871958881842</v>
      </c>
      <c r="FW43" s="203">
        <v>12</v>
      </c>
      <c r="FX43" s="198">
        <f>FW43*'Labour rates'!C16</f>
        <v>2349.48</v>
      </c>
      <c r="FY43" s="215" t="s">
        <v>174</v>
      </c>
      <c r="FZ43" s="198">
        <f>'AERFD Revised labour.plant '!M8*$FW43*((1+'Labour rates'!$C$2)*(1+'Labour rates'!$D$2))</f>
        <v>2778.6179981807031</v>
      </c>
      <c r="GA43" s="507">
        <f>'AERFD Revised labour.plant '!N8*$FW43*((1+'Labour rates'!$C$2)*(1+'Labour rates'!$D$2))</f>
        <v>2861.3244374530627</v>
      </c>
      <c r="GB43" s="507">
        <f>'AERFD Revised labour.plant '!O8*$FW43*((1+'Labour rates'!$C$2)*(1+'Labour rates'!$D$2))</f>
        <v>2958.0116847755103</v>
      </c>
      <c r="GC43" s="507">
        <f>'AERFD Revised labour.plant '!P8*$FW43*((1+'Labour rates'!$C$2)*(1+'Labour rates'!$D$2))</f>
        <v>3059.9047109538465</v>
      </c>
      <c r="GD43" s="510">
        <f>'AERFD Revised labour.plant '!Q8*$FW43*((1+'Labour rates'!$C$2)*(1+'Labour rates'!$D$2))</f>
        <v>3163.9307938322763</v>
      </c>
      <c r="GE43" s="203">
        <v>0</v>
      </c>
      <c r="GF43" s="198">
        <f>GE43*'Labour rates'!C16</f>
        <v>0</v>
      </c>
      <c r="GG43" s="215" t="s">
        <v>174</v>
      </c>
      <c r="GH43" s="198">
        <v>0</v>
      </c>
      <c r="GI43" s="507">
        <v>0</v>
      </c>
      <c r="GJ43" s="507">
        <v>0</v>
      </c>
      <c r="GK43" s="507">
        <v>0</v>
      </c>
      <c r="GL43" s="510">
        <v>0</v>
      </c>
      <c r="GM43" s="203">
        <v>0</v>
      </c>
      <c r="GN43" s="198">
        <f>GM43*'Labour rates'!C16</f>
        <v>0</v>
      </c>
      <c r="GO43" s="215" t="s">
        <v>174</v>
      </c>
      <c r="GP43" s="198">
        <v>0</v>
      </c>
      <c r="GQ43" s="507">
        <v>0</v>
      </c>
      <c r="GR43" s="507">
        <v>0</v>
      </c>
      <c r="GS43" s="507">
        <v>0</v>
      </c>
      <c r="GT43" s="510">
        <v>0</v>
      </c>
      <c r="GU43" s="203">
        <v>0</v>
      </c>
      <c r="GV43" s="198">
        <f>GU43*'Labour rates'!C16</f>
        <v>0</v>
      </c>
      <c r="GW43" s="215" t="s">
        <v>174</v>
      </c>
      <c r="GX43" s="198">
        <v>0</v>
      </c>
      <c r="GY43" s="507">
        <v>0</v>
      </c>
      <c r="GZ43" s="507">
        <v>0</v>
      </c>
      <c r="HA43" s="507">
        <v>0</v>
      </c>
      <c r="HB43" s="510">
        <v>0</v>
      </c>
      <c r="HC43" s="203">
        <v>0</v>
      </c>
      <c r="HD43" s="198">
        <f>HC43*'Labour rates'!C16</f>
        <v>0</v>
      </c>
      <c r="HE43" s="215" t="s">
        <v>174</v>
      </c>
      <c r="HF43" s="198">
        <v>0</v>
      </c>
      <c r="HG43" s="507">
        <v>0</v>
      </c>
      <c r="HH43" s="507">
        <v>0</v>
      </c>
      <c r="HI43" s="507">
        <v>0</v>
      </c>
      <c r="HJ43" s="510">
        <v>0</v>
      </c>
      <c r="HK43" s="203">
        <v>0</v>
      </c>
      <c r="HL43" s="198">
        <f>HK43*'Labour rates'!C16</f>
        <v>0</v>
      </c>
      <c r="HM43" s="215" t="s">
        <v>174</v>
      </c>
      <c r="HN43" s="198">
        <f>'AERFD Revised labour.plant '!M8*$HK43*((1+'Labour rates'!$C$2)*(1+'Labour rates'!$D$2))</f>
        <v>0</v>
      </c>
      <c r="HO43" s="507">
        <v>0</v>
      </c>
      <c r="HP43" s="507">
        <v>0</v>
      </c>
      <c r="HQ43" s="507">
        <v>0</v>
      </c>
      <c r="HR43" s="510">
        <v>0</v>
      </c>
      <c r="HS43" s="203">
        <v>0</v>
      </c>
      <c r="HT43" s="198">
        <f>HS43*'Labour rates'!C16</f>
        <v>0</v>
      </c>
      <c r="HU43" s="215" t="s">
        <v>174</v>
      </c>
      <c r="HV43" s="198">
        <f>'AERFD Revised labour.plant '!M8*$HS43*((1+'Labour rates'!$C$2)*(1+'Labour rates'!$D$2))</f>
        <v>0</v>
      </c>
      <c r="HW43" s="507">
        <f>'AERFD Revised labour.plant '!N8*$HS43*((1+'Labour rates'!$C$2)*(1+'Labour rates'!$D$2))</f>
        <v>0</v>
      </c>
      <c r="HX43" s="507">
        <f>'AERFD Revised labour.plant '!O8*$HS43*((1+'Labour rates'!$C$2)*(1+'Labour rates'!$D$2))</f>
        <v>0</v>
      </c>
      <c r="HY43" s="507">
        <f>'AERFD Revised labour.plant '!P8*$HS43*((1+'Labour rates'!$C$2)*(1+'Labour rates'!$D$2))</f>
        <v>0</v>
      </c>
      <c r="HZ43" s="510">
        <f>'AERFD Revised labour.plant '!Q8*$HS43*((1+'Labour rates'!$C$2)*(1+'Labour rates'!$D$2))</f>
        <v>0</v>
      </c>
      <c r="IA43" s="203">
        <v>0</v>
      </c>
      <c r="IB43" s="198">
        <f>IA43*'Labour rates'!C16</f>
        <v>0</v>
      </c>
      <c r="IC43" s="215" t="s">
        <v>174</v>
      </c>
      <c r="ID43" s="198">
        <v>0</v>
      </c>
      <c r="IE43" s="507">
        <v>0</v>
      </c>
      <c r="IF43" s="507">
        <v>0</v>
      </c>
      <c r="IG43" s="507">
        <v>0</v>
      </c>
      <c r="IH43" s="510">
        <v>0</v>
      </c>
      <c r="II43" s="203">
        <v>0</v>
      </c>
      <c r="IJ43" s="198">
        <f>II43*'Labour rates'!C16</f>
        <v>0</v>
      </c>
      <c r="IK43" s="215" t="s">
        <v>174</v>
      </c>
      <c r="IL43" s="198">
        <f>'AERFD Revised labour.plant '!M8*$II43*((1+'Labour rates'!$C$2)*(1+'Labour rates'!$D$2))</f>
        <v>0</v>
      </c>
      <c r="IM43" s="507">
        <f>'AERFD Revised labour.plant '!N8*$II43*((1+'Labour rates'!$C$2)*(1+'Labour rates'!$D$2))</f>
        <v>0</v>
      </c>
      <c r="IN43" s="507">
        <f>'AERFD Revised labour.plant '!O8*$II43*((1+'Labour rates'!$C$2)*(1+'Labour rates'!$D$2))</f>
        <v>0</v>
      </c>
      <c r="IO43" s="507">
        <f>'AERFD Revised labour.plant '!P8*$II43*((1+'Labour rates'!$C$2)*(1+'Labour rates'!$D$2))</f>
        <v>0</v>
      </c>
      <c r="IP43" s="510">
        <f>'AERFD Revised labour.plant '!Q8*$II43*((1+'Labour rates'!$C$2)*(1+'Labour rates'!$D$2))</f>
        <v>0</v>
      </c>
      <c r="IQ43" s="203">
        <v>0</v>
      </c>
      <c r="IR43" s="198">
        <f>IQ43*'Labour rates'!C16</f>
        <v>0</v>
      </c>
      <c r="IS43" s="215" t="s">
        <v>174</v>
      </c>
      <c r="IT43" s="198">
        <v>0</v>
      </c>
      <c r="IU43" s="507">
        <v>0</v>
      </c>
      <c r="IV43" s="507">
        <v>0</v>
      </c>
      <c r="IW43" s="507">
        <v>0</v>
      </c>
      <c r="IX43" s="510">
        <v>0</v>
      </c>
      <c r="IY43" s="203">
        <v>0</v>
      </c>
      <c r="IZ43" s="198">
        <f>IY43*'Labour rates'!C16</f>
        <v>0</v>
      </c>
      <c r="JA43" s="215" t="s">
        <v>174</v>
      </c>
      <c r="JB43" s="198">
        <v>0</v>
      </c>
      <c r="JC43" s="507">
        <v>0</v>
      </c>
      <c r="JD43" s="507">
        <v>0</v>
      </c>
      <c r="JE43" s="507">
        <v>0</v>
      </c>
      <c r="JF43" s="510">
        <v>0</v>
      </c>
    </row>
    <row r="44" spans="1:266" x14ac:dyDescent="0.35">
      <c r="A44" s="1" t="s">
        <v>62</v>
      </c>
      <c r="B44" s="191"/>
      <c r="C44" s="203">
        <v>0</v>
      </c>
      <c r="D44" s="198">
        <f>C44*'Labour rates'!C17</f>
        <v>0</v>
      </c>
      <c r="E44" s="215" t="s">
        <v>174</v>
      </c>
      <c r="F44" s="198">
        <v>0</v>
      </c>
      <c r="G44" s="507">
        <v>0</v>
      </c>
      <c r="H44" s="507">
        <v>0</v>
      </c>
      <c r="I44" s="507">
        <v>0</v>
      </c>
      <c r="J44" s="510">
        <v>0</v>
      </c>
      <c r="K44" s="203">
        <v>0</v>
      </c>
      <c r="L44" s="198">
        <f>K44*'Labour rates'!C17</f>
        <v>0</v>
      </c>
      <c r="M44" s="215" t="s">
        <v>174</v>
      </c>
      <c r="N44" s="198">
        <v>0</v>
      </c>
      <c r="O44" s="507">
        <v>0</v>
      </c>
      <c r="P44" s="507">
        <v>0</v>
      </c>
      <c r="Q44" s="507">
        <v>0</v>
      </c>
      <c r="R44" s="510">
        <v>0</v>
      </c>
      <c r="S44" s="203">
        <v>0</v>
      </c>
      <c r="T44" s="198">
        <f>S44*'Labour rates'!C17</f>
        <v>0</v>
      </c>
      <c r="U44" s="215" t="s">
        <v>174</v>
      </c>
      <c r="V44" s="198">
        <v>0</v>
      </c>
      <c r="W44" s="507">
        <v>0</v>
      </c>
      <c r="X44" s="507">
        <v>0</v>
      </c>
      <c r="Y44" s="507">
        <v>0</v>
      </c>
      <c r="Z44" s="510">
        <v>0</v>
      </c>
      <c r="AA44" s="203">
        <v>0</v>
      </c>
      <c r="AB44" s="198">
        <f>AA44*'Labour rates'!C17</f>
        <v>0</v>
      </c>
      <c r="AC44" s="215" t="s">
        <v>174</v>
      </c>
      <c r="AD44" s="198">
        <v>0</v>
      </c>
      <c r="AE44" s="507">
        <v>0</v>
      </c>
      <c r="AF44" s="507">
        <v>0</v>
      </c>
      <c r="AG44" s="507">
        <v>0</v>
      </c>
      <c r="AH44" s="510">
        <v>0</v>
      </c>
      <c r="AI44" s="203">
        <v>0</v>
      </c>
      <c r="AJ44" s="198">
        <f>AI44*'Labour rates'!C17</f>
        <v>0</v>
      </c>
      <c r="AK44" s="215" t="s">
        <v>174</v>
      </c>
      <c r="AL44" s="198">
        <v>0</v>
      </c>
      <c r="AM44" s="507">
        <v>0</v>
      </c>
      <c r="AN44" s="507">
        <v>0</v>
      </c>
      <c r="AO44" s="507">
        <v>0</v>
      </c>
      <c r="AP44" s="510">
        <v>0</v>
      </c>
      <c r="AQ44" s="203">
        <v>0</v>
      </c>
      <c r="AR44" s="198">
        <f>AQ44*'Labour rates'!C17</f>
        <v>0</v>
      </c>
      <c r="AS44" s="215" t="s">
        <v>174</v>
      </c>
      <c r="AT44" s="198">
        <v>0</v>
      </c>
      <c r="AU44" s="507">
        <v>0</v>
      </c>
      <c r="AV44" s="507">
        <v>0</v>
      </c>
      <c r="AW44" s="507">
        <v>0</v>
      </c>
      <c r="AX44" s="510">
        <v>0</v>
      </c>
      <c r="AY44" s="203">
        <v>0</v>
      </c>
      <c r="AZ44" s="198">
        <f>AY44*'Labour rates'!C18</f>
        <v>0</v>
      </c>
      <c r="BA44" s="215" t="s">
        <v>174</v>
      </c>
      <c r="BB44" s="198">
        <v>0</v>
      </c>
      <c r="BC44" s="507">
        <v>0</v>
      </c>
      <c r="BD44" s="507">
        <v>0</v>
      </c>
      <c r="BE44" s="507">
        <v>0</v>
      </c>
      <c r="BF44" s="510">
        <v>0</v>
      </c>
      <c r="BG44" s="203">
        <v>0</v>
      </c>
      <c r="BH44" s="198">
        <f>BG44*'Labour rates'!C17</f>
        <v>0</v>
      </c>
      <c r="BI44" s="215" t="s">
        <v>174</v>
      </c>
      <c r="BJ44" s="198">
        <v>0</v>
      </c>
      <c r="BK44" s="507">
        <v>0</v>
      </c>
      <c r="BL44" s="507">
        <v>0</v>
      </c>
      <c r="BM44" s="507">
        <v>0</v>
      </c>
      <c r="BN44" s="510">
        <v>0</v>
      </c>
      <c r="BO44" s="203">
        <v>0</v>
      </c>
      <c r="BP44" s="198">
        <f>BO44*'Labour rates'!C17</f>
        <v>0</v>
      </c>
      <c r="BQ44" s="215" t="s">
        <v>174</v>
      </c>
      <c r="BR44" s="198">
        <v>0</v>
      </c>
      <c r="BS44" s="507">
        <v>0</v>
      </c>
      <c r="BT44" s="507">
        <v>0</v>
      </c>
      <c r="BU44" s="507">
        <v>0</v>
      </c>
      <c r="BV44" s="510">
        <v>0</v>
      </c>
      <c r="BW44" s="203">
        <v>0</v>
      </c>
      <c r="BX44" s="198">
        <f>BW44*'Labour rates'!C17</f>
        <v>0</v>
      </c>
      <c r="BY44" s="215" t="s">
        <v>174</v>
      </c>
      <c r="BZ44" s="198">
        <v>0</v>
      </c>
      <c r="CA44" s="507">
        <v>0</v>
      </c>
      <c r="CB44" s="507">
        <v>0</v>
      </c>
      <c r="CC44" s="507">
        <v>0</v>
      </c>
      <c r="CD44" s="510">
        <v>0</v>
      </c>
      <c r="CE44" s="203">
        <v>0</v>
      </c>
      <c r="CF44" s="198">
        <f>CE44*'Labour rates'!C17</f>
        <v>0</v>
      </c>
      <c r="CG44" s="215" t="s">
        <v>174</v>
      </c>
      <c r="CH44" s="198">
        <v>0</v>
      </c>
      <c r="CI44" s="507">
        <v>0</v>
      </c>
      <c r="CJ44" s="507">
        <v>0</v>
      </c>
      <c r="CK44" s="507">
        <v>0</v>
      </c>
      <c r="CL44" s="510">
        <v>0</v>
      </c>
      <c r="CM44" s="203">
        <v>0</v>
      </c>
      <c r="CN44" s="198">
        <f>CM44*'Labour rates'!C17</f>
        <v>0</v>
      </c>
      <c r="CO44" s="215" t="s">
        <v>174</v>
      </c>
      <c r="CP44" s="198">
        <v>0</v>
      </c>
      <c r="CQ44" s="507">
        <v>0</v>
      </c>
      <c r="CR44" s="507">
        <v>0</v>
      </c>
      <c r="CS44" s="507">
        <v>0</v>
      </c>
      <c r="CT44" s="510">
        <v>0</v>
      </c>
      <c r="CU44" s="203">
        <v>0</v>
      </c>
      <c r="CV44" s="198">
        <f>CU44*'Labour rates'!C17</f>
        <v>0</v>
      </c>
      <c r="CW44" s="215" t="s">
        <v>174</v>
      </c>
      <c r="CX44" s="198">
        <v>0</v>
      </c>
      <c r="CY44" s="507">
        <v>0</v>
      </c>
      <c r="CZ44" s="507">
        <v>0</v>
      </c>
      <c r="DA44" s="507">
        <v>0</v>
      </c>
      <c r="DB44" s="510">
        <v>0</v>
      </c>
      <c r="DC44" s="203">
        <v>0</v>
      </c>
      <c r="DD44" s="198">
        <f>DC44*'Labour rates'!C17</f>
        <v>0</v>
      </c>
      <c r="DE44" s="215" t="s">
        <v>174</v>
      </c>
      <c r="DF44" s="198">
        <v>0</v>
      </c>
      <c r="DG44" s="507">
        <v>0</v>
      </c>
      <c r="DH44" s="507">
        <v>0</v>
      </c>
      <c r="DI44" s="507">
        <v>0</v>
      </c>
      <c r="DJ44" s="510">
        <v>0</v>
      </c>
      <c r="DK44" s="203">
        <v>0</v>
      </c>
      <c r="DL44" s="198">
        <f>DK44*'Labour rates'!C17</f>
        <v>0</v>
      </c>
      <c r="DM44" s="215" t="s">
        <v>174</v>
      </c>
      <c r="DN44" s="198">
        <v>0</v>
      </c>
      <c r="DO44" s="507">
        <v>0</v>
      </c>
      <c r="DP44" s="507">
        <v>0</v>
      </c>
      <c r="DQ44" s="507">
        <v>0</v>
      </c>
      <c r="DR44" s="510">
        <v>0</v>
      </c>
      <c r="DS44" s="203">
        <v>0</v>
      </c>
      <c r="DT44" s="198">
        <f>DS44*'Labour rates'!C17</f>
        <v>0</v>
      </c>
      <c r="DU44" s="215" t="s">
        <v>174</v>
      </c>
      <c r="DV44" s="198">
        <v>0</v>
      </c>
      <c r="DW44" s="507">
        <v>0</v>
      </c>
      <c r="DX44" s="507">
        <v>0</v>
      </c>
      <c r="DY44" s="507">
        <v>0</v>
      </c>
      <c r="DZ44" s="510">
        <v>0</v>
      </c>
      <c r="EA44" s="203">
        <v>0</v>
      </c>
      <c r="EB44" s="198">
        <f>EA44*'Labour rates'!C17</f>
        <v>0</v>
      </c>
      <c r="EC44" s="215" t="s">
        <v>174</v>
      </c>
      <c r="ED44" s="198">
        <v>0</v>
      </c>
      <c r="EE44" s="507">
        <v>0</v>
      </c>
      <c r="EF44" s="507">
        <v>0</v>
      </c>
      <c r="EG44" s="507">
        <v>0</v>
      </c>
      <c r="EH44" s="510">
        <v>0</v>
      </c>
      <c r="EI44" s="203">
        <v>0</v>
      </c>
      <c r="EJ44" s="198">
        <f>EI16*'Labour rates'!C17</f>
        <v>0</v>
      </c>
      <c r="EK44" s="215" t="s">
        <v>174</v>
      </c>
      <c r="EL44" s="198">
        <v>0</v>
      </c>
      <c r="EM44" s="507">
        <v>0</v>
      </c>
      <c r="EN44" s="507">
        <v>0</v>
      </c>
      <c r="EO44" s="507">
        <v>0</v>
      </c>
      <c r="EP44" s="510">
        <v>0</v>
      </c>
      <c r="EQ44" s="203">
        <v>6</v>
      </c>
      <c r="ER44" s="198">
        <f>EQ44*'Labour rates'!C17</f>
        <v>1174.74</v>
      </c>
      <c r="ES44" s="215" t="s">
        <v>174</v>
      </c>
      <c r="ET44" s="198">
        <f>'AERFD Revised labour.plant '!M9*$EQ44*((1+'Labour rates'!$C$2)*(1+'Labour rates'!$D$2))</f>
        <v>1389.3089990903516</v>
      </c>
      <c r="EU44" s="507">
        <f>'AERFD Revised labour.plant '!N9*$EQ44*((1+'Labour rates'!$C$2)*(1+'Labour rates'!$D$2))</f>
        <v>1430.6622187265314</v>
      </c>
      <c r="EV44" s="507">
        <f>'AERFD Revised labour.plant '!O9*$EQ44*((1+'Labour rates'!$C$2)*(1+'Labour rates'!$D$2))</f>
        <v>1479.0058423877551</v>
      </c>
      <c r="EW44" s="507">
        <f>'AERFD Revised labour.plant '!P9*$EQ44*((1+'Labour rates'!$C$2)*(1+'Labour rates'!$D$2))</f>
        <v>1529.9523554769232</v>
      </c>
      <c r="EX44" s="510">
        <f>'AERFD Revised labour.plant '!Q9*$EQ44*((1+'Labour rates'!$C$2)*(1+'Labour rates'!$D$2))</f>
        <v>1581.9653969161382</v>
      </c>
      <c r="EY44" s="203">
        <v>7.5</v>
      </c>
      <c r="EZ44" s="198">
        <f>EY44*'Labour rates'!C17</f>
        <v>1468.425</v>
      </c>
      <c r="FA44" s="215" t="s">
        <v>174</v>
      </c>
      <c r="FB44" s="198">
        <f>'AERFD Revised labour.plant '!M9*$EY44*((1+'Labour rates'!$C$2)*(1+'Labour rates'!$D$2))</f>
        <v>1736.6362488629395</v>
      </c>
      <c r="FC44" s="507">
        <f>'AERFD Revised labour.plant '!N9*$EY44*((1+'Labour rates'!$C$2)*(1+'Labour rates'!$D$2))</f>
        <v>1788.3277734081641</v>
      </c>
      <c r="FD44" s="507">
        <f>'AERFD Revised labour.plant '!O9*$EY44*((1+'Labour rates'!$C$2)*(1+'Labour rates'!$D$2))</f>
        <v>1848.7573029846942</v>
      </c>
      <c r="FE44" s="507">
        <f>'AERFD Revised labour.plant '!P9*$EY44*((1+'Labour rates'!$C$2)*(1+'Labour rates'!$D$2))</f>
        <v>1912.440444346154</v>
      </c>
      <c r="FF44" s="510">
        <f>'AERFD Revised labour.plant '!Q9*$EY44*((1+'Labour rates'!$C$2)*(1+'Labour rates'!$D$2))</f>
        <v>1977.4567461451729</v>
      </c>
      <c r="FG44" s="203">
        <v>28</v>
      </c>
      <c r="FH44" s="198">
        <f>FG44*'Labour rates'!C17</f>
        <v>5482.12</v>
      </c>
      <c r="FI44" s="215" t="s">
        <v>174</v>
      </c>
      <c r="FJ44" s="198">
        <f>'AERFD Revised labour.plant '!M9*$FG44*((1+'Labour rates'!$C$2)*(1+'Labour rates'!$D$2))</f>
        <v>6483.4419957549735</v>
      </c>
      <c r="FK44" s="507">
        <f>'AERFD Revised labour.plant '!N9*$FG44*((1+'Labour rates'!$C$2)*(1+'Labour rates'!$D$2))</f>
        <v>6676.4236873904792</v>
      </c>
      <c r="FL44" s="507">
        <f>'AERFD Revised labour.plant '!O9*$FG44*((1+'Labour rates'!$C$2)*(1+'Labour rates'!$D$2))</f>
        <v>6902.0272644761908</v>
      </c>
      <c r="FM44" s="507">
        <f>'AERFD Revised labour.plant '!P9*$FG44*((1+'Labour rates'!$C$2)*(1+'Labour rates'!$D$2))</f>
        <v>7139.777658892308</v>
      </c>
      <c r="FN44" s="510">
        <f>'AERFD Revised labour.plant '!Q9*$FG44*((1+'Labour rates'!$C$2)*(1+'Labour rates'!$D$2))</f>
        <v>7382.5051856086457</v>
      </c>
      <c r="FO44" s="203">
        <v>42</v>
      </c>
      <c r="FP44" s="198">
        <f>FO44*'Labour rates'!C17</f>
        <v>8223.18</v>
      </c>
      <c r="FQ44" s="215" t="s">
        <v>174</v>
      </c>
      <c r="FR44" s="198">
        <f>'AERFD Revised labour.plant '!M9*$FO44*((1+'Labour rates'!$C$2)*(1+'Labour rates'!$D$2))</f>
        <v>9725.1629936324607</v>
      </c>
      <c r="FS44" s="507">
        <f>'AERFD Revised labour.plant '!N9*$FO44*((1+'Labour rates'!$C$2)*(1+'Labour rates'!$D$2))</f>
        <v>10014.635531085718</v>
      </c>
      <c r="FT44" s="507">
        <f>'AERFD Revised labour.plant '!O9*$FO44*((1+'Labour rates'!$C$2)*(1+'Labour rates'!$D$2))</f>
        <v>10353.040896714287</v>
      </c>
      <c r="FU44" s="507">
        <f>'AERFD Revised labour.plant '!P9*$FO44*((1+'Labour rates'!$C$2)*(1+'Labour rates'!$D$2))</f>
        <v>10709.666488338462</v>
      </c>
      <c r="FV44" s="510">
        <f>'AERFD Revised labour.plant '!Q9*$FO44*((1+'Labour rates'!$C$2)*(1+'Labour rates'!$D$2))</f>
        <v>11073.757778412968</v>
      </c>
      <c r="FW44" s="203">
        <v>54</v>
      </c>
      <c r="FX44" s="198">
        <f>FW44*'Labour rates'!C17</f>
        <v>10572.66</v>
      </c>
      <c r="FY44" s="215" t="s">
        <v>174</v>
      </c>
      <c r="FZ44" s="198">
        <f>'AERFD Revised labour.plant '!M9*$FW44*((1+'Labour rates'!$C$2)*(1+'Labour rates'!$D$2))</f>
        <v>12503.780991813164</v>
      </c>
      <c r="GA44" s="507">
        <f>'AERFD Revised labour.plant '!N9*$FW44*((1+'Labour rates'!$C$2)*(1+'Labour rates'!$D$2))</f>
        <v>12875.959968538782</v>
      </c>
      <c r="GB44" s="507">
        <f>'AERFD Revised labour.plant '!O9*$FW44*((1+'Labour rates'!$C$2)*(1+'Labour rates'!$D$2))</f>
        <v>13311.052581489797</v>
      </c>
      <c r="GC44" s="507">
        <f>'AERFD Revised labour.plant '!P9*$FW44*((1+'Labour rates'!$C$2)*(1+'Labour rates'!$D$2))</f>
        <v>13769.571199292308</v>
      </c>
      <c r="GD44" s="510">
        <f>'AERFD Revised labour.plant '!Q9*$FW44*((1+'Labour rates'!$C$2)*(1+'Labour rates'!$D$2))</f>
        <v>14237.688572245244</v>
      </c>
      <c r="GE44" s="203">
        <v>3</v>
      </c>
      <c r="GF44" s="198">
        <f>GE44*'Labour rates'!C17</f>
        <v>587.37</v>
      </c>
      <c r="GG44" s="215" t="s">
        <v>174</v>
      </c>
      <c r="GH44" s="198">
        <f>'AERFD Revised labour.plant '!M9*$GE44*((1+'Labour rates'!$C$2)*(1+'Labour rates'!$D$2))</f>
        <v>694.65449954517578</v>
      </c>
      <c r="GI44" s="507">
        <f>'AERFD Revised labour.plant '!N9*$GE44*((1+'Labour rates'!$C$2)*(1+'Labour rates'!$D$2))</f>
        <v>715.33110936326568</v>
      </c>
      <c r="GJ44" s="507">
        <f>'AERFD Revised labour.plant '!O9*$GE44*((1+'Labour rates'!$C$2)*(1+'Labour rates'!$D$2))</f>
        <v>739.50292119387757</v>
      </c>
      <c r="GK44" s="507">
        <f>'AERFD Revised labour.plant '!P9*$GE44*((1+'Labour rates'!$C$2)*(1+'Labour rates'!$D$2))</f>
        <v>764.97617773846162</v>
      </c>
      <c r="GL44" s="510">
        <f>'AERFD Revised labour.plant '!Q9*$GE44*((1+'Labour rates'!$C$2)*(1+'Labour rates'!$D$2))</f>
        <v>790.98269845806908</v>
      </c>
      <c r="GM44" s="203">
        <v>3</v>
      </c>
      <c r="GN44" s="198">
        <f>GM44*'Labour rates'!C17</f>
        <v>587.37</v>
      </c>
      <c r="GO44" s="215" t="s">
        <v>174</v>
      </c>
      <c r="GP44" s="198">
        <f>'AERFD Revised labour.plant '!M9*$GM44*((1+'Labour rates'!$C$2)*(1+'Labour rates'!$D$2))</f>
        <v>694.65449954517578</v>
      </c>
      <c r="GQ44" s="507">
        <f>'AERFD Revised labour.plant '!N9*$GM44*((1+'Labour rates'!$C$2)*(1+'Labour rates'!$D$2))</f>
        <v>715.33110936326568</v>
      </c>
      <c r="GR44" s="507">
        <f>'AERFD Revised labour.plant '!O9*$GM44*((1+'Labour rates'!$C$2)*(1+'Labour rates'!$D$2))</f>
        <v>739.50292119387757</v>
      </c>
      <c r="GS44" s="507">
        <f>'AERFD Revised labour.plant '!P9*$GM44*((1+'Labour rates'!$C$2)*(1+'Labour rates'!$D$2))</f>
        <v>764.97617773846162</v>
      </c>
      <c r="GT44" s="510">
        <f>'AERFD Revised labour.plant '!Q9*$GM44*((1+'Labour rates'!$C$2)*(1+'Labour rates'!$D$2))</f>
        <v>790.98269845806908</v>
      </c>
      <c r="GU44" s="203">
        <v>5.5</v>
      </c>
      <c r="GV44" s="198">
        <f>GU44*'Labour rates'!C17</f>
        <v>1076.845</v>
      </c>
      <c r="GW44" s="215" t="s">
        <v>174</v>
      </c>
      <c r="GX44" s="198">
        <f>'AERFD Revised labour.plant '!M9*$GU44*((1+'Labour rates'!$C$2)*(1+'Labour rates'!$D$2))</f>
        <v>1273.5332491661557</v>
      </c>
      <c r="GY44" s="507">
        <f>'AERFD Revised labour.plant '!N9*$GU44*((1+'Labour rates'!$C$2)*(1+'Labour rates'!$D$2))</f>
        <v>1311.4403671659868</v>
      </c>
      <c r="GZ44" s="507">
        <f>'AERFD Revised labour.plant '!O9*$GU44*((1+'Labour rates'!$C$2)*(1+'Labour rates'!$D$2))</f>
        <v>1355.7553555221091</v>
      </c>
      <c r="HA44" s="507">
        <f>'AERFD Revised labour.plant '!P9*$GU44*((1+'Labour rates'!$C$2)*(1+'Labour rates'!$D$2))</f>
        <v>1402.4563258538462</v>
      </c>
      <c r="HB44" s="510">
        <f>'AERFD Revised labour.plant '!Q9*$GU44*((1+'Labour rates'!$C$2)*(1+'Labour rates'!$D$2))</f>
        <v>1450.1349471731269</v>
      </c>
      <c r="HC44" s="203">
        <v>6.5</v>
      </c>
      <c r="HD44" s="198">
        <f>HC44*'Labour rates'!C17</f>
        <v>1272.635</v>
      </c>
      <c r="HE44" s="215" t="s">
        <v>174</v>
      </c>
      <c r="HF44" s="198">
        <f>'AERFD Revised labour.plant '!M9*$HC44*((1+'Labour rates'!$C$2)*(1+'Labour rates'!$D$2))</f>
        <v>1505.0847490145477</v>
      </c>
      <c r="HG44" s="507">
        <f>'AERFD Revised labour.plant '!N9*$HC44*((1+'Labour rates'!$C$2)*(1+'Labour rates'!$D$2))</f>
        <v>1549.8840702870755</v>
      </c>
      <c r="HH44" s="507">
        <f>'AERFD Revised labour.plant '!O9*$HC44*((1+'Labour rates'!$C$2)*(1+'Labour rates'!$D$2))</f>
        <v>1602.2563292534014</v>
      </c>
      <c r="HI44" s="507">
        <f>'AERFD Revised labour.plant '!P9*$HC44*((1+'Labour rates'!$C$2)*(1+'Labour rates'!$D$2))</f>
        <v>1657.4483851000002</v>
      </c>
      <c r="HJ44" s="510">
        <f>'AERFD Revised labour.plant '!Q9*$HC44*((1+'Labour rates'!$C$2)*(1+'Labour rates'!$D$2))</f>
        <v>1713.7958466591497</v>
      </c>
      <c r="HK44" s="203">
        <v>0</v>
      </c>
      <c r="HL44" s="198">
        <f>HK44*'Labour rates'!C17</f>
        <v>0</v>
      </c>
      <c r="HM44" s="215" t="s">
        <v>174</v>
      </c>
      <c r="HN44" s="198">
        <f>'AERFD Revised labour.plant '!M9*$HK44*((1+'Labour rates'!$C$2)*(1+'Labour rates'!$D$2))</f>
        <v>0</v>
      </c>
      <c r="HO44" s="507">
        <v>0</v>
      </c>
      <c r="HP44" s="507">
        <v>0</v>
      </c>
      <c r="HQ44" s="507">
        <v>0</v>
      </c>
      <c r="HR44" s="510">
        <v>0</v>
      </c>
      <c r="HS44" s="203">
        <v>0</v>
      </c>
      <c r="HT44" s="198">
        <f>HS44*'Labour rates'!C17</f>
        <v>0</v>
      </c>
      <c r="HU44" s="215" t="s">
        <v>174</v>
      </c>
      <c r="HV44" s="198">
        <f>'AERFD Revised labour.plant '!M9*$HS44*((1+'Labour rates'!$C$2)*(1+'Labour rates'!$D$2))</f>
        <v>0</v>
      </c>
      <c r="HW44" s="507">
        <f>'AERFD Revised labour.plant '!N9*$HS44*((1+'Labour rates'!$C$2)*(1+'Labour rates'!$D$2))</f>
        <v>0</v>
      </c>
      <c r="HX44" s="507">
        <f>'AERFD Revised labour.plant '!O9*$HS44*((1+'Labour rates'!$C$2)*(1+'Labour rates'!$D$2))</f>
        <v>0</v>
      </c>
      <c r="HY44" s="507">
        <f>'AERFD Revised labour.plant '!P9*$HS44*((1+'Labour rates'!$C$2)*(1+'Labour rates'!$D$2))</f>
        <v>0</v>
      </c>
      <c r="HZ44" s="510">
        <f>'AERFD Revised labour.plant '!Q9*$HS44*((1+'Labour rates'!$C$2)*(1+'Labour rates'!$D$2))</f>
        <v>0</v>
      </c>
      <c r="IA44" s="203">
        <v>0</v>
      </c>
      <c r="IB44" s="198">
        <f>IA44*'Labour rates'!C17</f>
        <v>0</v>
      </c>
      <c r="IC44" s="215" t="s">
        <v>174</v>
      </c>
      <c r="ID44" s="198">
        <v>0</v>
      </c>
      <c r="IE44" s="507">
        <v>0</v>
      </c>
      <c r="IF44" s="507">
        <v>0</v>
      </c>
      <c r="IG44" s="507">
        <v>0</v>
      </c>
      <c r="IH44" s="510">
        <v>0</v>
      </c>
      <c r="II44" s="203">
        <v>0</v>
      </c>
      <c r="IJ44" s="198">
        <f>II44*'Labour rates'!C17</f>
        <v>0</v>
      </c>
      <c r="IK44" s="215" t="s">
        <v>174</v>
      </c>
      <c r="IL44" s="198">
        <f>'AERFD Revised labour.plant '!M9*$II44*((1+'Labour rates'!$C$2)*(1+'Labour rates'!$D$2))</f>
        <v>0</v>
      </c>
      <c r="IM44" s="507">
        <f>'AERFD Revised labour.plant '!N9*$II44*((1+'Labour rates'!$C$2)*(1+'Labour rates'!$D$2))</f>
        <v>0</v>
      </c>
      <c r="IN44" s="507">
        <f>'AERFD Revised labour.plant '!O9*$II44*((1+'Labour rates'!$C$2)*(1+'Labour rates'!$D$2))</f>
        <v>0</v>
      </c>
      <c r="IO44" s="507">
        <f>'AERFD Revised labour.plant '!P9*$II44*((1+'Labour rates'!$C$2)*(1+'Labour rates'!$D$2))</f>
        <v>0</v>
      </c>
      <c r="IP44" s="510">
        <f>'AERFD Revised labour.plant '!Q9*$II44*((1+'Labour rates'!$C$2)*(1+'Labour rates'!$D$2))</f>
        <v>0</v>
      </c>
      <c r="IQ44" s="203">
        <v>0</v>
      </c>
      <c r="IR44" s="198">
        <f>IQ44*'Labour rates'!C17</f>
        <v>0</v>
      </c>
      <c r="IS44" s="215" t="s">
        <v>174</v>
      </c>
      <c r="IT44" s="198">
        <v>0</v>
      </c>
      <c r="IU44" s="507">
        <v>0</v>
      </c>
      <c r="IV44" s="507">
        <v>0</v>
      </c>
      <c r="IW44" s="507">
        <v>0</v>
      </c>
      <c r="IX44" s="510">
        <v>0</v>
      </c>
      <c r="IY44" s="203">
        <v>0</v>
      </c>
      <c r="IZ44" s="198">
        <f>IY44*'Labour rates'!C17</f>
        <v>0</v>
      </c>
      <c r="JA44" s="215" t="s">
        <v>174</v>
      </c>
      <c r="JB44" s="198">
        <v>0</v>
      </c>
      <c r="JC44" s="507">
        <v>0</v>
      </c>
      <c r="JD44" s="507">
        <v>0</v>
      </c>
      <c r="JE44" s="507">
        <v>0</v>
      </c>
      <c r="JF44" s="510">
        <v>0</v>
      </c>
    </row>
    <row r="45" spans="1:266" x14ac:dyDescent="0.35">
      <c r="A45" s="1" t="s">
        <v>63</v>
      </c>
      <c r="B45" s="191"/>
      <c r="C45" s="203">
        <v>0</v>
      </c>
      <c r="D45" s="198">
        <f>C45*'Labour rates'!C18</f>
        <v>0</v>
      </c>
      <c r="E45" s="215" t="s">
        <v>174</v>
      </c>
      <c r="F45" s="198">
        <v>0</v>
      </c>
      <c r="G45" s="507">
        <v>0</v>
      </c>
      <c r="H45" s="507">
        <v>0</v>
      </c>
      <c r="I45" s="507">
        <v>0</v>
      </c>
      <c r="J45" s="510">
        <v>0</v>
      </c>
      <c r="K45" s="203">
        <v>0</v>
      </c>
      <c r="L45" s="198">
        <f>K45*'Labour rates'!C18</f>
        <v>0</v>
      </c>
      <c r="M45" s="215" t="s">
        <v>174</v>
      </c>
      <c r="N45" s="198">
        <v>0</v>
      </c>
      <c r="O45" s="507">
        <v>0</v>
      </c>
      <c r="P45" s="507">
        <v>0</v>
      </c>
      <c r="Q45" s="507">
        <v>0</v>
      </c>
      <c r="R45" s="510">
        <v>0</v>
      </c>
      <c r="S45" s="203">
        <v>0</v>
      </c>
      <c r="T45" s="198">
        <f>S45*'Labour rates'!C18</f>
        <v>0</v>
      </c>
      <c r="U45" s="215" t="s">
        <v>174</v>
      </c>
      <c r="V45" s="198">
        <v>0</v>
      </c>
      <c r="W45" s="507">
        <v>0</v>
      </c>
      <c r="X45" s="507">
        <v>0</v>
      </c>
      <c r="Y45" s="507">
        <v>0</v>
      </c>
      <c r="Z45" s="510">
        <v>0</v>
      </c>
      <c r="AA45" s="203">
        <v>0</v>
      </c>
      <c r="AB45" s="198">
        <f>AA45*'Labour rates'!C18</f>
        <v>0</v>
      </c>
      <c r="AC45" s="215" t="s">
        <v>174</v>
      </c>
      <c r="AD45" s="198">
        <v>0</v>
      </c>
      <c r="AE45" s="507">
        <v>0</v>
      </c>
      <c r="AF45" s="507">
        <v>0</v>
      </c>
      <c r="AG45" s="507">
        <v>0</v>
      </c>
      <c r="AH45" s="510">
        <v>0</v>
      </c>
      <c r="AI45" s="203">
        <v>0</v>
      </c>
      <c r="AJ45" s="198">
        <f>AI45*'Labour rates'!C18</f>
        <v>0</v>
      </c>
      <c r="AK45" s="215" t="s">
        <v>174</v>
      </c>
      <c r="AL45" s="198">
        <v>0</v>
      </c>
      <c r="AM45" s="507">
        <v>0</v>
      </c>
      <c r="AN45" s="507">
        <v>0</v>
      </c>
      <c r="AO45" s="507">
        <v>0</v>
      </c>
      <c r="AP45" s="510">
        <v>0</v>
      </c>
      <c r="AQ45" s="203">
        <v>0</v>
      </c>
      <c r="AR45" s="198">
        <f>AQ45*'Labour rates'!C18</f>
        <v>0</v>
      </c>
      <c r="AS45" s="215" t="s">
        <v>174</v>
      </c>
      <c r="AT45" s="198">
        <v>0</v>
      </c>
      <c r="AU45" s="507">
        <v>0</v>
      </c>
      <c r="AV45" s="507">
        <v>0</v>
      </c>
      <c r="AW45" s="507">
        <v>0</v>
      </c>
      <c r="AX45" s="510">
        <v>0</v>
      </c>
      <c r="AY45" s="203">
        <v>0</v>
      </c>
      <c r="AZ45" s="198">
        <f>AY45*'Labour rates'!C19</f>
        <v>0</v>
      </c>
      <c r="BA45" s="215" t="s">
        <v>174</v>
      </c>
      <c r="BB45" s="198">
        <v>0</v>
      </c>
      <c r="BC45" s="507">
        <v>0</v>
      </c>
      <c r="BD45" s="507">
        <v>0</v>
      </c>
      <c r="BE45" s="507">
        <v>0</v>
      </c>
      <c r="BF45" s="510">
        <v>0</v>
      </c>
      <c r="BG45" s="203">
        <v>0</v>
      </c>
      <c r="BH45" s="198">
        <f>BG45*'Labour rates'!C18</f>
        <v>0</v>
      </c>
      <c r="BI45" s="215" t="s">
        <v>174</v>
      </c>
      <c r="BJ45" s="198">
        <v>0</v>
      </c>
      <c r="BK45" s="507">
        <v>0</v>
      </c>
      <c r="BL45" s="507">
        <v>0</v>
      </c>
      <c r="BM45" s="507">
        <v>0</v>
      </c>
      <c r="BN45" s="510">
        <v>0</v>
      </c>
      <c r="BO45" s="203">
        <v>0</v>
      </c>
      <c r="BP45" s="198">
        <f>BO45*'Labour rates'!C18</f>
        <v>0</v>
      </c>
      <c r="BQ45" s="215" t="s">
        <v>174</v>
      </c>
      <c r="BR45" s="198">
        <v>0</v>
      </c>
      <c r="BS45" s="507">
        <v>0</v>
      </c>
      <c r="BT45" s="507">
        <v>0</v>
      </c>
      <c r="BU45" s="507">
        <v>0</v>
      </c>
      <c r="BV45" s="510">
        <v>0</v>
      </c>
      <c r="BW45" s="203">
        <v>0</v>
      </c>
      <c r="BX45" s="198">
        <f>BW45*'Labour rates'!C18</f>
        <v>0</v>
      </c>
      <c r="BY45" s="215" t="s">
        <v>174</v>
      </c>
      <c r="BZ45" s="198">
        <v>0</v>
      </c>
      <c r="CA45" s="507">
        <v>0</v>
      </c>
      <c r="CB45" s="507">
        <v>0</v>
      </c>
      <c r="CC45" s="507">
        <v>0</v>
      </c>
      <c r="CD45" s="510">
        <v>0</v>
      </c>
      <c r="CE45" s="203">
        <v>0</v>
      </c>
      <c r="CF45" s="198">
        <f>CE45*'Labour rates'!C18</f>
        <v>0</v>
      </c>
      <c r="CG45" s="215" t="s">
        <v>174</v>
      </c>
      <c r="CH45" s="198">
        <v>0</v>
      </c>
      <c r="CI45" s="507">
        <v>0</v>
      </c>
      <c r="CJ45" s="507">
        <v>0</v>
      </c>
      <c r="CK45" s="507">
        <v>0</v>
      </c>
      <c r="CL45" s="510">
        <v>0</v>
      </c>
      <c r="CM45" s="203">
        <v>0</v>
      </c>
      <c r="CN45" s="198">
        <f>CM45*'Labour rates'!C18</f>
        <v>0</v>
      </c>
      <c r="CO45" s="215" t="s">
        <v>174</v>
      </c>
      <c r="CP45" s="198">
        <v>0</v>
      </c>
      <c r="CQ45" s="507">
        <v>0</v>
      </c>
      <c r="CR45" s="507">
        <v>0</v>
      </c>
      <c r="CS45" s="507">
        <v>0</v>
      </c>
      <c r="CT45" s="510">
        <v>0</v>
      </c>
      <c r="CU45" s="203">
        <v>0</v>
      </c>
      <c r="CV45" s="198">
        <f>CU45*'Labour rates'!C18</f>
        <v>0</v>
      </c>
      <c r="CW45" s="215" t="s">
        <v>174</v>
      </c>
      <c r="CX45" s="198">
        <v>0</v>
      </c>
      <c r="CY45" s="507">
        <v>0</v>
      </c>
      <c r="CZ45" s="507">
        <v>0</v>
      </c>
      <c r="DA45" s="507">
        <v>0</v>
      </c>
      <c r="DB45" s="510">
        <v>0</v>
      </c>
      <c r="DC45" s="203">
        <v>0</v>
      </c>
      <c r="DD45" s="198">
        <f>DC45*'Labour rates'!C18</f>
        <v>0</v>
      </c>
      <c r="DE45" s="215" t="s">
        <v>174</v>
      </c>
      <c r="DF45" s="198">
        <v>0</v>
      </c>
      <c r="DG45" s="507">
        <v>0</v>
      </c>
      <c r="DH45" s="507">
        <v>0</v>
      </c>
      <c r="DI45" s="507">
        <v>0</v>
      </c>
      <c r="DJ45" s="510">
        <v>0</v>
      </c>
      <c r="DK45" s="203">
        <v>0</v>
      </c>
      <c r="DL45" s="198">
        <f>DK45*'Labour rates'!C18</f>
        <v>0</v>
      </c>
      <c r="DM45" s="215" t="s">
        <v>174</v>
      </c>
      <c r="DN45" s="198">
        <v>0</v>
      </c>
      <c r="DO45" s="507">
        <v>0</v>
      </c>
      <c r="DP45" s="507">
        <v>0</v>
      </c>
      <c r="DQ45" s="507">
        <v>0</v>
      </c>
      <c r="DR45" s="510">
        <v>0</v>
      </c>
      <c r="DS45" s="203">
        <v>0</v>
      </c>
      <c r="DT45" s="198">
        <f>DS45*'Labour rates'!C18</f>
        <v>0</v>
      </c>
      <c r="DU45" s="215" t="s">
        <v>174</v>
      </c>
      <c r="DV45" s="198">
        <v>0</v>
      </c>
      <c r="DW45" s="507">
        <v>0</v>
      </c>
      <c r="DX45" s="507">
        <v>0</v>
      </c>
      <c r="DY45" s="507">
        <v>0</v>
      </c>
      <c r="DZ45" s="510">
        <v>0</v>
      </c>
      <c r="EA45" s="203">
        <v>0</v>
      </c>
      <c r="EB45" s="198">
        <f>EA45*'Labour rates'!C18</f>
        <v>0</v>
      </c>
      <c r="EC45" s="215" t="s">
        <v>174</v>
      </c>
      <c r="ED45" s="198">
        <v>0</v>
      </c>
      <c r="EE45" s="507">
        <v>0</v>
      </c>
      <c r="EF45" s="507">
        <v>0</v>
      </c>
      <c r="EG45" s="507">
        <v>0</v>
      </c>
      <c r="EH45" s="510">
        <v>0</v>
      </c>
      <c r="EI45" s="203">
        <v>0</v>
      </c>
      <c r="EJ45" s="198">
        <f>EI17*'Labour rates'!C18</f>
        <v>0</v>
      </c>
      <c r="EK45" s="215" t="s">
        <v>174</v>
      </c>
      <c r="EL45" s="198">
        <v>0</v>
      </c>
      <c r="EM45" s="507">
        <v>0</v>
      </c>
      <c r="EN45" s="507">
        <v>0</v>
      </c>
      <c r="EO45" s="507">
        <v>0</v>
      </c>
      <c r="EP45" s="510">
        <v>0</v>
      </c>
      <c r="EQ45" s="203">
        <v>4</v>
      </c>
      <c r="ER45" s="198">
        <f>EQ45*'Labour rates'!C18</f>
        <v>607.55999999999995</v>
      </c>
      <c r="ES45" s="215" t="s">
        <v>174</v>
      </c>
      <c r="ET45" s="198">
        <f>'AERFD Revised labour.plant '!M10*$EQ45*((1+'Labour rates'!$C$2)*(1+'Labour rates'!$D$2))</f>
        <v>803.92764204959792</v>
      </c>
      <c r="EU45" s="507">
        <f>'AERFD Revised labour.plant '!N10*$EQ45*((1+'Labour rates'!$C$2)*(1+'Labour rates'!$D$2))</f>
        <v>827.85680134752249</v>
      </c>
      <c r="EV45" s="507">
        <f>'AERFD Revised labour.plant '!O10*$EQ45*((1+'Labour rates'!$C$2)*(1+'Labour rates'!$D$2))</f>
        <v>855.83097800912037</v>
      </c>
      <c r="EW45" s="507">
        <f>'AERFD Revised labour.plant '!P10*$EQ45*((1+'Labour rates'!$C$2)*(1+'Labour rates'!$D$2))</f>
        <v>885.31132411300382</v>
      </c>
      <c r="EX45" s="510">
        <f>'AERFD Revised labour.plant '!Q10*$EQ45*((1+'Labour rates'!$C$2)*(1+'Labour rates'!$D$2))</f>
        <v>915.40881990942819</v>
      </c>
      <c r="EY45" s="203">
        <v>2</v>
      </c>
      <c r="EZ45" s="198">
        <f>EY45*'Labour rates'!C18</f>
        <v>303.77999999999997</v>
      </c>
      <c r="FA45" s="215" t="s">
        <v>174</v>
      </c>
      <c r="FB45" s="198">
        <f>'AERFD Revised labour.plant '!M10*$EY45*((1+'Labour rates'!$C$2)*(1+'Labour rates'!$D$2))</f>
        <v>401.96382102479896</v>
      </c>
      <c r="FC45" s="507">
        <f>'AERFD Revised labour.plant '!N10*$EY45*((1+'Labour rates'!$C$2)*(1+'Labour rates'!$D$2))</f>
        <v>413.92840067376125</v>
      </c>
      <c r="FD45" s="507">
        <f>'AERFD Revised labour.plant '!O10*$EY45*((1+'Labour rates'!$C$2)*(1+'Labour rates'!$D$2))</f>
        <v>427.91548900456019</v>
      </c>
      <c r="FE45" s="507">
        <f>'AERFD Revised labour.plant '!P10*$EY45*((1+'Labour rates'!$C$2)*(1+'Labour rates'!$D$2))</f>
        <v>442.65566205650191</v>
      </c>
      <c r="FF45" s="510">
        <f>'AERFD Revised labour.plant '!Q10*$EY45*((1+'Labour rates'!$C$2)*(1+'Labour rates'!$D$2))</f>
        <v>457.70440995471409</v>
      </c>
      <c r="FG45" s="203">
        <v>0</v>
      </c>
      <c r="FH45" s="198">
        <f>FG45*'Labour rates'!C18</f>
        <v>0</v>
      </c>
      <c r="FI45" s="215" t="s">
        <v>174</v>
      </c>
      <c r="FJ45" s="198">
        <f>'AERFD Revised labour.plant '!M10*$FG45*((1+'Labour rates'!$C$2)*(1+'Labour rates'!$D$2))</f>
        <v>0</v>
      </c>
      <c r="FK45" s="507">
        <f>'AERFD Revised labour.plant '!N10*$FG45*((1+'Labour rates'!$C$2)*(1+'Labour rates'!$D$2))</f>
        <v>0</v>
      </c>
      <c r="FL45" s="507">
        <f>'AERFD Revised labour.plant '!O10*$FG45*((1+'Labour rates'!$C$2)*(1+'Labour rates'!$D$2))</f>
        <v>0</v>
      </c>
      <c r="FM45" s="507">
        <f>'AERFD Revised labour.plant '!P10*$FG45*((1+'Labour rates'!$C$2)*(1+'Labour rates'!$D$2))</f>
        <v>0</v>
      </c>
      <c r="FN45" s="510">
        <f>'AERFD Revised labour.plant '!Q10*$FG45*((1+'Labour rates'!$C$2)*(1+'Labour rates'!$D$2))</f>
        <v>0</v>
      </c>
      <c r="FO45" s="203">
        <v>0</v>
      </c>
      <c r="FP45" s="198">
        <f>FO45*'Labour rates'!C18</f>
        <v>0</v>
      </c>
      <c r="FQ45" s="215" t="s">
        <v>174</v>
      </c>
      <c r="FR45" s="198">
        <f>'AERFD Revised labour.plant '!M10*$FO45*((1+'Labour rates'!$C$2)*(1+'Labour rates'!$D$2))</f>
        <v>0</v>
      </c>
      <c r="FS45" s="507">
        <f>'AERFD Revised labour.plant '!N10*$FO45*((1+'Labour rates'!$C$2)*(1+'Labour rates'!$D$2))</f>
        <v>0</v>
      </c>
      <c r="FT45" s="507">
        <f>'AERFD Revised labour.plant '!O10*$FO45*((1+'Labour rates'!$C$2)*(1+'Labour rates'!$D$2))</f>
        <v>0</v>
      </c>
      <c r="FU45" s="507">
        <f>'AERFD Revised labour.plant '!P10*$FO45*((1+'Labour rates'!$C$2)*(1+'Labour rates'!$D$2))</f>
        <v>0</v>
      </c>
      <c r="FV45" s="510">
        <f>'AERFD Revised labour.plant '!Q10*$FO45*((1+'Labour rates'!$C$2)*(1+'Labour rates'!$D$2))</f>
        <v>0</v>
      </c>
      <c r="FW45" s="203">
        <v>0</v>
      </c>
      <c r="FX45" s="198">
        <f>FW45*'Labour rates'!C18</f>
        <v>0</v>
      </c>
      <c r="FY45" s="215" t="s">
        <v>174</v>
      </c>
      <c r="FZ45" s="198">
        <f>'AERFD Revised labour.plant '!M10*$FW45*((1+'Labour rates'!$C$2)*(1+'Labour rates'!$D$2))</f>
        <v>0</v>
      </c>
      <c r="GA45" s="507">
        <f>'AERFD Revised labour.plant '!N10*$FW45*((1+'Labour rates'!$C$2)*(1+'Labour rates'!$D$2))</f>
        <v>0</v>
      </c>
      <c r="GB45" s="507">
        <f>'AERFD Revised labour.plant '!O10*$FW45*((1+'Labour rates'!$C$2)*(1+'Labour rates'!$D$2))</f>
        <v>0</v>
      </c>
      <c r="GC45" s="507">
        <f>'AERFD Revised labour.plant '!P10*$FW45*((1+'Labour rates'!$C$2)*(1+'Labour rates'!$D$2))</f>
        <v>0</v>
      </c>
      <c r="GD45" s="510">
        <f>'AERFD Revised labour.plant '!Q10*$FW45*((1+'Labour rates'!$C$2)*(1+'Labour rates'!$D$2))</f>
        <v>0</v>
      </c>
      <c r="GE45" s="203">
        <v>0</v>
      </c>
      <c r="GF45" s="198">
        <f>GE45*'Labour rates'!C18</f>
        <v>0</v>
      </c>
      <c r="GG45" s="215" t="s">
        <v>174</v>
      </c>
      <c r="GH45" s="198">
        <v>0</v>
      </c>
      <c r="GI45" s="507">
        <v>0</v>
      </c>
      <c r="GJ45" s="507">
        <v>0</v>
      </c>
      <c r="GK45" s="507">
        <v>0</v>
      </c>
      <c r="GL45" s="510">
        <v>0</v>
      </c>
      <c r="GM45" s="203">
        <v>0</v>
      </c>
      <c r="GN45" s="198">
        <f>GM45*'Labour rates'!C18</f>
        <v>0</v>
      </c>
      <c r="GO45" s="215" t="s">
        <v>174</v>
      </c>
      <c r="GP45" s="198">
        <v>0</v>
      </c>
      <c r="GQ45" s="507">
        <v>0</v>
      </c>
      <c r="GR45" s="507">
        <v>0</v>
      </c>
      <c r="GS45" s="507">
        <v>0</v>
      </c>
      <c r="GT45" s="510">
        <v>0</v>
      </c>
      <c r="GU45" s="203">
        <v>0</v>
      </c>
      <c r="GV45" s="198">
        <f>GU45*'Labour rates'!C18</f>
        <v>0</v>
      </c>
      <c r="GW45" s="215" t="s">
        <v>174</v>
      </c>
      <c r="GX45" s="198">
        <v>0</v>
      </c>
      <c r="GY45" s="507">
        <v>0</v>
      </c>
      <c r="GZ45" s="507">
        <v>0</v>
      </c>
      <c r="HA45" s="507">
        <v>0</v>
      </c>
      <c r="HB45" s="510">
        <v>0</v>
      </c>
      <c r="HC45" s="203">
        <v>0</v>
      </c>
      <c r="HD45" s="198">
        <f>HC45*'Labour rates'!C18</f>
        <v>0</v>
      </c>
      <c r="HE45" s="215" t="s">
        <v>174</v>
      </c>
      <c r="HF45" s="198">
        <v>0</v>
      </c>
      <c r="HG45" s="507">
        <v>0</v>
      </c>
      <c r="HH45" s="507">
        <v>0</v>
      </c>
      <c r="HI45" s="507">
        <v>0</v>
      </c>
      <c r="HJ45" s="510">
        <v>0</v>
      </c>
      <c r="HK45" s="203">
        <v>0</v>
      </c>
      <c r="HL45" s="198">
        <f>HK45*'Labour rates'!C18</f>
        <v>0</v>
      </c>
      <c r="HM45" s="215" t="s">
        <v>174</v>
      </c>
      <c r="HN45" s="198">
        <f>'AERFD Revised labour.plant '!M10*$HK45*((1+'Labour rates'!$C$2)*(1+'Labour rates'!$D$2))</f>
        <v>0</v>
      </c>
      <c r="HO45" s="507">
        <v>0</v>
      </c>
      <c r="HP45" s="507">
        <v>0</v>
      </c>
      <c r="HQ45" s="507">
        <v>0</v>
      </c>
      <c r="HR45" s="510">
        <v>0</v>
      </c>
      <c r="HS45" s="203">
        <v>0</v>
      </c>
      <c r="HT45" s="198">
        <f>HS45*'Labour rates'!C18</f>
        <v>0</v>
      </c>
      <c r="HU45" s="215" t="s">
        <v>174</v>
      </c>
      <c r="HV45" s="198">
        <f>'AERFD Revised labour.plant '!M10*$HS45*((1+'Labour rates'!$C$2)*(1+'Labour rates'!$D$2))</f>
        <v>0</v>
      </c>
      <c r="HW45" s="507">
        <f>'AERFD Revised labour.plant '!N10*$HS45*((1+'Labour rates'!$C$2)*(1+'Labour rates'!$D$2))</f>
        <v>0</v>
      </c>
      <c r="HX45" s="507">
        <f>'AERFD Revised labour.plant '!O10*$HS45*((1+'Labour rates'!$C$2)*(1+'Labour rates'!$D$2))</f>
        <v>0</v>
      </c>
      <c r="HY45" s="507">
        <f>'AERFD Revised labour.plant '!P10*$HS45*((1+'Labour rates'!$C$2)*(1+'Labour rates'!$D$2))</f>
        <v>0</v>
      </c>
      <c r="HZ45" s="510">
        <f>'AERFD Revised labour.plant '!Q10*$HS45*((1+'Labour rates'!$C$2)*(1+'Labour rates'!$D$2))</f>
        <v>0</v>
      </c>
      <c r="IA45" s="203">
        <v>0</v>
      </c>
      <c r="IB45" s="198">
        <f>IA45*'Labour rates'!C18</f>
        <v>0</v>
      </c>
      <c r="IC45" s="215" t="s">
        <v>174</v>
      </c>
      <c r="ID45" s="198">
        <v>0</v>
      </c>
      <c r="IE45" s="507">
        <v>0</v>
      </c>
      <c r="IF45" s="507">
        <v>0</v>
      </c>
      <c r="IG45" s="507">
        <v>0</v>
      </c>
      <c r="IH45" s="510">
        <v>0</v>
      </c>
      <c r="II45" s="203">
        <v>0</v>
      </c>
      <c r="IJ45" s="198">
        <f>II45*'Labour rates'!C18</f>
        <v>0</v>
      </c>
      <c r="IK45" s="215" t="s">
        <v>174</v>
      </c>
      <c r="IL45" s="198">
        <f>'AERFD Revised labour.plant '!M10*$II45*((1+'Labour rates'!$C$2)*(1+'Labour rates'!$D$2))</f>
        <v>0</v>
      </c>
      <c r="IM45" s="507">
        <f>'AERFD Revised labour.plant '!N10*$II45*((1+'Labour rates'!$C$2)*(1+'Labour rates'!$D$2))</f>
        <v>0</v>
      </c>
      <c r="IN45" s="507">
        <f>'AERFD Revised labour.plant '!O10*$II45*((1+'Labour rates'!$C$2)*(1+'Labour rates'!$D$2))</f>
        <v>0</v>
      </c>
      <c r="IO45" s="507">
        <f>'AERFD Revised labour.plant '!P10*$II45*((1+'Labour rates'!$C$2)*(1+'Labour rates'!$D$2))</f>
        <v>0</v>
      </c>
      <c r="IP45" s="510">
        <f>'AERFD Revised labour.plant '!Q10*$II45*((1+'Labour rates'!$C$2)*(1+'Labour rates'!$D$2))</f>
        <v>0</v>
      </c>
      <c r="IQ45" s="203">
        <v>0</v>
      </c>
      <c r="IR45" s="198">
        <f>IQ45*'Labour rates'!C18</f>
        <v>0</v>
      </c>
      <c r="IS45" s="215" t="s">
        <v>174</v>
      </c>
      <c r="IT45" s="198">
        <v>0</v>
      </c>
      <c r="IU45" s="507">
        <v>0</v>
      </c>
      <c r="IV45" s="507">
        <v>0</v>
      </c>
      <c r="IW45" s="507">
        <v>0</v>
      </c>
      <c r="IX45" s="510">
        <v>0</v>
      </c>
      <c r="IY45" s="203">
        <v>0</v>
      </c>
      <c r="IZ45" s="198">
        <f>IY45*'Labour rates'!C18</f>
        <v>0</v>
      </c>
      <c r="JA45" s="215" t="s">
        <v>174</v>
      </c>
      <c r="JB45" s="198">
        <v>0</v>
      </c>
      <c r="JC45" s="507">
        <v>0</v>
      </c>
      <c r="JD45" s="507">
        <v>0</v>
      </c>
      <c r="JE45" s="507">
        <v>0</v>
      </c>
      <c r="JF45" s="510">
        <v>0</v>
      </c>
    </row>
    <row r="46" spans="1:266" x14ac:dyDescent="0.35">
      <c r="A46" s="3" t="s">
        <v>4</v>
      </c>
      <c r="B46" s="191"/>
      <c r="C46" s="205"/>
      <c r="D46" s="199"/>
      <c r="E46" s="199"/>
      <c r="F46" s="199"/>
      <c r="G46" s="508"/>
      <c r="H46" s="508"/>
      <c r="I46" s="508"/>
      <c r="J46" s="509"/>
      <c r="K46" s="205"/>
      <c r="L46" s="199"/>
      <c r="M46" s="199"/>
      <c r="N46" s="199"/>
      <c r="O46" s="508"/>
      <c r="P46" s="508"/>
      <c r="Q46" s="508"/>
      <c r="R46" s="509"/>
      <c r="S46" s="205"/>
      <c r="T46" s="199"/>
      <c r="U46" s="199"/>
      <c r="V46" s="199"/>
      <c r="W46" s="508"/>
      <c r="X46" s="508"/>
      <c r="Y46" s="508"/>
      <c r="Z46" s="509"/>
      <c r="AA46" s="205"/>
      <c r="AB46" s="199"/>
      <c r="AC46" s="199"/>
      <c r="AD46" s="199"/>
      <c r="AE46" s="508"/>
      <c r="AF46" s="508"/>
      <c r="AG46" s="508"/>
      <c r="AH46" s="509"/>
      <c r="AI46" s="205"/>
      <c r="AJ46" s="199"/>
      <c r="AK46" s="199"/>
      <c r="AL46" s="199"/>
      <c r="AM46" s="508"/>
      <c r="AN46" s="508"/>
      <c r="AO46" s="508"/>
      <c r="AP46" s="509"/>
      <c r="AQ46" s="205"/>
      <c r="AR46" s="199"/>
      <c r="AS46" s="199"/>
      <c r="AT46" s="199"/>
      <c r="AU46" s="508"/>
      <c r="AV46" s="508"/>
      <c r="AW46" s="508"/>
      <c r="AX46" s="509"/>
      <c r="AY46" s="205"/>
      <c r="AZ46" s="199"/>
      <c r="BA46" s="199"/>
      <c r="BB46" s="199"/>
      <c r="BC46" s="508"/>
      <c r="BD46" s="508"/>
      <c r="BE46" s="508"/>
      <c r="BF46" s="509"/>
      <c r="BG46" s="205"/>
      <c r="BH46" s="199"/>
      <c r="BI46" s="199"/>
      <c r="BJ46" s="199"/>
      <c r="BK46" s="508"/>
      <c r="BL46" s="508"/>
      <c r="BM46" s="508"/>
      <c r="BN46" s="509"/>
      <c r="BO46" s="205"/>
      <c r="BP46" s="199"/>
      <c r="BQ46" s="199"/>
      <c r="BR46" s="199"/>
      <c r="BS46" s="508"/>
      <c r="BT46" s="508"/>
      <c r="BU46" s="508"/>
      <c r="BV46" s="509"/>
      <c r="BW46" s="205"/>
      <c r="BX46" s="199"/>
      <c r="BY46" s="199"/>
      <c r="BZ46" s="199"/>
      <c r="CA46" s="508"/>
      <c r="CB46" s="508"/>
      <c r="CC46" s="508"/>
      <c r="CD46" s="509"/>
      <c r="CE46" s="205"/>
      <c r="CF46" s="199"/>
      <c r="CG46" s="199"/>
      <c r="CH46" s="199"/>
      <c r="CI46" s="508"/>
      <c r="CJ46" s="508"/>
      <c r="CK46" s="508"/>
      <c r="CL46" s="509"/>
      <c r="CM46" s="205"/>
      <c r="CN46" s="199"/>
      <c r="CO46" s="199"/>
      <c r="CP46" s="199"/>
      <c r="CQ46" s="508"/>
      <c r="CR46" s="508"/>
      <c r="CS46" s="508"/>
      <c r="CT46" s="509"/>
      <c r="CU46" s="205"/>
      <c r="CV46" s="199"/>
      <c r="CW46" s="199"/>
      <c r="CX46" s="199"/>
      <c r="CY46" s="508"/>
      <c r="CZ46" s="508"/>
      <c r="DA46" s="508"/>
      <c r="DB46" s="509"/>
      <c r="DC46" s="205"/>
      <c r="DD46" s="199"/>
      <c r="DE46" s="199"/>
      <c r="DF46" s="199"/>
      <c r="DG46" s="508"/>
      <c r="DH46" s="508"/>
      <c r="DI46" s="508"/>
      <c r="DJ46" s="509"/>
      <c r="DK46" s="205"/>
      <c r="DL46" s="199"/>
      <c r="DM46" s="199"/>
      <c r="DN46" s="199"/>
      <c r="DO46" s="508"/>
      <c r="DP46" s="508"/>
      <c r="DQ46" s="508"/>
      <c r="DR46" s="509"/>
      <c r="DS46" s="205"/>
      <c r="DT46" s="199"/>
      <c r="DU46" s="199"/>
      <c r="DV46" s="199"/>
      <c r="DW46" s="508"/>
      <c r="DX46" s="508"/>
      <c r="DY46" s="508"/>
      <c r="DZ46" s="509"/>
      <c r="EA46" s="205"/>
      <c r="EB46" s="199"/>
      <c r="EC46" s="199"/>
      <c r="ED46" s="199"/>
      <c r="EE46" s="508"/>
      <c r="EF46" s="508"/>
      <c r="EG46" s="508"/>
      <c r="EH46" s="509"/>
      <c r="EI46" s="205"/>
      <c r="EJ46" s="199"/>
      <c r="EK46" s="199"/>
      <c r="EL46" s="199"/>
      <c r="EM46" s="508"/>
      <c r="EN46" s="508"/>
      <c r="EO46" s="508"/>
      <c r="EP46" s="509"/>
      <c r="EQ46" s="205"/>
      <c r="ER46" s="199"/>
      <c r="ES46" s="199"/>
      <c r="ET46" s="199"/>
      <c r="EU46" s="508"/>
      <c r="EV46" s="508"/>
      <c r="EW46" s="508"/>
      <c r="EX46" s="509"/>
      <c r="EY46" s="205"/>
      <c r="EZ46" s="199"/>
      <c r="FA46" s="199"/>
      <c r="FB46" s="199"/>
      <c r="FC46" s="508"/>
      <c r="FD46" s="508"/>
      <c r="FE46" s="508"/>
      <c r="FF46" s="509"/>
      <c r="FG46" s="205"/>
      <c r="FH46" s="199"/>
      <c r="FI46" s="199"/>
      <c r="FJ46" s="199"/>
      <c r="FK46" s="508"/>
      <c r="FL46" s="508"/>
      <c r="FM46" s="508"/>
      <c r="FN46" s="509"/>
      <c r="FO46" s="205"/>
      <c r="FP46" s="199"/>
      <c r="FQ46" s="199"/>
      <c r="FR46" s="199"/>
      <c r="FS46" s="508"/>
      <c r="FT46" s="508"/>
      <c r="FU46" s="508"/>
      <c r="FV46" s="509"/>
      <c r="FW46" s="205"/>
      <c r="FX46" s="199"/>
      <c r="FY46" s="199"/>
      <c r="FZ46" s="199"/>
      <c r="GA46" s="508"/>
      <c r="GB46" s="508"/>
      <c r="GC46" s="508"/>
      <c r="GD46" s="509"/>
      <c r="GE46" s="205"/>
      <c r="GF46" s="199"/>
      <c r="GG46" s="199"/>
      <c r="GH46" s="199"/>
      <c r="GI46" s="508"/>
      <c r="GJ46" s="508"/>
      <c r="GK46" s="508"/>
      <c r="GL46" s="509"/>
      <c r="GM46" s="205"/>
      <c r="GN46" s="199"/>
      <c r="GO46" s="199"/>
      <c r="GP46" s="199"/>
      <c r="GQ46" s="508"/>
      <c r="GR46" s="508"/>
      <c r="GS46" s="508"/>
      <c r="GT46" s="509"/>
      <c r="GU46" s="205"/>
      <c r="GV46" s="199"/>
      <c r="GW46" s="199"/>
      <c r="GX46" s="199"/>
      <c r="GY46" s="508"/>
      <c r="GZ46" s="508"/>
      <c r="HA46" s="508"/>
      <c r="HB46" s="509"/>
      <c r="HC46" s="205"/>
      <c r="HD46" s="199"/>
      <c r="HE46" s="199"/>
      <c r="HF46" s="199"/>
      <c r="HG46" s="508"/>
      <c r="HH46" s="508"/>
      <c r="HI46" s="508"/>
      <c r="HJ46" s="509"/>
      <c r="HK46" s="205"/>
      <c r="HL46" s="199"/>
      <c r="HM46" s="199"/>
      <c r="HN46" s="199"/>
      <c r="HO46" s="508"/>
      <c r="HP46" s="508"/>
      <c r="HQ46" s="508"/>
      <c r="HR46" s="509"/>
      <c r="HS46" s="205"/>
      <c r="HT46" s="199"/>
      <c r="HU46" s="199"/>
      <c r="HV46" s="199"/>
      <c r="HW46" s="508"/>
      <c r="HX46" s="508"/>
      <c r="HY46" s="508"/>
      <c r="HZ46" s="509"/>
      <c r="IA46" s="205"/>
      <c r="IB46" s="199"/>
      <c r="IC46" s="199"/>
      <c r="ID46" s="199"/>
      <c r="IE46" s="508"/>
      <c r="IF46" s="508"/>
      <c r="IG46" s="508"/>
      <c r="IH46" s="509"/>
      <c r="II46" s="205"/>
      <c r="IJ46" s="199"/>
      <c r="IK46" s="199"/>
      <c r="IL46" s="199"/>
      <c r="IM46" s="508"/>
      <c r="IN46" s="508"/>
      <c r="IO46" s="508"/>
      <c r="IP46" s="509"/>
      <c r="IQ46" s="205"/>
      <c r="IR46" s="199"/>
      <c r="IS46" s="199"/>
      <c r="IT46" s="199"/>
      <c r="IU46" s="508"/>
      <c r="IV46" s="508"/>
      <c r="IW46" s="508"/>
      <c r="IX46" s="509"/>
      <c r="IY46" s="205"/>
      <c r="IZ46" s="199"/>
      <c r="JA46" s="199"/>
      <c r="JB46" s="199"/>
      <c r="JC46" s="508"/>
      <c r="JD46" s="508"/>
      <c r="JE46" s="508"/>
      <c r="JF46" s="509"/>
    </row>
    <row r="47" spans="1:266" x14ac:dyDescent="0.35">
      <c r="A47" s="2" t="s">
        <v>49</v>
      </c>
      <c r="B47" s="191"/>
      <c r="C47" s="203">
        <v>0</v>
      </c>
      <c r="D47" s="198">
        <f>'AERFD Revised labour.plant '!C17*'AERFD Misc works estimation'!$C47*(1+'Labour rates'!$D$19)</f>
        <v>0</v>
      </c>
      <c r="E47" s="215" t="s">
        <v>174</v>
      </c>
      <c r="F47" s="198">
        <v>0</v>
      </c>
      <c r="G47" s="507">
        <v>0</v>
      </c>
      <c r="H47" s="507">
        <v>0</v>
      </c>
      <c r="I47" s="507">
        <v>0</v>
      </c>
      <c r="J47" s="510">
        <v>0</v>
      </c>
      <c r="K47" s="203">
        <v>0</v>
      </c>
      <c r="L47" s="198">
        <f>'AERFD Revised labour.plant '!C17*'AERFD Misc works estimation'!$K47*(1+'Labour rates'!$D$19)</f>
        <v>0</v>
      </c>
      <c r="M47" s="215" t="s">
        <v>174</v>
      </c>
      <c r="N47" s="198">
        <v>0</v>
      </c>
      <c r="O47" s="507">
        <v>0</v>
      </c>
      <c r="P47" s="507">
        <v>0</v>
      </c>
      <c r="Q47" s="507">
        <v>0</v>
      </c>
      <c r="R47" s="510">
        <v>0</v>
      </c>
      <c r="S47" s="203">
        <v>0</v>
      </c>
      <c r="T47" s="198">
        <f>'AERFD Revised labour.plant '!C17*'AERFD Misc works estimation'!$S47*(1+'Labour rates'!$D$19)</f>
        <v>0</v>
      </c>
      <c r="U47" s="215" t="s">
        <v>174</v>
      </c>
      <c r="V47" s="198">
        <v>0</v>
      </c>
      <c r="W47" s="507">
        <v>0</v>
      </c>
      <c r="X47" s="507">
        <v>0</v>
      </c>
      <c r="Y47" s="507">
        <v>0</v>
      </c>
      <c r="Z47" s="510">
        <v>0</v>
      </c>
      <c r="AA47" s="203">
        <v>0</v>
      </c>
      <c r="AB47" s="198">
        <f>'AERFD Revised labour.plant '!C17*'AERFD Misc works estimation'!$AA47*(1+'Labour rates'!$D$19)</f>
        <v>0</v>
      </c>
      <c r="AC47" s="215" t="s">
        <v>174</v>
      </c>
      <c r="AD47" s="198">
        <v>0</v>
      </c>
      <c r="AE47" s="507">
        <v>0</v>
      </c>
      <c r="AF47" s="507">
        <v>0</v>
      </c>
      <c r="AG47" s="507">
        <v>0</v>
      </c>
      <c r="AH47" s="510">
        <v>0</v>
      </c>
      <c r="AI47" s="203">
        <v>0</v>
      </c>
      <c r="AJ47" s="198">
        <f>'AERFD Revised labour.plant '!C17*'AERFD Misc works estimation'!$AI47*(1+'Labour rates'!$D$19)</f>
        <v>0</v>
      </c>
      <c r="AK47" s="215" t="s">
        <v>174</v>
      </c>
      <c r="AL47" s="198">
        <v>0</v>
      </c>
      <c r="AM47" s="507">
        <v>0</v>
      </c>
      <c r="AN47" s="507">
        <v>0</v>
      </c>
      <c r="AO47" s="507">
        <v>0</v>
      </c>
      <c r="AP47" s="510">
        <v>0</v>
      </c>
      <c r="AQ47" s="203">
        <v>0</v>
      </c>
      <c r="AR47" s="198">
        <f>'AERFD Revised labour.plant '!C17*'AERFD Misc works estimation'!$AQ47*(1+'Labour rates'!$D$19)</f>
        <v>0</v>
      </c>
      <c r="AS47" s="215" t="s">
        <v>174</v>
      </c>
      <c r="AT47" s="198">
        <v>0</v>
      </c>
      <c r="AU47" s="507">
        <v>0</v>
      </c>
      <c r="AV47" s="507">
        <v>0</v>
      </c>
      <c r="AW47" s="507">
        <v>0</v>
      </c>
      <c r="AX47" s="510">
        <v>0</v>
      </c>
      <c r="AY47" s="203">
        <v>0</v>
      </c>
      <c r="AZ47" s="198">
        <f>'AERFD Revised labour.plant '!C17*'AERFD Misc works estimation'!$AY47*(1+'Labour rates'!$D$19)</f>
        <v>0</v>
      </c>
      <c r="BA47" s="215" t="s">
        <v>174</v>
      </c>
      <c r="BB47" s="198">
        <v>0</v>
      </c>
      <c r="BC47" s="507">
        <v>0</v>
      </c>
      <c r="BD47" s="507">
        <v>0</v>
      </c>
      <c r="BE47" s="507">
        <v>0</v>
      </c>
      <c r="BF47" s="510">
        <v>0</v>
      </c>
      <c r="BG47" s="203">
        <v>0</v>
      </c>
      <c r="BH47" s="198">
        <f>'AERFD Revised labour.plant '!C17*'AERFD Misc works estimation'!$BG47*(1+'Labour rates'!$D$19)</f>
        <v>0</v>
      </c>
      <c r="BI47" s="215" t="s">
        <v>174</v>
      </c>
      <c r="BJ47" s="198">
        <v>0</v>
      </c>
      <c r="BK47" s="507">
        <v>0</v>
      </c>
      <c r="BL47" s="507">
        <v>0</v>
      </c>
      <c r="BM47" s="507">
        <v>0</v>
      </c>
      <c r="BN47" s="510">
        <v>0</v>
      </c>
      <c r="BO47" s="203">
        <v>0</v>
      </c>
      <c r="BP47" s="198">
        <f>'AERFD Revised labour.plant '!C17*'AERFD Misc works estimation'!$BO47*(1+'Labour rates'!$D$19)</f>
        <v>0</v>
      </c>
      <c r="BQ47" s="215" t="s">
        <v>174</v>
      </c>
      <c r="BR47" s="198">
        <v>0</v>
      </c>
      <c r="BS47" s="507">
        <v>0</v>
      </c>
      <c r="BT47" s="507">
        <v>0</v>
      </c>
      <c r="BU47" s="507">
        <v>0</v>
      </c>
      <c r="BV47" s="510">
        <v>0</v>
      </c>
      <c r="BW47" s="203">
        <v>0</v>
      </c>
      <c r="BX47" s="198">
        <f>'AERFD Revised labour.plant '!C17*'AERFD Misc works estimation'!$BW47*(1+'Labour rates'!$D$19)</f>
        <v>0</v>
      </c>
      <c r="BY47" s="215" t="s">
        <v>174</v>
      </c>
      <c r="BZ47" s="198">
        <v>0</v>
      </c>
      <c r="CA47" s="507">
        <v>0</v>
      </c>
      <c r="CB47" s="507">
        <v>0</v>
      </c>
      <c r="CC47" s="507">
        <v>0</v>
      </c>
      <c r="CD47" s="510">
        <v>0</v>
      </c>
      <c r="CE47" s="203">
        <v>0</v>
      </c>
      <c r="CF47" s="198">
        <f>'AERFD Revised labour.plant '!C17*'AERFD Misc works estimation'!$CE47*(1+'Labour rates'!$D$19)</f>
        <v>0</v>
      </c>
      <c r="CG47" s="215" t="s">
        <v>174</v>
      </c>
      <c r="CH47" s="198">
        <v>0</v>
      </c>
      <c r="CI47" s="507">
        <v>0</v>
      </c>
      <c r="CJ47" s="507">
        <v>0</v>
      </c>
      <c r="CK47" s="507">
        <v>0</v>
      </c>
      <c r="CL47" s="510">
        <v>0</v>
      </c>
      <c r="CM47" s="203">
        <v>0</v>
      </c>
      <c r="CN47" s="198">
        <f>'AERFD Revised labour.plant '!C17*'AERFD Misc works estimation'!$CM47*(1+'Labour rates'!$D$19)</f>
        <v>0</v>
      </c>
      <c r="CO47" s="215" t="s">
        <v>174</v>
      </c>
      <c r="CP47" s="198">
        <v>0</v>
      </c>
      <c r="CQ47" s="507">
        <v>0</v>
      </c>
      <c r="CR47" s="507">
        <v>0</v>
      </c>
      <c r="CS47" s="507">
        <v>0</v>
      </c>
      <c r="CT47" s="510">
        <v>0</v>
      </c>
      <c r="CU47" s="203">
        <v>4</v>
      </c>
      <c r="CV47" s="198">
        <f>'AERFD Revised labour.plant '!C17*'AERFD Misc works estimation'!$CU47*(1+'Labour rates'!$D$19)</f>
        <v>446.4</v>
      </c>
      <c r="CW47" s="215" t="s">
        <v>174</v>
      </c>
      <c r="CX47" s="198">
        <f>'AERFD Revised labour.plant '!E17*$CU47*((1+'Labour rates'!$D$2))</f>
        <v>472.84400963563547</v>
      </c>
      <c r="CY47" s="507">
        <f>'AERFD Revised labour.plant '!F17*$CU47*((1+'Labour rates'!$D$2))</f>
        <v>486.91836040779418</v>
      </c>
      <c r="CZ47" s="507">
        <f>'AERFD Revised labour.plant '!G17*$CU47*((1+'Labour rates'!$D$2))</f>
        <v>503.3718584181405</v>
      </c>
      <c r="DA47" s="507">
        <f>'AERFD Revised labour.plant '!H17*$CU47*((1+'Labour rates'!$D$2))</f>
        <v>520.71123615326587</v>
      </c>
      <c r="DB47" s="510">
        <f>'AERFD Revised labour.plant '!I17*$CU47*((1+'Labour rates'!$D$2))</f>
        <v>538.41360120205331</v>
      </c>
      <c r="DC47" s="203">
        <v>0</v>
      </c>
      <c r="DD47" s="198">
        <f>'AERFD Revised labour.plant '!C17*'AERFD Misc works estimation'!$DC47*(1+'Labour rates'!$D$19)</f>
        <v>0</v>
      </c>
      <c r="DE47" s="215" t="s">
        <v>174</v>
      </c>
      <c r="DF47" s="198">
        <v>0</v>
      </c>
      <c r="DG47" s="507">
        <v>0</v>
      </c>
      <c r="DH47" s="507">
        <v>0</v>
      </c>
      <c r="DI47" s="507">
        <v>0</v>
      </c>
      <c r="DJ47" s="510">
        <v>0</v>
      </c>
      <c r="DK47" s="203">
        <v>0</v>
      </c>
      <c r="DL47" s="198">
        <f>'AERFD Revised labour.plant '!C17*'AERFD Misc works estimation'!$DK47*(1+'Labour rates'!$D$19)</f>
        <v>0</v>
      </c>
      <c r="DM47" s="215" t="s">
        <v>174</v>
      </c>
      <c r="DN47" s="198">
        <v>0</v>
      </c>
      <c r="DO47" s="507">
        <v>0</v>
      </c>
      <c r="DP47" s="507">
        <v>0</v>
      </c>
      <c r="DQ47" s="507">
        <v>0</v>
      </c>
      <c r="DR47" s="510">
        <v>0</v>
      </c>
      <c r="DS47" s="203">
        <v>0</v>
      </c>
      <c r="DT47" s="198">
        <f>'AERFD Revised labour.plant '!C17*'AERFD Misc works estimation'!$DS47*(1+'Labour rates'!$D$19)</f>
        <v>0</v>
      </c>
      <c r="DU47" s="215" t="s">
        <v>174</v>
      </c>
      <c r="DV47" s="198">
        <v>0</v>
      </c>
      <c r="DW47" s="507">
        <v>0</v>
      </c>
      <c r="DX47" s="507">
        <v>0</v>
      </c>
      <c r="DY47" s="507">
        <v>0</v>
      </c>
      <c r="DZ47" s="510">
        <v>0</v>
      </c>
      <c r="EA47" s="203">
        <v>0</v>
      </c>
      <c r="EB47" s="198">
        <f>'AERFD Revised labour.plant '!C17*'AERFD Misc works estimation'!$EA47*(1+'Labour rates'!$D$19)</f>
        <v>0</v>
      </c>
      <c r="EC47" s="215" t="s">
        <v>174</v>
      </c>
      <c r="ED47" s="198">
        <v>0</v>
      </c>
      <c r="EE47" s="507">
        <v>0</v>
      </c>
      <c r="EF47" s="507">
        <v>0</v>
      </c>
      <c r="EG47" s="507">
        <v>0</v>
      </c>
      <c r="EH47" s="510">
        <v>0</v>
      </c>
      <c r="EI47" s="203">
        <v>0</v>
      </c>
      <c r="EJ47" s="198">
        <f>'AERFD Revised labour.plant '!C17*'AERFD Misc works estimation'!$EI47*(1+'Labour rates'!$D$19)</f>
        <v>0</v>
      </c>
      <c r="EK47" s="215" t="s">
        <v>174</v>
      </c>
      <c r="EL47" s="198">
        <v>0</v>
      </c>
      <c r="EM47" s="507">
        <v>0</v>
      </c>
      <c r="EN47" s="507">
        <v>0</v>
      </c>
      <c r="EO47" s="507">
        <v>0</v>
      </c>
      <c r="EP47" s="510">
        <v>0</v>
      </c>
      <c r="EQ47" s="203">
        <v>3</v>
      </c>
      <c r="ER47" s="198">
        <f>'AERFD Revised labour.plant '!C17*'AERFD Misc works estimation'!$EQ47*(1+'Labour rates'!$D$19)</f>
        <v>334.8</v>
      </c>
      <c r="ES47" s="215" t="s">
        <v>174</v>
      </c>
      <c r="ET47" s="198">
        <f>'AERFD Revised labour.plant '!E17*$EQ47*((1+'Labour rates'!$D$2))</f>
        <v>354.63300722672659</v>
      </c>
      <c r="EU47" s="507">
        <f>'AERFD Revised labour.plant '!F17*$EQ47*((1+'Labour rates'!$D$2))</f>
        <v>365.18877030584559</v>
      </c>
      <c r="EV47" s="507">
        <f>'AERFD Revised labour.plant '!G17*$EQ47*((1+'Labour rates'!$D$2))</f>
        <v>377.52889381360535</v>
      </c>
      <c r="EW47" s="507">
        <f>'AERFD Revised labour.plant '!H17*$EQ47*((1+'Labour rates'!$D$2))</f>
        <v>390.5334271149494</v>
      </c>
      <c r="EX47" s="510">
        <f>'AERFD Revised labour.plant '!I17*$EQ47*((1+'Labour rates'!$D$2))</f>
        <v>403.81020090153999</v>
      </c>
      <c r="EY47" s="203">
        <v>3</v>
      </c>
      <c r="EZ47" s="198">
        <f>'AERFD Revised labour.plant '!C17*'AERFD Misc works estimation'!$EY47*(1+'Labour rates'!$D$19)</f>
        <v>334.8</v>
      </c>
      <c r="FA47" s="215" t="s">
        <v>174</v>
      </c>
      <c r="FB47" s="198">
        <f>'AERFD Revised labour.plant '!E17*$EY47*((1+'Labour rates'!$D$2))</f>
        <v>354.63300722672659</v>
      </c>
      <c r="FC47" s="507">
        <f>'AERFD Revised labour.plant '!F17*$EY47*((1+'Labour rates'!$D$2))</f>
        <v>365.18877030584559</v>
      </c>
      <c r="FD47" s="507">
        <f>'AERFD Revised labour.plant '!G17*$EY47*((1+'Labour rates'!$D$2))</f>
        <v>377.52889381360535</v>
      </c>
      <c r="FE47" s="507">
        <f>'AERFD Revised labour.plant '!H17*$EY47*((1+'Labour rates'!$D$2))</f>
        <v>390.5334271149494</v>
      </c>
      <c r="FF47" s="510">
        <f>'AERFD Revised labour.plant '!I17*$EY47*((1+'Labour rates'!$D$2))</f>
        <v>403.81020090153999</v>
      </c>
      <c r="FG47" s="203">
        <v>6</v>
      </c>
      <c r="FH47" s="198">
        <f>'AERFD Revised labour.plant '!C17*'AERFD Misc works estimation'!$FG47*(1+'Labour rates'!$D$19)</f>
        <v>669.6</v>
      </c>
      <c r="FI47" s="215" t="s">
        <v>174</v>
      </c>
      <c r="FJ47" s="198">
        <f>'AERFD Revised labour.plant '!E17*$FG47*((1+'Labour rates'!$D$2))</f>
        <v>709.26601445345318</v>
      </c>
      <c r="FK47" s="507">
        <f>'AERFD Revised labour.plant '!F17*$FG47*((1+'Labour rates'!$D$2))</f>
        <v>730.37754061169119</v>
      </c>
      <c r="FL47" s="507">
        <f>'AERFD Revised labour.plant '!G17*$FG47*((1+'Labour rates'!$D$2))</f>
        <v>755.0577876272107</v>
      </c>
      <c r="FM47" s="507">
        <f>'AERFD Revised labour.plant '!H17*$FG47*((1+'Labour rates'!$D$2))</f>
        <v>781.06685422989881</v>
      </c>
      <c r="FN47" s="510">
        <f>'AERFD Revised labour.plant '!I17*$FG47*((1+'Labour rates'!$D$2))</f>
        <v>807.62040180307997</v>
      </c>
      <c r="FO47" s="203">
        <v>12</v>
      </c>
      <c r="FP47" s="198">
        <f>'AERFD Revised labour.plant '!C17*'AERFD Misc works estimation'!$FO47*(1+'Labour rates'!$D$19)</f>
        <v>1339.2</v>
      </c>
      <c r="FQ47" s="215" t="s">
        <v>174</v>
      </c>
      <c r="FR47" s="198">
        <f>'AERFD Revised labour.plant '!E17*$FO47*((1+'Labour rates'!$D$2))</f>
        <v>1418.5320289069064</v>
      </c>
      <c r="FS47" s="507">
        <f>'AERFD Revised labour.plant '!F17*$FO47*((1+'Labour rates'!$D$2))</f>
        <v>1460.7550812233824</v>
      </c>
      <c r="FT47" s="507">
        <f>'AERFD Revised labour.plant '!G17*$FO47*((1+'Labour rates'!$D$2))</f>
        <v>1510.1155752544214</v>
      </c>
      <c r="FU47" s="507">
        <f>'AERFD Revised labour.plant '!H17*$FO47*((1+'Labour rates'!$D$2))</f>
        <v>1562.1337084597976</v>
      </c>
      <c r="FV47" s="510">
        <f>'AERFD Revised labour.plant '!I17*$FO47*((1+'Labour rates'!$D$2))</f>
        <v>1615.2408036061599</v>
      </c>
      <c r="FW47" s="203">
        <v>18</v>
      </c>
      <c r="FX47" s="198">
        <f>'AERFD Revised labour.plant '!C17*'AERFD Misc works estimation'!$FW47*(1+'Labour rates'!$D$19)</f>
        <v>2008.8</v>
      </c>
      <c r="FY47" s="215" t="s">
        <v>174</v>
      </c>
      <c r="FZ47" s="198">
        <f>'AERFD Revised labour.plant '!E17*$FW47*((1+'Labour rates'!$D$2))</f>
        <v>2127.7980433603598</v>
      </c>
      <c r="GA47" s="507">
        <f>'AERFD Revised labour.plant '!F17*$FW47*((1+'Labour rates'!$D$2))</f>
        <v>2191.1326218350737</v>
      </c>
      <c r="GB47" s="507">
        <f>'AERFD Revised labour.plant '!G17*$FW47*((1+'Labour rates'!$D$2))</f>
        <v>2265.1733628816323</v>
      </c>
      <c r="GC47" s="507">
        <f>'AERFD Revised labour.plant '!H17*$FW47*((1+'Labour rates'!$D$2))</f>
        <v>2343.2005626896967</v>
      </c>
      <c r="GD47" s="510">
        <f>'AERFD Revised labour.plant '!I17*$FW47*((1+'Labour rates'!$D$2))</f>
        <v>2422.86120540924</v>
      </c>
      <c r="GE47" s="203">
        <v>2</v>
      </c>
      <c r="GF47" s="198">
        <f>'AERFD Revised labour.plant '!C17*'AERFD Misc works estimation'!$GE47*(1+'Labour rates'!$D$19)</f>
        <v>223.2</v>
      </c>
      <c r="GG47" s="215" t="s">
        <v>174</v>
      </c>
      <c r="GH47" s="198">
        <f>'AERFD Revised labour.plant '!E17*$GE47*((1+'Labour rates'!$D$2))</f>
        <v>236.42200481781774</v>
      </c>
      <c r="GI47" s="507">
        <f>'AERFD Revised labour.plant '!F17*$GE47*((1+'Labour rates'!$D$2))</f>
        <v>243.45918020389709</v>
      </c>
      <c r="GJ47" s="507">
        <f>'AERFD Revised labour.plant '!G17*$GE47*((1+'Labour rates'!$D$2))</f>
        <v>251.68592920907025</v>
      </c>
      <c r="GK47" s="507">
        <f>'AERFD Revised labour.plant '!H17*$GE47*((1+'Labour rates'!$D$2))</f>
        <v>260.35561807663294</v>
      </c>
      <c r="GL47" s="510">
        <f>'AERFD Revised labour.plant '!I17*$GE47*((1+'Labour rates'!$D$2))</f>
        <v>269.20680060102666</v>
      </c>
      <c r="GM47" s="203">
        <v>1</v>
      </c>
      <c r="GN47" s="198">
        <f>'AERFD Revised labour.plant '!C17*'AERFD Misc works estimation'!$GM47*(1+'Labour rates'!$D$19)</f>
        <v>111.6</v>
      </c>
      <c r="GO47" s="215" t="s">
        <v>174</v>
      </c>
      <c r="GP47" s="198">
        <f>'AERFD Revised labour.plant '!E17*$GM47*((1+'Labour rates'!$D$2))</f>
        <v>118.21100240890887</v>
      </c>
      <c r="GQ47" s="507">
        <f>'AERFD Revised labour.plant '!F17*$GM47*((1+'Labour rates'!$D$2))</f>
        <v>121.72959010194855</v>
      </c>
      <c r="GR47" s="507">
        <f>'AERFD Revised labour.plant '!G17*$GM47*((1+'Labour rates'!$D$2))</f>
        <v>125.84296460453513</v>
      </c>
      <c r="GS47" s="507">
        <f>'AERFD Revised labour.plant '!H17*$GM47*((1+'Labour rates'!$D$2))</f>
        <v>130.17780903831647</v>
      </c>
      <c r="GT47" s="510">
        <f>'AERFD Revised labour.plant '!I17*$GM47*((1+'Labour rates'!$D$2))</f>
        <v>134.60340030051333</v>
      </c>
      <c r="GU47" s="203">
        <v>0</v>
      </c>
      <c r="GV47" s="198">
        <f>'AERFD Revised labour.plant '!C17*'AERFD Misc works estimation'!$GU47*(1+'Labour rates'!$D$19)</f>
        <v>0</v>
      </c>
      <c r="GW47" s="215" t="s">
        <v>174</v>
      </c>
      <c r="GX47" s="198">
        <v>0</v>
      </c>
      <c r="GY47" s="507">
        <v>0</v>
      </c>
      <c r="GZ47" s="507">
        <v>0</v>
      </c>
      <c r="HA47" s="507">
        <v>0</v>
      </c>
      <c r="HB47" s="510">
        <v>0</v>
      </c>
      <c r="HC47" s="203">
        <v>0</v>
      </c>
      <c r="HD47" s="198">
        <f>'AERFD Revised labour.plant '!C17*'AERFD Misc works estimation'!$HC47*(1+'Labour rates'!$D$19)</f>
        <v>0</v>
      </c>
      <c r="HE47" s="215" t="s">
        <v>174</v>
      </c>
      <c r="HF47" s="198">
        <v>0</v>
      </c>
      <c r="HG47" s="507">
        <v>0</v>
      </c>
      <c r="HH47" s="507">
        <v>0</v>
      </c>
      <c r="HI47" s="507">
        <v>0</v>
      </c>
      <c r="HJ47" s="510">
        <v>0</v>
      </c>
      <c r="HK47" s="203">
        <v>0</v>
      </c>
      <c r="HL47" s="198">
        <f>'AERFD Revised labour.plant '!C17*'AERFD Misc works estimation'!$HK47*(1+'Labour rates'!$D$19)</f>
        <v>0</v>
      </c>
      <c r="HM47" s="215" t="s">
        <v>174</v>
      </c>
      <c r="HN47" s="198">
        <v>0</v>
      </c>
      <c r="HO47" s="507">
        <v>0</v>
      </c>
      <c r="HP47" s="507">
        <v>0</v>
      </c>
      <c r="HQ47" s="507">
        <v>0</v>
      </c>
      <c r="HR47" s="510">
        <v>0</v>
      </c>
      <c r="HS47" s="203">
        <v>0</v>
      </c>
      <c r="HT47" s="198">
        <f>'AERFD Revised labour.plant '!C17*'AERFD Misc works estimation'!$HS47*(1+'Labour rates'!$D$19)</f>
        <v>0</v>
      </c>
      <c r="HU47" s="215" t="s">
        <v>174</v>
      </c>
      <c r="HV47" s="198">
        <v>0</v>
      </c>
      <c r="HW47" s="507">
        <v>0</v>
      </c>
      <c r="HX47" s="507">
        <v>0</v>
      </c>
      <c r="HY47" s="507">
        <v>0</v>
      </c>
      <c r="HZ47" s="510">
        <v>0</v>
      </c>
      <c r="IA47" s="203">
        <v>0</v>
      </c>
      <c r="IB47" s="198">
        <f>'AERFD Revised labour.plant '!C17*'AERFD Misc works estimation'!$IA47*(1+'Labour rates'!$D$19)</f>
        <v>0</v>
      </c>
      <c r="IC47" s="215" t="s">
        <v>174</v>
      </c>
      <c r="ID47" s="198">
        <v>0</v>
      </c>
      <c r="IE47" s="507">
        <v>0</v>
      </c>
      <c r="IF47" s="507">
        <v>0</v>
      </c>
      <c r="IG47" s="507">
        <v>0</v>
      </c>
      <c r="IH47" s="510">
        <v>0</v>
      </c>
      <c r="II47" s="203">
        <v>0</v>
      </c>
      <c r="IJ47" s="198">
        <f>'AERFD Revised labour.plant '!C17*'AERFD Misc works estimation'!$II47*(1+'Labour rates'!$D$19)</f>
        <v>0</v>
      </c>
      <c r="IK47" s="215" t="s">
        <v>174</v>
      </c>
      <c r="IL47" s="198">
        <v>0</v>
      </c>
      <c r="IM47" s="507">
        <v>0</v>
      </c>
      <c r="IN47" s="507">
        <v>0</v>
      </c>
      <c r="IO47" s="507">
        <v>0</v>
      </c>
      <c r="IP47" s="510">
        <v>0</v>
      </c>
      <c r="IQ47" s="203">
        <v>0</v>
      </c>
      <c r="IR47" s="198">
        <f>'AERFD Revised labour.plant '!C17*'AERFD Misc works estimation'!$IQ47*(1+'Labour rates'!$D$19)</f>
        <v>0</v>
      </c>
      <c r="IS47" s="215" t="s">
        <v>174</v>
      </c>
      <c r="IT47" s="198">
        <v>0</v>
      </c>
      <c r="IU47" s="507">
        <v>0</v>
      </c>
      <c r="IV47" s="507">
        <v>0</v>
      </c>
      <c r="IW47" s="507">
        <v>0</v>
      </c>
      <c r="IX47" s="510">
        <v>0</v>
      </c>
      <c r="IY47" s="203">
        <v>0</v>
      </c>
      <c r="IZ47" s="198">
        <f>'AERFD Revised labour.plant '!C17*'AERFD Misc works estimation'!$IY47*(1+'Labour rates'!$D$19)</f>
        <v>0</v>
      </c>
      <c r="JA47" s="215" t="s">
        <v>174</v>
      </c>
      <c r="JB47" s="198">
        <v>0</v>
      </c>
      <c r="JC47" s="507">
        <v>0</v>
      </c>
      <c r="JD47" s="507">
        <v>0</v>
      </c>
      <c r="JE47" s="507">
        <v>0</v>
      </c>
      <c r="JF47" s="510">
        <v>0</v>
      </c>
    </row>
    <row r="48" spans="1:266" x14ac:dyDescent="0.35">
      <c r="A48" s="2" t="s">
        <v>64</v>
      </c>
      <c r="B48" s="191"/>
      <c r="C48" s="203">
        <v>0</v>
      </c>
      <c r="D48" s="198">
        <f>'AERFD Revised labour.plant '!C18*'AERFD Misc works estimation'!$C48*(1+'Labour rates'!$D$19)</f>
        <v>0</v>
      </c>
      <c r="E48" s="215" t="s">
        <v>174</v>
      </c>
      <c r="F48" s="198">
        <v>0</v>
      </c>
      <c r="G48" s="507">
        <v>0</v>
      </c>
      <c r="H48" s="507">
        <v>0</v>
      </c>
      <c r="I48" s="507">
        <v>0</v>
      </c>
      <c r="J48" s="510">
        <v>0</v>
      </c>
      <c r="K48" s="203">
        <v>0</v>
      </c>
      <c r="L48" s="198">
        <f>'AERFD Revised labour.plant '!C18*'AERFD Misc works estimation'!$K48*(1+'Labour rates'!$D$19)</f>
        <v>0</v>
      </c>
      <c r="M48" s="215" t="s">
        <v>174</v>
      </c>
      <c r="N48" s="198">
        <v>0</v>
      </c>
      <c r="O48" s="507">
        <v>0</v>
      </c>
      <c r="P48" s="507">
        <v>0</v>
      </c>
      <c r="Q48" s="507">
        <v>0</v>
      </c>
      <c r="R48" s="510">
        <v>0</v>
      </c>
      <c r="S48" s="203">
        <v>0</v>
      </c>
      <c r="T48" s="198">
        <f>'AERFD Revised labour.plant '!C18*'AERFD Misc works estimation'!$S48*(1+'Labour rates'!$D$19)</f>
        <v>0</v>
      </c>
      <c r="U48" s="215" t="s">
        <v>174</v>
      </c>
      <c r="V48" s="198">
        <v>0</v>
      </c>
      <c r="W48" s="507">
        <v>0</v>
      </c>
      <c r="X48" s="507">
        <v>0</v>
      </c>
      <c r="Y48" s="507">
        <v>0</v>
      </c>
      <c r="Z48" s="510">
        <v>0</v>
      </c>
      <c r="AA48" s="203">
        <v>0</v>
      </c>
      <c r="AB48" s="198">
        <f>'AERFD Revised labour.plant '!C18*'AERFD Misc works estimation'!$AA48*(1+'Labour rates'!$D$19)</f>
        <v>0</v>
      </c>
      <c r="AC48" s="215" t="s">
        <v>174</v>
      </c>
      <c r="AD48" s="198">
        <v>0</v>
      </c>
      <c r="AE48" s="507">
        <v>0</v>
      </c>
      <c r="AF48" s="507">
        <v>0</v>
      </c>
      <c r="AG48" s="507">
        <v>0</v>
      </c>
      <c r="AH48" s="510">
        <v>0</v>
      </c>
      <c r="AI48" s="203">
        <v>0</v>
      </c>
      <c r="AJ48" s="198">
        <f>'AERFD Revised labour.plant '!C18*'AERFD Misc works estimation'!$AI48*(1+'Labour rates'!$D$19)</f>
        <v>0</v>
      </c>
      <c r="AK48" s="215" t="s">
        <v>174</v>
      </c>
      <c r="AL48" s="198">
        <v>0</v>
      </c>
      <c r="AM48" s="507">
        <v>0</v>
      </c>
      <c r="AN48" s="507">
        <v>0</v>
      </c>
      <c r="AO48" s="507">
        <v>0</v>
      </c>
      <c r="AP48" s="510">
        <v>0</v>
      </c>
      <c r="AQ48" s="203">
        <v>0</v>
      </c>
      <c r="AR48" s="198">
        <f>'AERFD Revised labour.plant '!C18*'AERFD Misc works estimation'!$AQ48*(1+'Labour rates'!$D$19)</f>
        <v>0</v>
      </c>
      <c r="AS48" s="215" t="s">
        <v>174</v>
      </c>
      <c r="AT48" s="198">
        <v>0</v>
      </c>
      <c r="AU48" s="507">
        <v>0</v>
      </c>
      <c r="AV48" s="507">
        <v>0</v>
      </c>
      <c r="AW48" s="507">
        <v>0</v>
      </c>
      <c r="AX48" s="510">
        <v>0</v>
      </c>
      <c r="AY48" s="203">
        <v>0</v>
      </c>
      <c r="AZ48" s="198">
        <f>'AERFD Revised labour.plant '!C18*'AERFD Misc works estimation'!$AY48*(1+'Labour rates'!$D$19)</f>
        <v>0</v>
      </c>
      <c r="BA48" s="215" t="s">
        <v>174</v>
      </c>
      <c r="BB48" s="198">
        <v>0</v>
      </c>
      <c r="BC48" s="507">
        <v>0</v>
      </c>
      <c r="BD48" s="507">
        <v>0</v>
      </c>
      <c r="BE48" s="507">
        <v>0</v>
      </c>
      <c r="BF48" s="510">
        <v>0</v>
      </c>
      <c r="BG48" s="203">
        <v>0</v>
      </c>
      <c r="BH48" s="198">
        <f>'AERFD Revised labour.plant '!C18*'AERFD Misc works estimation'!$BG48*(1+'Labour rates'!$D$19)</f>
        <v>0</v>
      </c>
      <c r="BI48" s="215" t="s">
        <v>174</v>
      </c>
      <c r="BJ48" s="198">
        <v>0</v>
      </c>
      <c r="BK48" s="507">
        <v>0</v>
      </c>
      <c r="BL48" s="507">
        <v>0</v>
      </c>
      <c r="BM48" s="507">
        <v>0</v>
      </c>
      <c r="BN48" s="510">
        <v>0</v>
      </c>
      <c r="BO48" s="203">
        <v>0</v>
      </c>
      <c r="BP48" s="198">
        <f>'AERFD Revised labour.plant '!C18*'AERFD Misc works estimation'!$BO48*(1+'Labour rates'!$D$19)</f>
        <v>0</v>
      </c>
      <c r="BQ48" s="215" t="s">
        <v>174</v>
      </c>
      <c r="BR48" s="198">
        <v>0</v>
      </c>
      <c r="BS48" s="507">
        <v>0</v>
      </c>
      <c r="BT48" s="507">
        <v>0</v>
      </c>
      <c r="BU48" s="507">
        <v>0</v>
      </c>
      <c r="BV48" s="510">
        <v>0</v>
      </c>
      <c r="BW48" s="203">
        <v>0</v>
      </c>
      <c r="BX48" s="198">
        <f>'AERFD Revised labour.plant '!C18*'AERFD Misc works estimation'!$BW48*(1+'Labour rates'!$D$19)</f>
        <v>0</v>
      </c>
      <c r="BY48" s="215" t="s">
        <v>174</v>
      </c>
      <c r="BZ48" s="198">
        <v>0</v>
      </c>
      <c r="CA48" s="507">
        <v>0</v>
      </c>
      <c r="CB48" s="507">
        <v>0</v>
      </c>
      <c r="CC48" s="507">
        <v>0</v>
      </c>
      <c r="CD48" s="510">
        <v>0</v>
      </c>
      <c r="CE48" s="203">
        <v>0</v>
      </c>
      <c r="CF48" s="198">
        <f>'AERFD Revised labour.plant '!C18*'AERFD Misc works estimation'!$CE48*(1+'Labour rates'!$D$19)</f>
        <v>0</v>
      </c>
      <c r="CG48" s="215" t="s">
        <v>174</v>
      </c>
      <c r="CH48" s="198">
        <v>0</v>
      </c>
      <c r="CI48" s="507">
        <v>0</v>
      </c>
      <c r="CJ48" s="507">
        <v>0</v>
      </c>
      <c r="CK48" s="507">
        <v>0</v>
      </c>
      <c r="CL48" s="510">
        <v>0</v>
      </c>
      <c r="CM48" s="203">
        <v>0</v>
      </c>
      <c r="CN48" s="198">
        <f>'AERFD Revised labour.plant '!C18*'AERFD Misc works estimation'!$CM48*(1+'Labour rates'!$D$19)</f>
        <v>0</v>
      </c>
      <c r="CO48" s="215" t="s">
        <v>174</v>
      </c>
      <c r="CP48" s="198">
        <v>0</v>
      </c>
      <c r="CQ48" s="507">
        <v>0</v>
      </c>
      <c r="CR48" s="507">
        <v>0</v>
      </c>
      <c r="CS48" s="507">
        <v>0</v>
      </c>
      <c r="CT48" s="510">
        <v>0</v>
      </c>
      <c r="CU48" s="203">
        <v>0</v>
      </c>
      <c r="CV48" s="198">
        <f>'AERFD Revised labour.plant '!C18*'AERFD Misc works estimation'!$CU48*(1+'Labour rates'!$D$19)</f>
        <v>0</v>
      </c>
      <c r="CW48" s="215" t="s">
        <v>174</v>
      </c>
      <c r="CX48" s="198">
        <v>0</v>
      </c>
      <c r="CY48" s="507">
        <v>0</v>
      </c>
      <c r="CZ48" s="507">
        <v>0</v>
      </c>
      <c r="DA48" s="507">
        <v>0</v>
      </c>
      <c r="DB48" s="510">
        <v>0</v>
      </c>
      <c r="DC48" s="203">
        <v>0</v>
      </c>
      <c r="DD48" s="198">
        <f>'AERFD Revised labour.plant '!C18*'AERFD Misc works estimation'!$DC48*(1+'Labour rates'!$D$19)</f>
        <v>0</v>
      </c>
      <c r="DE48" s="215" t="s">
        <v>174</v>
      </c>
      <c r="DF48" s="198">
        <v>0</v>
      </c>
      <c r="DG48" s="507">
        <v>0</v>
      </c>
      <c r="DH48" s="507">
        <v>0</v>
      </c>
      <c r="DI48" s="507">
        <v>0</v>
      </c>
      <c r="DJ48" s="510">
        <v>0</v>
      </c>
      <c r="DK48" s="203">
        <v>0</v>
      </c>
      <c r="DL48" s="198">
        <f>'AERFD Revised labour.plant '!C18*'AERFD Misc works estimation'!$DK48*(1+'Labour rates'!$D$19)</f>
        <v>0</v>
      </c>
      <c r="DM48" s="215" t="s">
        <v>174</v>
      </c>
      <c r="DN48" s="198">
        <v>0</v>
      </c>
      <c r="DO48" s="507">
        <v>0</v>
      </c>
      <c r="DP48" s="507">
        <v>0</v>
      </c>
      <c r="DQ48" s="507">
        <v>0</v>
      </c>
      <c r="DR48" s="510">
        <v>0</v>
      </c>
      <c r="DS48" s="203">
        <v>0</v>
      </c>
      <c r="DT48" s="198">
        <f>'AERFD Revised labour.plant '!C18*'AERFD Misc works estimation'!$DS48*(1+'Labour rates'!$D$19)</f>
        <v>0</v>
      </c>
      <c r="DU48" s="215" t="s">
        <v>174</v>
      </c>
      <c r="DV48" s="198">
        <v>0</v>
      </c>
      <c r="DW48" s="507">
        <v>0</v>
      </c>
      <c r="DX48" s="507">
        <v>0</v>
      </c>
      <c r="DY48" s="507">
        <v>0</v>
      </c>
      <c r="DZ48" s="510">
        <v>0</v>
      </c>
      <c r="EA48" s="203">
        <v>8</v>
      </c>
      <c r="EB48" s="198">
        <f>'AERFD Revised labour.plant '!C18*'AERFD Misc works estimation'!$EA48*(1+'Labour rates'!$D$19)</f>
        <v>1289.5999999999999</v>
      </c>
      <c r="EC48" s="215" t="s">
        <v>174</v>
      </c>
      <c r="ED48" s="198">
        <f>'AERFD Revised labour.plant '!E18*$EA20*((1+'Labour rates'!$D$2))</f>
        <v>1365.9938056140581</v>
      </c>
      <c r="EE48" s="507">
        <f>'AERFD Revised labour.plant '!F18*$EA20*((1+'Labour rates'!$D$2))</f>
        <v>1406.653041178072</v>
      </c>
      <c r="EF48" s="507">
        <f>'AERFD Revised labour.plant '!G18*$EA20*((1+'Labour rates'!$D$2))</f>
        <v>1454.1853687635171</v>
      </c>
      <c r="EG48" s="507">
        <f>'AERFD Revised labour.plant '!H18*$EA20*((1+'Labour rates'!$D$2))</f>
        <v>1504.276904442768</v>
      </c>
      <c r="EH48" s="510">
        <f>'AERFD Revised labour.plant '!I18*$EA20*((1+'Labour rates'!$D$2))</f>
        <v>1555.417070139265</v>
      </c>
      <c r="EI48" s="203">
        <v>6</v>
      </c>
      <c r="EJ48" s="198">
        <f>'AERFD Revised labour.plant '!C18*'AERFD Misc works estimation'!$EI48*(1+'Labour rates'!$D$19)</f>
        <v>967.2</v>
      </c>
      <c r="EK48" s="215" t="s">
        <v>174</v>
      </c>
      <c r="EL48" s="198">
        <f>'AERFD Revised labour.plant '!E18*$EI48*((1+'Labour rates'!$D$2))</f>
        <v>1024.4953542105436</v>
      </c>
      <c r="EM48" s="507">
        <f>'AERFD Revised labour.plant '!F18*$EI48*((1+'Labour rates'!$D$2))</f>
        <v>1054.989780883554</v>
      </c>
      <c r="EN48" s="507">
        <f>'AERFD Revised labour.plant '!G18*$EI48*((1+'Labour rates'!$D$2))</f>
        <v>1090.6390265726377</v>
      </c>
      <c r="EO48" s="507">
        <f>'AERFD Revised labour.plant '!H18*$EI48*((1+'Labour rates'!$D$2))</f>
        <v>1128.2076783320758</v>
      </c>
      <c r="EP48" s="510">
        <f>'AERFD Revised labour.plant '!I18*$EI48*((1+'Labour rates'!$D$2))</f>
        <v>1166.5628026044487</v>
      </c>
      <c r="EQ48" s="203">
        <v>3</v>
      </c>
      <c r="ER48" s="198">
        <f>'AERFD Revised labour.plant '!C18*'AERFD Misc works estimation'!$EQ48*(1+'Labour rates'!$D$19)</f>
        <v>483.6</v>
      </c>
      <c r="ES48" s="215" t="s">
        <v>174</v>
      </c>
      <c r="ET48" s="198">
        <f>'AERFD Revised labour.plant '!E18*$EQ48*((1+'Labour rates'!$D$2))</f>
        <v>512.2476771052718</v>
      </c>
      <c r="EU48" s="507">
        <f>'AERFD Revised labour.plant '!F18*$EQ48*((1+'Labour rates'!$D$2))</f>
        <v>527.49489044177699</v>
      </c>
      <c r="EV48" s="507">
        <f>'AERFD Revised labour.plant '!G18*$EQ48*((1+'Labour rates'!$D$2))</f>
        <v>545.31951328631885</v>
      </c>
      <c r="EW48" s="507">
        <f>'AERFD Revised labour.plant '!H18*$EQ48*((1+'Labour rates'!$D$2))</f>
        <v>564.10383916603791</v>
      </c>
      <c r="EX48" s="510">
        <f>'AERFD Revised labour.plant '!I18*$EQ48*((1+'Labour rates'!$D$2))</f>
        <v>583.28140130222437</v>
      </c>
      <c r="EY48" s="203">
        <v>3</v>
      </c>
      <c r="EZ48" s="198">
        <f>'AERFD Revised labour.plant '!C18*'AERFD Misc works estimation'!$EY48*(1+'Labour rates'!$D$19)</f>
        <v>483.6</v>
      </c>
      <c r="FA48" s="215" t="s">
        <v>174</v>
      </c>
      <c r="FB48" s="198">
        <f>'AERFD Revised labour.plant '!E18*$EY48*((1+'Labour rates'!$D$2))</f>
        <v>512.2476771052718</v>
      </c>
      <c r="FC48" s="507">
        <f>'AERFD Revised labour.plant '!F18*$EY48*((1+'Labour rates'!$D$2))</f>
        <v>527.49489044177699</v>
      </c>
      <c r="FD48" s="507">
        <f>'AERFD Revised labour.plant '!G18*$EY48*((1+'Labour rates'!$D$2))</f>
        <v>545.31951328631885</v>
      </c>
      <c r="FE48" s="507">
        <f>'AERFD Revised labour.plant '!H18*$EY48*((1+'Labour rates'!$D$2))</f>
        <v>564.10383916603791</v>
      </c>
      <c r="FF48" s="510">
        <f>'AERFD Revised labour.plant '!I18*$EY48*((1+'Labour rates'!$D$2))</f>
        <v>583.28140130222437</v>
      </c>
      <c r="FG48" s="203">
        <v>0</v>
      </c>
      <c r="FH48" s="198">
        <f>'AERFD Revised labour.plant '!C18*'AERFD Misc works estimation'!$FG48*(1+'Labour rates'!$D$19)</f>
        <v>0</v>
      </c>
      <c r="FI48" s="215" t="s">
        <v>174</v>
      </c>
      <c r="FJ48" s="198">
        <f>'AERFD Revised labour.plant '!E18*$FG48*((1+'Labour rates'!$D$2))</f>
        <v>0</v>
      </c>
      <c r="FK48" s="507">
        <f>'AERFD Revised labour.plant '!F18*$FG48*((1+'Labour rates'!$D$2))</f>
        <v>0</v>
      </c>
      <c r="FL48" s="507">
        <f>'AERFD Revised labour.plant '!G18*$FG48*((1+'Labour rates'!$D$2))</f>
        <v>0</v>
      </c>
      <c r="FM48" s="507">
        <f>'AERFD Revised labour.plant '!H18*$FG48*((1+'Labour rates'!$D$2))</f>
        <v>0</v>
      </c>
      <c r="FN48" s="510">
        <f>'AERFD Revised labour.plant '!I18*$FG48*((1+'Labour rates'!$D$2))</f>
        <v>0</v>
      </c>
      <c r="FO48" s="203">
        <v>0</v>
      </c>
      <c r="FP48" s="198">
        <f>'AERFD Revised labour.plant '!C18*'AERFD Misc works estimation'!$FO48*(1+'Labour rates'!$D$19)</f>
        <v>0</v>
      </c>
      <c r="FQ48" s="215" t="s">
        <v>174</v>
      </c>
      <c r="FR48" s="198">
        <f>'AERFD Revised labour.plant '!E18*$FO48*((1+'Labour rates'!$D$2))</f>
        <v>0</v>
      </c>
      <c r="FS48" s="507">
        <f>'AERFD Revised labour.plant '!F18*$FO48*((1+'Labour rates'!$D$2))</f>
        <v>0</v>
      </c>
      <c r="FT48" s="507">
        <f>'AERFD Revised labour.plant '!G18*$FO48*((1+'Labour rates'!$D$2))</f>
        <v>0</v>
      </c>
      <c r="FU48" s="507">
        <f>'AERFD Revised labour.plant '!H18*$FO48*((1+'Labour rates'!$D$2))</f>
        <v>0</v>
      </c>
      <c r="FV48" s="510">
        <f>'AERFD Revised labour.plant '!I18*$FO48*((1+'Labour rates'!$D$2))</f>
        <v>0</v>
      </c>
      <c r="FW48" s="203">
        <v>0</v>
      </c>
      <c r="FX48" s="198">
        <f>'AERFD Revised labour.plant '!C18*'AERFD Misc works estimation'!$FW48*(1+'Labour rates'!$D$19)</f>
        <v>0</v>
      </c>
      <c r="FY48" s="215" t="s">
        <v>174</v>
      </c>
      <c r="FZ48" s="198">
        <f>'AERFD Revised labour.plant '!E18*$FW48*((1+'Labour rates'!$D$2))</f>
        <v>0</v>
      </c>
      <c r="GA48" s="507">
        <f>'AERFD Revised labour.plant '!F18*$FW48*((1+'Labour rates'!$D$2))</f>
        <v>0</v>
      </c>
      <c r="GB48" s="507">
        <f>'AERFD Revised labour.plant '!G18*$FW48*((1+'Labour rates'!$D$2))</f>
        <v>0</v>
      </c>
      <c r="GC48" s="507">
        <f>'AERFD Revised labour.plant '!H18*$FW48*((1+'Labour rates'!$D$2))</f>
        <v>0</v>
      </c>
      <c r="GD48" s="510">
        <f>'AERFD Revised labour.plant '!I18*$FW48*((1+'Labour rates'!$D$2))</f>
        <v>0</v>
      </c>
      <c r="GE48" s="203">
        <v>0</v>
      </c>
      <c r="GF48" s="198">
        <f>'AERFD Revised labour.plant '!C18*'AERFD Misc works estimation'!$GE48*(1+'Labour rates'!$D$19)</f>
        <v>0</v>
      </c>
      <c r="GG48" s="215" t="s">
        <v>174</v>
      </c>
      <c r="GH48" s="198">
        <v>0</v>
      </c>
      <c r="GI48" s="507">
        <v>0</v>
      </c>
      <c r="GJ48" s="507">
        <v>0</v>
      </c>
      <c r="GK48" s="507">
        <v>0</v>
      </c>
      <c r="GL48" s="510">
        <v>0</v>
      </c>
      <c r="GM48" s="203">
        <v>0</v>
      </c>
      <c r="GN48" s="198">
        <f>'AERFD Revised labour.plant '!C18*'AERFD Misc works estimation'!$GM48*(1+'Labour rates'!$D$19)</f>
        <v>0</v>
      </c>
      <c r="GO48" s="215" t="s">
        <v>174</v>
      </c>
      <c r="GP48" s="198">
        <f>'AERFD Revised labour.plant '!E18*$GM48*((1+'Labour rates'!$D$2))</f>
        <v>0</v>
      </c>
      <c r="GQ48" s="507">
        <f>'AERFD Revised labour.plant '!F18*$GM48*((1+'Labour rates'!$D$2))</f>
        <v>0</v>
      </c>
      <c r="GR48" s="507">
        <f>'AERFD Revised labour.plant '!G18*$GM48*((1+'Labour rates'!$D$2))</f>
        <v>0</v>
      </c>
      <c r="GS48" s="507">
        <f>'AERFD Revised labour.plant '!H18*$GM48*((1+'Labour rates'!$D$2))</f>
        <v>0</v>
      </c>
      <c r="GT48" s="510">
        <f>'AERFD Revised labour.plant '!I18*$GM48*((1+'Labour rates'!$D$2))</f>
        <v>0</v>
      </c>
      <c r="GU48" s="203">
        <v>0</v>
      </c>
      <c r="GV48" s="198">
        <f>'AERFD Revised labour.plant '!C18*'AERFD Misc works estimation'!$GU48*(1+'Labour rates'!$D$19)</f>
        <v>0</v>
      </c>
      <c r="GW48" s="215" t="s">
        <v>174</v>
      </c>
      <c r="GX48" s="198">
        <v>0</v>
      </c>
      <c r="GY48" s="507">
        <v>0</v>
      </c>
      <c r="GZ48" s="507">
        <v>0</v>
      </c>
      <c r="HA48" s="507">
        <v>0</v>
      </c>
      <c r="HB48" s="510">
        <v>0</v>
      </c>
      <c r="HC48" s="203">
        <v>0</v>
      </c>
      <c r="HD48" s="198">
        <f>'AERFD Revised labour.plant '!C18*'AERFD Misc works estimation'!$HC48*(1+'Labour rates'!$D$19)</f>
        <v>0</v>
      </c>
      <c r="HE48" s="215" t="s">
        <v>174</v>
      </c>
      <c r="HF48" s="198">
        <v>0</v>
      </c>
      <c r="HG48" s="507">
        <v>0</v>
      </c>
      <c r="HH48" s="507">
        <v>0</v>
      </c>
      <c r="HI48" s="507">
        <v>0</v>
      </c>
      <c r="HJ48" s="510">
        <v>0</v>
      </c>
      <c r="HK48" s="203">
        <v>0</v>
      </c>
      <c r="HL48" s="198">
        <f>'AERFD Revised labour.plant '!C18*'AERFD Misc works estimation'!$HK48*(1+'Labour rates'!$D$19)</f>
        <v>0</v>
      </c>
      <c r="HM48" s="215" t="s">
        <v>174</v>
      </c>
      <c r="HN48" s="198">
        <v>0</v>
      </c>
      <c r="HO48" s="507">
        <v>0</v>
      </c>
      <c r="HP48" s="507">
        <v>0</v>
      </c>
      <c r="HQ48" s="507">
        <v>0</v>
      </c>
      <c r="HR48" s="510">
        <v>0</v>
      </c>
      <c r="HS48" s="203">
        <v>0</v>
      </c>
      <c r="HT48" s="198">
        <f>'AERFD Revised labour.plant '!C18*'AERFD Misc works estimation'!$HS48*(1+'Labour rates'!$D$19)</f>
        <v>0</v>
      </c>
      <c r="HU48" s="215" t="s">
        <v>174</v>
      </c>
      <c r="HV48" s="198">
        <v>0</v>
      </c>
      <c r="HW48" s="507">
        <v>0</v>
      </c>
      <c r="HX48" s="507">
        <v>0</v>
      </c>
      <c r="HY48" s="507">
        <v>0</v>
      </c>
      <c r="HZ48" s="510">
        <v>0</v>
      </c>
      <c r="IA48" s="203">
        <v>0</v>
      </c>
      <c r="IB48" s="198">
        <f>'AERFD Revised labour.plant '!C18*'AERFD Misc works estimation'!$IA48*(1+'Labour rates'!$D$19)</f>
        <v>0</v>
      </c>
      <c r="IC48" s="215" t="s">
        <v>174</v>
      </c>
      <c r="ID48" s="198">
        <v>0</v>
      </c>
      <c r="IE48" s="507">
        <v>0</v>
      </c>
      <c r="IF48" s="507">
        <v>0</v>
      </c>
      <c r="IG48" s="507">
        <v>0</v>
      </c>
      <c r="IH48" s="510">
        <v>0</v>
      </c>
      <c r="II48" s="203">
        <v>0</v>
      </c>
      <c r="IJ48" s="198">
        <f>'AERFD Revised labour.plant '!C18*'AERFD Misc works estimation'!$II48*(1+'Labour rates'!$D$19)</f>
        <v>0</v>
      </c>
      <c r="IK48" s="215" t="s">
        <v>174</v>
      </c>
      <c r="IL48" s="198">
        <v>0</v>
      </c>
      <c r="IM48" s="507">
        <v>0</v>
      </c>
      <c r="IN48" s="507">
        <v>0</v>
      </c>
      <c r="IO48" s="507">
        <v>0</v>
      </c>
      <c r="IP48" s="510">
        <v>0</v>
      </c>
      <c r="IQ48" s="203">
        <v>0</v>
      </c>
      <c r="IR48" s="198">
        <f>'AERFD Revised labour.plant '!C18*'AERFD Misc works estimation'!$IQ48*(1+'Labour rates'!$D$19)</f>
        <v>0</v>
      </c>
      <c r="IS48" s="215" t="s">
        <v>174</v>
      </c>
      <c r="IT48" s="198">
        <v>0</v>
      </c>
      <c r="IU48" s="507">
        <v>0</v>
      </c>
      <c r="IV48" s="507">
        <v>0</v>
      </c>
      <c r="IW48" s="507">
        <v>0</v>
      </c>
      <c r="IX48" s="510">
        <v>0</v>
      </c>
      <c r="IY48" s="203">
        <v>0</v>
      </c>
      <c r="IZ48" s="198">
        <f>'AERFD Revised labour.plant '!C18*'AERFD Misc works estimation'!$IY48*(1+'Labour rates'!$D$19)</f>
        <v>0</v>
      </c>
      <c r="JA48" s="215" t="s">
        <v>174</v>
      </c>
      <c r="JB48" s="198">
        <v>0</v>
      </c>
      <c r="JC48" s="507">
        <v>0</v>
      </c>
      <c r="JD48" s="507">
        <v>0</v>
      </c>
      <c r="JE48" s="507">
        <v>0</v>
      </c>
      <c r="JF48" s="510">
        <v>0</v>
      </c>
    </row>
    <row r="49" spans="1:266" x14ac:dyDescent="0.35">
      <c r="A49" s="2" t="s">
        <v>50</v>
      </c>
      <c r="B49" s="191"/>
      <c r="C49" s="203">
        <v>0</v>
      </c>
      <c r="D49" s="198">
        <f>'AERFD Revised labour.plant '!C19*'AERFD Misc works estimation'!$C49*(1+'Labour rates'!$D$19)</f>
        <v>0</v>
      </c>
      <c r="E49" s="215" t="s">
        <v>174</v>
      </c>
      <c r="F49" s="198">
        <v>0</v>
      </c>
      <c r="G49" s="507">
        <v>0</v>
      </c>
      <c r="H49" s="507">
        <v>0</v>
      </c>
      <c r="I49" s="507">
        <v>0</v>
      </c>
      <c r="J49" s="510">
        <v>0</v>
      </c>
      <c r="K49" s="203">
        <v>0</v>
      </c>
      <c r="L49" s="198">
        <f>'AERFD Revised labour.plant '!C19*'AERFD Misc works estimation'!$K49*(1+'Labour rates'!$D$19)</f>
        <v>0</v>
      </c>
      <c r="M49" s="215" t="s">
        <v>174</v>
      </c>
      <c r="N49" s="198">
        <v>0</v>
      </c>
      <c r="O49" s="507">
        <v>0</v>
      </c>
      <c r="P49" s="507">
        <v>0</v>
      </c>
      <c r="Q49" s="507">
        <v>0</v>
      </c>
      <c r="R49" s="510">
        <v>0</v>
      </c>
      <c r="S49" s="203">
        <v>0</v>
      </c>
      <c r="T49" s="198">
        <f>'AERFD Revised labour.plant '!C19*'AERFD Misc works estimation'!$S49*(1+'Labour rates'!$D$19)</f>
        <v>0</v>
      </c>
      <c r="U49" s="215" t="s">
        <v>174</v>
      </c>
      <c r="V49" s="198">
        <v>0</v>
      </c>
      <c r="W49" s="507">
        <v>0</v>
      </c>
      <c r="X49" s="507">
        <v>0</v>
      </c>
      <c r="Y49" s="507">
        <v>0</v>
      </c>
      <c r="Z49" s="510">
        <v>0</v>
      </c>
      <c r="AA49" s="203">
        <v>0</v>
      </c>
      <c r="AB49" s="198">
        <f>'AERFD Revised labour.plant '!C19*'AERFD Misc works estimation'!$AA49*(1+'Labour rates'!$D$19)</f>
        <v>0</v>
      </c>
      <c r="AC49" s="215" t="s">
        <v>174</v>
      </c>
      <c r="AD49" s="198">
        <v>0</v>
      </c>
      <c r="AE49" s="507">
        <v>0</v>
      </c>
      <c r="AF49" s="507">
        <v>0</v>
      </c>
      <c r="AG49" s="507">
        <v>0</v>
      </c>
      <c r="AH49" s="510">
        <v>0</v>
      </c>
      <c r="AI49" s="203">
        <v>0</v>
      </c>
      <c r="AJ49" s="198">
        <f>'AERFD Revised labour.plant '!C19*'AERFD Misc works estimation'!$AI49*(1+'Labour rates'!$D$19)</f>
        <v>0</v>
      </c>
      <c r="AK49" s="215" t="s">
        <v>174</v>
      </c>
      <c r="AL49" s="198">
        <v>0</v>
      </c>
      <c r="AM49" s="507">
        <v>0</v>
      </c>
      <c r="AN49" s="507">
        <v>0</v>
      </c>
      <c r="AO49" s="507">
        <v>0</v>
      </c>
      <c r="AP49" s="510">
        <v>0</v>
      </c>
      <c r="AQ49" s="203">
        <v>0</v>
      </c>
      <c r="AR49" s="198">
        <f>'AERFD Revised labour.plant '!C19*'AERFD Misc works estimation'!$AQ49*(1+'Labour rates'!$D$19)</f>
        <v>0</v>
      </c>
      <c r="AS49" s="215" t="s">
        <v>174</v>
      </c>
      <c r="AT49" s="198">
        <v>0</v>
      </c>
      <c r="AU49" s="507">
        <v>0</v>
      </c>
      <c r="AV49" s="507">
        <v>0</v>
      </c>
      <c r="AW49" s="507">
        <v>0</v>
      </c>
      <c r="AX49" s="510">
        <v>0</v>
      </c>
      <c r="AY49" s="203">
        <v>0</v>
      </c>
      <c r="AZ49" s="198">
        <f>'AERFD Revised labour.plant '!C19*'AERFD Misc works estimation'!$AY49*(1+'Labour rates'!$D$19)</f>
        <v>0</v>
      </c>
      <c r="BA49" s="215" t="s">
        <v>174</v>
      </c>
      <c r="BB49" s="198">
        <v>0</v>
      </c>
      <c r="BC49" s="507">
        <v>0</v>
      </c>
      <c r="BD49" s="507">
        <v>0</v>
      </c>
      <c r="BE49" s="507">
        <v>0</v>
      </c>
      <c r="BF49" s="510">
        <v>0</v>
      </c>
      <c r="BG49" s="203">
        <v>0</v>
      </c>
      <c r="BH49" s="198">
        <f>'AERFD Revised labour.plant '!C19*'AERFD Misc works estimation'!$BG49*(1+'Labour rates'!$D$19)</f>
        <v>0</v>
      </c>
      <c r="BI49" s="215" t="s">
        <v>174</v>
      </c>
      <c r="BJ49" s="198">
        <v>0</v>
      </c>
      <c r="BK49" s="507">
        <v>0</v>
      </c>
      <c r="BL49" s="507">
        <v>0</v>
      </c>
      <c r="BM49" s="507">
        <v>0</v>
      </c>
      <c r="BN49" s="510">
        <v>0</v>
      </c>
      <c r="BO49" s="203">
        <v>0</v>
      </c>
      <c r="BP49" s="198">
        <f>'AERFD Revised labour.plant '!C19*'AERFD Misc works estimation'!$BO49*(1+'Labour rates'!$D$19)</f>
        <v>0</v>
      </c>
      <c r="BQ49" s="215" t="s">
        <v>174</v>
      </c>
      <c r="BR49" s="198">
        <v>0</v>
      </c>
      <c r="BS49" s="507">
        <v>0</v>
      </c>
      <c r="BT49" s="507">
        <v>0</v>
      </c>
      <c r="BU49" s="507">
        <v>0</v>
      </c>
      <c r="BV49" s="510">
        <v>0</v>
      </c>
      <c r="BW49" s="203">
        <v>0</v>
      </c>
      <c r="BX49" s="198">
        <f>'AERFD Revised labour.plant '!C19*'AERFD Misc works estimation'!$BW49*(1+'Labour rates'!$D$19)</f>
        <v>0</v>
      </c>
      <c r="BY49" s="215" t="s">
        <v>174</v>
      </c>
      <c r="BZ49" s="198">
        <v>0</v>
      </c>
      <c r="CA49" s="507">
        <v>0</v>
      </c>
      <c r="CB49" s="507">
        <v>0</v>
      </c>
      <c r="CC49" s="507">
        <v>0</v>
      </c>
      <c r="CD49" s="510">
        <v>0</v>
      </c>
      <c r="CE49" s="203">
        <v>0</v>
      </c>
      <c r="CF49" s="198">
        <f>'AERFD Revised labour.plant '!C19*'AERFD Misc works estimation'!$CE49*(1+'Labour rates'!$D$19)</f>
        <v>0</v>
      </c>
      <c r="CG49" s="215" t="s">
        <v>174</v>
      </c>
      <c r="CH49" s="198">
        <v>0</v>
      </c>
      <c r="CI49" s="507">
        <v>0</v>
      </c>
      <c r="CJ49" s="507">
        <v>0</v>
      </c>
      <c r="CK49" s="507">
        <v>0</v>
      </c>
      <c r="CL49" s="510">
        <v>0</v>
      </c>
      <c r="CM49" s="203">
        <v>0</v>
      </c>
      <c r="CN49" s="198">
        <f>'AERFD Revised labour.plant '!C19*'AERFD Misc works estimation'!$CM49*(1+'Labour rates'!$D$19)</f>
        <v>0</v>
      </c>
      <c r="CO49" s="215" t="s">
        <v>174</v>
      </c>
      <c r="CP49" s="198">
        <v>0</v>
      </c>
      <c r="CQ49" s="507">
        <v>0</v>
      </c>
      <c r="CR49" s="507">
        <v>0</v>
      </c>
      <c r="CS49" s="507">
        <v>0</v>
      </c>
      <c r="CT49" s="510">
        <v>0</v>
      </c>
      <c r="CU49" s="203">
        <v>0</v>
      </c>
      <c r="CV49" s="198">
        <f>'AERFD Revised labour.plant '!C19*'AERFD Misc works estimation'!$CU49*(1+'Labour rates'!$D$19)</f>
        <v>0</v>
      </c>
      <c r="CW49" s="215" t="s">
        <v>174</v>
      </c>
      <c r="CX49" s="198">
        <v>0</v>
      </c>
      <c r="CY49" s="507">
        <v>0</v>
      </c>
      <c r="CZ49" s="507">
        <v>0</v>
      </c>
      <c r="DA49" s="507">
        <v>0</v>
      </c>
      <c r="DB49" s="510">
        <v>0</v>
      </c>
      <c r="DC49" s="203">
        <v>0</v>
      </c>
      <c r="DD49" s="198">
        <f>'AERFD Revised labour.plant '!C19*'AERFD Misc works estimation'!$DC49*(1+'Labour rates'!$D$19)</f>
        <v>0</v>
      </c>
      <c r="DE49" s="215" t="s">
        <v>174</v>
      </c>
      <c r="DF49" s="198">
        <v>0</v>
      </c>
      <c r="DG49" s="507">
        <v>0</v>
      </c>
      <c r="DH49" s="507">
        <v>0</v>
      </c>
      <c r="DI49" s="507">
        <v>0</v>
      </c>
      <c r="DJ49" s="510">
        <v>0</v>
      </c>
      <c r="DK49" s="203">
        <v>0</v>
      </c>
      <c r="DL49" s="198">
        <f>'AERFD Revised labour.plant '!C19*'AERFD Misc works estimation'!$DK49*(1+'Labour rates'!$D$19)</f>
        <v>0</v>
      </c>
      <c r="DM49" s="215" t="s">
        <v>174</v>
      </c>
      <c r="DN49" s="198">
        <v>0</v>
      </c>
      <c r="DO49" s="507">
        <v>0</v>
      </c>
      <c r="DP49" s="507">
        <v>0</v>
      </c>
      <c r="DQ49" s="507">
        <v>0</v>
      </c>
      <c r="DR49" s="510">
        <v>0</v>
      </c>
      <c r="DS49" s="203">
        <v>0</v>
      </c>
      <c r="DT49" s="198">
        <f>'AERFD Revised labour.plant '!C19*'AERFD Misc works estimation'!$DS49*(1+'Labour rates'!$D$19)</f>
        <v>0</v>
      </c>
      <c r="DU49" s="215" t="s">
        <v>174</v>
      </c>
      <c r="DV49" s="198">
        <v>0</v>
      </c>
      <c r="DW49" s="507">
        <v>0</v>
      </c>
      <c r="DX49" s="507">
        <v>0</v>
      </c>
      <c r="DY49" s="507">
        <v>0</v>
      </c>
      <c r="DZ49" s="510">
        <v>0</v>
      </c>
      <c r="EA49" s="203">
        <v>0</v>
      </c>
      <c r="EB49" s="198">
        <f>'AERFD Revised labour.plant '!C19*'AERFD Misc works estimation'!$EA49*(1+'Labour rates'!$D$19)</f>
        <v>0</v>
      </c>
      <c r="EC49" s="215" t="s">
        <v>174</v>
      </c>
      <c r="ED49" s="198">
        <v>0</v>
      </c>
      <c r="EE49" s="507">
        <v>0</v>
      </c>
      <c r="EF49" s="507">
        <v>0</v>
      </c>
      <c r="EG49" s="507">
        <v>0</v>
      </c>
      <c r="EH49" s="510">
        <v>0</v>
      </c>
      <c r="EI49" s="203">
        <v>0</v>
      </c>
      <c r="EJ49" s="198">
        <f>'AERFD Revised labour.plant '!C19*'AERFD Misc works estimation'!$EI49*(1+'Labour rates'!$D$19)</f>
        <v>0</v>
      </c>
      <c r="EK49" s="215" t="s">
        <v>174</v>
      </c>
      <c r="EL49" s="198">
        <v>0</v>
      </c>
      <c r="EM49" s="507">
        <v>0</v>
      </c>
      <c r="EN49" s="507">
        <v>0</v>
      </c>
      <c r="EO49" s="507">
        <v>0</v>
      </c>
      <c r="EP49" s="510">
        <v>0</v>
      </c>
      <c r="EQ49" s="203">
        <v>2</v>
      </c>
      <c r="ER49" s="198">
        <f>'AERFD Revised labour.plant '!C19*'AERFD Misc works estimation'!$EQ49*(1+'Labour rates'!$D$19)</f>
        <v>49.6</v>
      </c>
      <c r="ES49" s="215" t="s">
        <v>174</v>
      </c>
      <c r="ET49" s="198">
        <f>'AERFD Revised labour.plant '!E19*$EQ49*((1+'Labour rates'!$D$2))</f>
        <v>52.538223292848386</v>
      </c>
      <c r="EU49" s="507">
        <f>'AERFD Revised labour.plant '!F19*$EQ49*((1+'Labour rates'!$D$2))</f>
        <v>54.102040045310467</v>
      </c>
      <c r="EV49" s="507">
        <f>'AERFD Revised labour.plant '!G19*$EQ49*((1+'Labour rates'!$D$2))</f>
        <v>55.930206490904503</v>
      </c>
      <c r="EW49" s="507">
        <f>'AERFD Revised labour.plant '!H19*$EQ49*((1+'Labour rates'!$D$2))</f>
        <v>57.856804017029532</v>
      </c>
      <c r="EX49" s="510">
        <f>'AERFD Revised labour.plant '!I19*$EQ49*((1+'Labour rates'!$D$2))</f>
        <v>59.823733466894815</v>
      </c>
      <c r="EY49" s="203">
        <v>2</v>
      </c>
      <c r="EZ49" s="198">
        <f>'AERFD Revised labour.plant '!C19*'AERFD Misc works estimation'!$EY49*(1+'Labour rates'!$D$19)</f>
        <v>49.6</v>
      </c>
      <c r="FA49" s="215" t="s">
        <v>174</v>
      </c>
      <c r="FB49" s="198">
        <f>'AERFD Revised labour.plant '!E19*$EY49*((1+'Labour rates'!$D$2))</f>
        <v>52.538223292848386</v>
      </c>
      <c r="FC49" s="507">
        <f>'AERFD Revised labour.plant '!F19*$EY49*((1+'Labour rates'!$D$2))</f>
        <v>54.102040045310467</v>
      </c>
      <c r="FD49" s="507">
        <f>'AERFD Revised labour.plant '!G19*$EY49*((1+'Labour rates'!$D$2))</f>
        <v>55.930206490904503</v>
      </c>
      <c r="FE49" s="507">
        <f>'AERFD Revised labour.plant '!H19*$EY49*((1+'Labour rates'!$D$2))</f>
        <v>57.856804017029532</v>
      </c>
      <c r="FF49" s="510">
        <f>'AERFD Revised labour.plant '!I19*$EY49*((1+'Labour rates'!$D$2))</f>
        <v>59.823733466894815</v>
      </c>
      <c r="FG49" s="203">
        <v>2</v>
      </c>
      <c r="FH49" s="198">
        <f>'AERFD Revised labour.plant '!C19*'AERFD Misc works estimation'!$FG49*(1+'Labour rates'!$D$19)</f>
        <v>49.6</v>
      </c>
      <c r="FI49" s="215" t="s">
        <v>174</v>
      </c>
      <c r="FJ49" s="198">
        <f>'AERFD Revised labour.plant '!E19*$FG49*((1+'Labour rates'!$D$2))</f>
        <v>52.538223292848386</v>
      </c>
      <c r="FK49" s="507">
        <f>'AERFD Revised labour.plant '!F19*$FG49*((1+'Labour rates'!$D$2))</f>
        <v>54.102040045310467</v>
      </c>
      <c r="FL49" s="507">
        <f>'AERFD Revised labour.plant '!G19*$FG49*((1+'Labour rates'!$D$2))</f>
        <v>55.930206490904503</v>
      </c>
      <c r="FM49" s="507">
        <f>'AERFD Revised labour.plant '!H19*$FG49*((1+'Labour rates'!$D$2))</f>
        <v>57.856804017029532</v>
      </c>
      <c r="FN49" s="510">
        <f>'AERFD Revised labour.plant '!I19*$FG49*((1+'Labour rates'!$D$2))</f>
        <v>59.823733466894815</v>
      </c>
      <c r="FO49" s="203">
        <v>4</v>
      </c>
      <c r="FP49" s="198">
        <f>'AERFD Revised labour.plant '!C19*'AERFD Misc works estimation'!$FO49*(1+'Labour rates'!$D$19)</f>
        <v>99.2</v>
      </c>
      <c r="FQ49" s="215" t="s">
        <v>174</v>
      </c>
      <c r="FR49" s="198">
        <f>'AERFD Revised labour.plant '!E19*$FO49*((1+'Labour rates'!$D$2))</f>
        <v>105.07644658569677</v>
      </c>
      <c r="FS49" s="507">
        <f>'AERFD Revised labour.plant '!F19*$FO49*((1+'Labour rates'!$D$2))</f>
        <v>108.20408009062093</v>
      </c>
      <c r="FT49" s="507">
        <f>'AERFD Revised labour.plant '!G19*$FO49*((1+'Labour rates'!$D$2))</f>
        <v>111.86041298180901</v>
      </c>
      <c r="FU49" s="507">
        <f>'AERFD Revised labour.plant '!H19*$FO49*((1+'Labour rates'!$D$2))</f>
        <v>115.71360803405906</v>
      </c>
      <c r="FV49" s="510">
        <f>'AERFD Revised labour.plant '!I19*$FO49*((1+'Labour rates'!$D$2))</f>
        <v>119.64746693378963</v>
      </c>
      <c r="FW49" s="203">
        <v>6</v>
      </c>
      <c r="FX49" s="198">
        <f>'AERFD Revised labour.plant '!C19*'AERFD Misc works estimation'!$FW49*(1+'Labour rates'!$D$19)</f>
        <v>148.80000000000001</v>
      </c>
      <c r="FY49" s="215" t="s">
        <v>174</v>
      </c>
      <c r="FZ49" s="198">
        <f>'AERFD Revised labour.plant '!E19*$FW49*((1+'Labour rates'!$D$2))</f>
        <v>157.61466987854516</v>
      </c>
      <c r="GA49" s="507">
        <f>'AERFD Revised labour.plant '!F19*$FW49*((1+'Labour rates'!$D$2))</f>
        <v>162.30612013593142</v>
      </c>
      <c r="GB49" s="507">
        <f>'AERFD Revised labour.plant '!G19*$FW49*((1+'Labour rates'!$D$2))</f>
        <v>167.7906194727135</v>
      </c>
      <c r="GC49" s="507">
        <f>'AERFD Revised labour.plant '!H19*$FW49*((1+'Labour rates'!$D$2))</f>
        <v>173.5704120510886</v>
      </c>
      <c r="GD49" s="510">
        <f>'AERFD Revised labour.plant '!I19*$FW49*((1+'Labour rates'!$D$2))</f>
        <v>179.47120040068447</v>
      </c>
      <c r="GE49" s="203">
        <v>0</v>
      </c>
      <c r="GF49" s="198">
        <f>'AERFD Revised labour.plant '!C19*'AERFD Misc works estimation'!$GE49*(1+'Labour rates'!$D$19)</f>
        <v>0</v>
      </c>
      <c r="GG49" s="215" t="s">
        <v>174</v>
      </c>
      <c r="GH49" s="198">
        <v>0</v>
      </c>
      <c r="GI49" s="507">
        <v>0</v>
      </c>
      <c r="GJ49" s="507">
        <v>0</v>
      </c>
      <c r="GK49" s="507">
        <v>0</v>
      </c>
      <c r="GL49" s="510">
        <v>0</v>
      </c>
      <c r="GM49" s="203">
        <v>0</v>
      </c>
      <c r="GN49" s="198">
        <f>'AERFD Revised labour.plant '!C19*'AERFD Misc works estimation'!$GM49*(1+'Labour rates'!$D$19)</f>
        <v>0</v>
      </c>
      <c r="GO49" s="215" t="s">
        <v>174</v>
      </c>
      <c r="GP49" s="198">
        <f>'AERFD Revised labour.plant '!E19*$GM49*((1+'Labour rates'!$D$2))</f>
        <v>0</v>
      </c>
      <c r="GQ49" s="507">
        <f>'AERFD Revised labour.plant '!F19*$GM49*((1+'Labour rates'!$D$2))</f>
        <v>0</v>
      </c>
      <c r="GR49" s="507">
        <f>'AERFD Revised labour.plant '!G19*$GM49*((1+'Labour rates'!$D$2))</f>
        <v>0</v>
      </c>
      <c r="GS49" s="507">
        <f>'AERFD Revised labour.plant '!H19*$GM49*((1+'Labour rates'!$D$2))</f>
        <v>0</v>
      </c>
      <c r="GT49" s="510">
        <f>'AERFD Revised labour.plant '!I19*$GM49*((1+'Labour rates'!$D$2))</f>
        <v>0</v>
      </c>
      <c r="GU49" s="203">
        <v>0</v>
      </c>
      <c r="GV49" s="198">
        <f>'AERFD Revised labour.plant '!C19*'AERFD Misc works estimation'!$GU49*(1+'Labour rates'!$D$19)</f>
        <v>0</v>
      </c>
      <c r="GW49" s="215" t="s">
        <v>174</v>
      </c>
      <c r="GX49" s="198">
        <v>0</v>
      </c>
      <c r="GY49" s="507">
        <v>0</v>
      </c>
      <c r="GZ49" s="507">
        <v>0</v>
      </c>
      <c r="HA49" s="507">
        <v>0</v>
      </c>
      <c r="HB49" s="510">
        <v>0</v>
      </c>
      <c r="HC49" s="203">
        <v>0</v>
      </c>
      <c r="HD49" s="198">
        <f>'AERFD Revised labour.plant '!C19*'AERFD Misc works estimation'!$HC49*(1+'Labour rates'!$D$19)</f>
        <v>0</v>
      </c>
      <c r="HE49" s="215" t="s">
        <v>174</v>
      </c>
      <c r="HF49" s="198">
        <v>0</v>
      </c>
      <c r="HG49" s="507">
        <v>0</v>
      </c>
      <c r="HH49" s="507">
        <v>0</v>
      </c>
      <c r="HI49" s="507">
        <v>0</v>
      </c>
      <c r="HJ49" s="510">
        <v>0</v>
      </c>
      <c r="HK49" s="203">
        <v>0</v>
      </c>
      <c r="HL49" s="198">
        <f>'AERFD Revised labour.plant '!C19*'AERFD Misc works estimation'!$HK49*(1+'Labour rates'!$D$19)</f>
        <v>0</v>
      </c>
      <c r="HM49" s="215" t="s">
        <v>174</v>
      </c>
      <c r="HN49" s="198">
        <v>0</v>
      </c>
      <c r="HO49" s="507">
        <v>0</v>
      </c>
      <c r="HP49" s="507">
        <v>0</v>
      </c>
      <c r="HQ49" s="507">
        <v>0</v>
      </c>
      <c r="HR49" s="510">
        <v>0</v>
      </c>
      <c r="HS49" s="203">
        <v>0</v>
      </c>
      <c r="HT49" s="198">
        <f>'AERFD Revised labour.plant '!C19*'AERFD Misc works estimation'!$HS49*(1+'Labour rates'!$D$19)</f>
        <v>0</v>
      </c>
      <c r="HU49" s="215" t="s">
        <v>174</v>
      </c>
      <c r="HV49" s="198">
        <v>0</v>
      </c>
      <c r="HW49" s="507">
        <v>0</v>
      </c>
      <c r="HX49" s="507">
        <v>0</v>
      </c>
      <c r="HY49" s="507">
        <v>0</v>
      </c>
      <c r="HZ49" s="510">
        <v>0</v>
      </c>
      <c r="IA49" s="203">
        <v>0</v>
      </c>
      <c r="IB49" s="198">
        <f>'AERFD Revised labour.plant '!C19*'AERFD Misc works estimation'!$IA49*(1+'Labour rates'!$D$19)</f>
        <v>0</v>
      </c>
      <c r="IC49" s="215" t="s">
        <v>174</v>
      </c>
      <c r="ID49" s="198">
        <v>0</v>
      </c>
      <c r="IE49" s="507">
        <v>0</v>
      </c>
      <c r="IF49" s="507">
        <v>0</v>
      </c>
      <c r="IG49" s="507">
        <v>0</v>
      </c>
      <c r="IH49" s="510">
        <v>0</v>
      </c>
      <c r="II49" s="203">
        <v>0</v>
      </c>
      <c r="IJ49" s="198">
        <f>'AERFD Revised labour.plant '!C19*'AERFD Misc works estimation'!$II49*(1+'Labour rates'!$D$19)</f>
        <v>0</v>
      </c>
      <c r="IK49" s="215" t="s">
        <v>174</v>
      </c>
      <c r="IL49" s="198">
        <v>0</v>
      </c>
      <c r="IM49" s="507">
        <v>0</v>
      </c>
      <c r="IN49" s="507">
        <v>0</v>
      </c>
      <c r="IO49" s="507">
        <v>0</v>
      </c>
      <c r="IP49" s="510">
        <v>0</v>
      </c>
      <c r="IQ49" s="203">
        <v>0</v>
      </c>
      <c r="IR49" s="198">
        <f>'AERFD Revised labour.plant '!C19*'AERFD Misc works estimation'!$IQ49*(1+'Labour rates'!$D$19)</f>
        <v>0</v>
      </c>
      <c r="IS49" s="215" t="s">
        <v>174</v>
      </c>
      <c r="IT49" s="198">
        <v>0</v>
      </c>
      <c r="IU49" s="507">
        <v>0</v>
      </c>
      <c r="IV49" s="507">
        <v>0</v>
      </c>
      <c r="IW49" s="507">
        <v>0</v>
      </c>
      <c r="IX49" s="510">
        <v>0</v>
      </c>
      <c r="IY49" s="203">
        <v>0</v>
      </c>
      <c r="IZ49" s="198">
        <f>'AERFD Revised labour.plant '!C19*'AERFD Misc works estimation'!$IY49*(1+'Labour rates'!$D$19)</f>
        <v>0</v>
      </c>
      <c r="JA49" s="215" t="s">
        <v>174</v>
      </c>
      <c r="JB49" s="198">
        <v>0</v>
      </c>
      <c r="JC49" s="507">
        <v>0</v>
      </c>
      <c r="JD49" s="507">
        <v>0</v>
      </c>
      <c r="JE49" s="507">
        <v>0</v>
      </c>
      <c r="JF49" s="510">
        <v>0</v>
      </c>
    </row>
    <row r="50" spans="1:266" x14ac:dyDescent="0.35">
      <c r="A50" s="2" t="s">
        <v>41</v>
      </c>
      <c r="B50" s="191"/>
      <c r="C50" s="203">
        <v>0</v>
      </c>
      <c r="D50" s="198">
        <f>'AERFD Revised labour.plant '!C20*'AERFD Misc works estimation'!$C50*(1+'Labour rates'!$D$19)</f>
        <v>0</v>
      </c>
      <c r="E50" s="215" t="s">
        <v>174</v>
      </c>
      <c r="F50" s="198">
        <v>0</v>
      </c>
      <c r="G50" s="507">
        <v>0</v>
      </c>
      <c r="H50" s="507">
        <v>0</v>
      </c>
      <c r="I50" s="507">
        <v>0</v>
      </c>
      <c r="J50" s="510">
        <v>0</v>
      </c>
      <c r="K50" s="203">
        <v>0</v>
      </c>
      <c r="L50" s="198">
        <f>'AERFD Revised labour.plant '!C20*'AERFD Misc works estimation'!$K50*(1+'Labour rates'!$D$19)</f>
        <v>0</v>
      </c>
      <c r="M50" s="215" t="s">
        <v>174</v>
      </c>
      <c r="N50" s="198">
        <v>0</v>
      </c>
      <c r="O50" s="507">
        <v>0</v>
      </c>
      <c r="P50" s="507">
        <v>0</v>
      </c>
      <c r="Q50" s="507">
        <v>0</v>
      </c>
      <c r="R50" s="510">
        <v>0</v>
      </c>
      <c r="S50" s="203">
        <v>0</v>
      </c>
      <c r="T50" s="198">
        <f>'AERFD Revised labour.plant '!C20*'AERFD Misc works estimation'!$S50*(1+'Labour rates'!$D$19)</f>
        <v>0</v>
      </c>
      <c r="U50" s="215" t="s">
        <v>174</v>
      </c>
      <c r="V50" s="198">
        <v>0</v>
      </c>
      <c r="W50" s="507">
        <v>0</v>
      </c>
      <c r="X50" s="507">
        <v>0</v>
      </c>
      <c r="Y50" s="507">
        <v>0</v>
      </c>
      <c r="Z50" s="510">
        <v>0</v>
      </c>
      <c r="AA50" s="203">
        <v>0</v>
      </c>
      <c r="AB50" s="198">
        <f>'AERFD Revised labour.plant '!C20*'AERFD Misc works estimation'!$AA50*(1+'Labour rates'!$D$19)</f>
        <v>0</v>
      </c>
      <c r="AC50" s="215" t="s">
        <v>174</v>
      </c>
      <c r="AD50" s="198">
        <v>0</v>
      </c>
      <c r="AE50" s="507">
        <v>0</v>
      </c>
      <c r="AF50" s="507">
        <v>0</v>
      </c>
      <c r="AG50" s="507">
        <v>0</v>
      </c>
      <c r="AH50" s="510">
        <v>0</v>
      </c>
      <c r="AI50" s="203">
        <v>0</v>
      </c>
      <c r="AJ50" s="198">
        <f>'AERFD Revised labour.plant '!C20*'AERFD Misc works estimation'!$AI50*(1+'Labour rates'!$D$19)</f>
        <v>0</v>
      </c>
      <c r="AK50" s="215" t="s">
        <v>174</v>
      </c>
      <c r="AL50" s="198">
        <v>0</v>
      </c>
      <c r="AM50" s="507">
        <v>0</v>
      </c>
      <c r="AN50" s="507">
        <v>0</v>
      </c>
      <c r="AO50" s="507">
        <v>0</v>
      </c>
      <c r="AP50" s="510">
        <v>0</v>
      </c>
      <c r="AQ50" s="203">
        <v>0</v>
      </c>
      <c r="AR50" s="198">
        <f>'AERFD Revised labour.plant '!C20*'AERFD Misc works estimation'!$AQ50*(1+'Labour rates'!$D$19)</f>
        <v>0</v>
      </c>
      <c r="AS50" s="215" t="s">
        <v>174</v>
      </c>
      <c r="AT50" s="198">
        <v>0</v>
      </c>
      <c r="AU50" s="507">
        <v>0</v>
      </c>
      <c r="AV50" s="507">
        <v>0</v>
      </c>
      <c r="AW50" s="507">
        <v>0</v>
      </c>
      <c r="AX50" s="510">
        <v>0</v>
      </c>
      <c r="AY50" s="203">
        <v>0</v>
      </c>
      <c r="AZ50" s="198">
        <f>'AERFD Revised labour.plant '!C20*'AERFD Misc works estimation'!$AY50*(1+'Labour rates'!$D$19)</f>
        <v>0</v>
      </c>
      <c r="BA50" s="215" t="s">
        <v>174</v>
      </c>
      <c r="BB50" s="198">
        <v>0</v>
      </c>
      <c r="BC50" s="507">
        <v>0</v>
      </c>
      <c r="BD50" s="507">
        <v>0</v>
      </c>
      <c r="BE50" s="507">
        <v>0</v>
      </c>
      <c r="BF50" s="510">
        <v>0</v>
      </c>
      <c r="BG50" s="203">
        <v>0</v>
      </c>
      <c r="BH50" s="198">
        <f>'AERFD Revised labour.plant '!C20*'AERFD Misc works estimation'!$BG50*(1+'Labour rates'!$D$19)</f>
        <v>0</v>
      </c>
      <c r="BI50" s="215" t="s">
        <v>174</v>
      </c>
      <c r="BJ50" s="198">
        <v>0</v>
      </c>
      <c r="BK50" s="507">
        <v>0</v>
      </c>
      <c r="BL50" s="507">
        <v>0</v>
      </c>
      <c r="BM50" s="507">
        <v>0</v>
      </c>
      <c r="BN50" s="510">
        <v>0</v>
      </c>
      <c r="BO50" s="203">
        <v>0</v>
      </c>
      <c r="BP50" s="198">
        <f>'AERFD Revised labour.plant '!C20*'AERFD Misc works estimation'!$BO50*(1+'Labour rates'!$D$19)</f>
        <v>0</v>
      </c>
      <c r="BQ50" s="215" t="s">
        <v>174</v>
      </c>
      <c r="BR50" s="198">
        <v>0</v>
      </c>
      <c r="BS50" s="507">
        <v>0</v>
      </c>
      <c r="BT50" s="507">
        <v>0</v>
      </c>
      <c r="BU50" s="507">
        <v>0</v>
      </c>
      <c r="BV50" s="510">
        <v>0</v>
      </c>
      <c r="BW50" s="203">
        <v>0</v>
      </c>
      <c r="BX50" s="198">
        <f>'AERFD Revised labour.plant '!C20*'AERFD Misc works estimation'!$BW50*(1+'Labour rates'!$D$19)</f>
        <v>0</v>
      </c>
      <c r="BY50" s="215" t="s">
        <v>174</v>
      </c>
      <c r="BZ50" s="198">
        <v>0</v>
      </c>
      <c r="CA50" s="507">
        <v>0</v>
      </c>
      <c r="CB50" s="507">
        <v>0</v>
      </c>
      <c r="CC50" s="507">
        <v>0</v>
      </c>
      <c r="CD50" s="510">
        <v>0</v>
      </c>
      <c r="CE50" s="203">
        <v>0</v>
      </c>
      <c r="CF50" s="198">
        <f>'AERFD Revised labour.plant '!C20*'AERFD Misc works estimation'!$CE50*(1+'Labour rates'!$D$19)</f>
        <v>0</v>
      </c>
      <c r="CG50" s="215" t="s">
        <v>174</v>
      </c>
      <c r="CH50" s="198">
        <v>0</v>
      </c>
      <c r="CI50" s="507">
        <v>0</v>
      </c>
      <c r="CJ50" s="507">
        <v>0</v>
      </c>
      <c r="CK50" s="507">
        <v>0</v>
      </c>
      <c r="CL50" s="510">
        <v>0</v>
      </c>
      <c r="CM50" s="203">
        <v>0</v>
      </c>
      <c r="CN50" s="198">
        <f>'AERFD Revised labour.plant '!C20*'AERFD Misc works estimation'!$CM50*(1+'Labour rates'!$D$19)</f>
        <v>0</v>
      </c>
      <c r="CO50" s="215" t="s">
        <v>174</v>
      </c>
      <c r="CP50" s="198">
        <v>0</v>
      </c>
      <c r="CQ50" s="507">
        <v>0</v>
      </c>
      <c r="CR50" s="507">
        <v>0</v>
      </c>
      <c r="CS50" s="507">
        <v>0</v>
      </c>
      <c r="CT50" s="510">
        <v>0</v>
      </c>
      <c r="CU50" s="203">
        <v>0</v>
      </c>
      <c r="CV50" s="198">
        <f>'AERFD Revised labour.plant '!C20*'AERFD Misc works estimation'!$CU50*(1+'Labour rates'!$D$19)</f>
        <v>0</v>
      </c>
      <c r="CW50" s="215" t="s">
        <v>174</v>
      </c>
      <c r="CX50" s="198">
        <v>0</v>
      </c>
      <c r="CY50" s="507">
        <v>0</v>
      </c>
      <c r="CZ50" s="507">
        <v>0</v>
      </c>
      <c r="DA50" s="507">
        <v>0</v>
      </c>
      <c r="DB50" s="510">
        <v>0</v>
      </c>
      <c r="DC50" s="203">
        <v>0</v>
      </c>
      <c r="DD50" s="198">
        <f>'AERFD Revised labour.plant '!C20*'AERFD Misc works estimation'!$DC50*(1+'Labour rates'!$D$19)</f>
        <v>0</v>
      </c>
      <c r="DE50" s="215" t="s">
        <v>174</v>
      </c>
      <c r="DF50" s="198">
        <v>0</v>
      </c>
      <c r="DG50" s="507">
        <v>0</v>
      </c>
      <c r="DH50" s="507">
        <v>0</v>
      </c>
      <c r="DI50" s="507">
        <v>0</v>
      </c>
      <c r="DJ50" s="510">
        <v>0</v>
      </c>
      <c r="DK50" s="203">
        <v>0</v>
      </c>
      <c r="DL50" s="198">
        <f>'AERFD Revised labour.plant '!C20*'AERFD Misc works estimation'!$DK50*(1+'Labour rates'!$D$19)</f>
        <v>0</v>
      </c>
      <c r="DM50" s="215" t="s">
        <v>174</v>
      </c>
      <c r="DN50" s="198">
        <v>0</v>
      </c>
      <c r="DO50" s="507">
        <v>0</v>
      </c>
      <c r="DP50" s="507">
        <v>0</v>
      </c>
      <c r="DQ50" s="507">
        <v>0</v>
      </c>
      <c r="DR50" s="510">
        <v>0</v>
      </c>
      <c r="DS50" s="203">
        <v>0</v>
      </c>
      <c r="DT50" s="198">
        <f>'AERFD Revised labour.plant '!C20*'AERFD Misc works estimation'!$DS50*(1+'Labour rates'!$D$19)</f>
        <v>0</v>
      </c>
      <c r="DU50" s="215" t="s">
        <v>174</v>
      </c>
      <c r="DV50" s="198">
        <v>0</v>
      </c>
      <c r="DW50" s="507">
        <v>0</v>
      </c>
      <c r="DX50" s="507">
        <v>0</v>
      </c>
      <c r="DY50" s="507">
        <v>0</v>
      </c>
      <c r="DZ50" s="510">
        <v>0</v>
      </c>
      <c r="EA50" s="203">
        <v>0</v>
      </c>
      <c r="EB50" s="198">
        <f>'AERFD Revised labour.plant '!C20*'AERFD Misc works estimation'!$EA50*(1+'Labour rates'!$D$19)</f>
        <v>0</v>
      </c>
      <c r="EC50" s="215" t="s">
        <v>174</v>
      </c>
      <c r="ED50" s="198">
        <v>0</v>
      </c>
      <c r="EE50" s="507">
        <v>0</v>
      </c>
      <c r="EF50" s="507">
        <v>0</v>
      </c>
      <c r="EG50" s="507">
        <v>0</v>
      </c>
      <c r="EH50" s="510">
        <v>0</v>
      </c>
      <c r="EI50" s="203">
        <v>0</v>
      </c>
      <c r="EJ50" s="198">
        <f>'AERFD Revised labour.plant '!C20*'AERFD Misc works estimation'!$EI50*(1+'Labour rates'!$D$19)</f>
        <v>0</v>
      </c>
      <c r="EK50" s="215" t="s">
        <v>174</v>
      </c>
      <c r="EL50" s="198">
        <v>0</v>
      </c>
      <c r="EM50" s="507">
        <v>0</v>
      </c>
      <c r="EN50" s="507">
        <v>0</v>
      </c>
      <c r="EO50" s="507">
        <v>0</v>
      </c>
      <c r="EP50" s="510">
        <v>0</v>
      </c>
      <c r="EQ50" s="203">
        <v>0</v>
      </c>
      <c r="ER50" s="198">
        <f>'AERFD Revised labour.plant '!C20*'AERFD Misc works estimation'!$EQ50*(1+'Labour rates'!$D$19)</f>
        <v>0</v>
      </c>
      <c r="ES50" s="215" t="s">
        <v>174</v>
      </c>
      <c r="ET50" s="198">
        <v>0</v>
      </c>
      <c r="EU50" s="507">
        <v>0</v>
      </c>
      <c r="EV50" s="507">
        <v>0</v>
      </c>
      <c r="EW50" s="507">
        <v>0</v>
      </c>
      <c r="EX50" s="510">
        <v>0</v>
      </c>
      <c r="EY50" s="203">
        <v>0</v>
      </c>
      <c r="EZ50" s="198">
        <f>'AERFD Revised labour.plant '!C20*'AERFD Misc works estimation'!$EY50*(1+'Labour rates'!$D$19)</f>
        <v>0</v>
      </c>
      <c r="FA50" s="215" t="s">
        <v>174</v>
      </c>
      <c r="FB50" s="198">
        <v>0</v>
      </c>
      <c r="FC50" s="507">
        <v>0</v>
      </c>
      <c r="FD50" s="507">
        <v>0</v>
      </c>
      <c r="FE50" s="507">
        <v>0</v>
      </c>
      <c r="FF50" s="510">
        <v>0</v>
      </c>
      <c r="FG50" s="203">
        <v>6</v>
      </c>
      <c r="FH50" s="198">
        <f>'AERFD Revised labour.plant '!C20*'AERFD Misc works estimation'!$FG50*(1+'Labour rates'!$D$19)</f>
        <v>111.6</v>
      </c>
      <c r="FI50" s="215" t="s">
        <v>174</v>
      </c>
      <c r="FJ50" s="198">
        <f>'AERFD Revised labour.plant '!E20*$FG50*((1+'Labour rates'!$D$2))</f>
        <v>118.21100240890887</v>
      </c>
      <c r="FK50" s="507">
        <f>'AERFD Revised labour.plant '!F20*$FG50*((1+'Labour rates'!$D$2))</f>
        <v>121.72959010194856</v>
      </c>
      <c r="FL50" s="507">
        <f>'AERFD Revised labour.plant '!G20*$FG50*((1+'Labour rates'!$D$2))</f>
        <v>125.84296460453515</v>
      </c>
      <c r="FM50" s="507">
        <f>'AERFD Revised labour.plant '!H20*$FG50*((1+'Labour rates'!$D$2))</f>
        <v>130.1778090383165</v>
      </c>
      <c r="FN50" s="510">
        <f>'AERFD Revised labour.plant '!I20*$FG50*((1+'Labour rates'!$D$2))</f>
        <v>134.60340030051336</v>
      </c>
      <c r="FO50" s="203">
        <v>6</v>
      </c>
      <c r="FP50" s="198">
        <f>'AERFD Revised labour.plant '!C20*'AERFD Misc works estimation'!$FO50*(1+'Labour rates'!$D$19)</f>
        <v>111.6</v>
      </c>
      <c r="FQ50" s="215" t="s">
        <v>174</v>
      </c>
      <c r="FR50" s="198">
        <f>'AERFD Revised labour.plant '!E20*$FO50*((1+'Labour rates'!$D$2))</f>
        <v>118.21100240890887</v>
      </c>
      <c r="FS50" s="507">
        <f>'AERFD Revised labour.plant '!F20*$FO50*((1+'Labour rates'!$D$2))</f>
        <v>121.72959010194856</v>
      </c>
      <c r="FT50" s="507">
        <f>'AERFD Revised labour.plant '!G20*$FO50*((1+'Labour rates'!$D$2))</f>
        <v>125.84296460453515</v>
      </c>
      <c r="FU50" s="507">
        <f>'AERFD Revised labour.plant '!H20*$FO50*((1+'Labour rates'!$D$2))</f>
        <v>130.1778090383165</v>
      </c>
      <c r="FV50" s="510">
        <f>'AERFD Revised labour.plant '!I20*$FO50*((1+'Labour rates'!$D$2))</f>
        <v>134.60340030051336</v>
      </c>
      <c r="FW50" s="203">
        <v>8</v>
      </c>
      <c r="FX50" s="198">
        <f>'AERFD Revised labour.plant '!C20*'AERFD Misc works estimation'!$FW50*(1+'Labour rates'!$D$19)</f>
        <v>148.80000000000001</v>
      </c>
      <c r="FY50" s="215" t="s">
        <v>174</v>
      </c>
      <c r="FZ50" s="198">
        <f>'AERFD Revised labour.plant '!E20*$FW50*((1+'Labour rates'!$D$2))</f>
        <v>157.61466987854516</v>
      </c>
      <c r="GA50" s="507">
        <f>'AERFD Revised labour.plant '!F20*$FW50*((1+'Labour rates'!$D$2))</f>
        <v>162.30612013593142</v>
      </c>
      <c r="GB50" s="507">
        <f>'AERFD Revised labour.plant '!G20*$FW50*((1+'Labour rates'!$D$2))</f>
        <v>167.79061947271353</v>
      </c>
      <c r="GC50" s="507">
        <f>'AERFD Revised labour.plant '!H20*$FW50*((1+'Labour rates'!$D$2))</f>
        <v>173.57041205108865</v>
      </c>
      <c r="GD50" s="510">
        <f>'AERFD Revised labour.plant '!I20*$FW50*((1+'Labour rates'!$D$2))</f>
        <v>179.47120040068449</v>
      </c>
      <c r="GE50" s="203">
        <v>0</v>
      </c>
      <c r="GF50" s="198">
        <f>'AERFD Revised labour.plant '!C20*'AERFD Misc works estimation'!$GE50*(1+'Labour rates'!$D$19)</f>
        <v>0</v>
      </c>
      <c r="GG50" s="215" t="s">
        <v>174</v>
      </c>
      <c r="GH50" s="198">
        <v>0</v>
      </c>
      <c r="GI50" s="507">
        <v>0</v>
      </c>
      <c r="GJ50" s="507">
        <v>0</v>
      </c>
      <c r="GK50" s="507">
        <v>0</v>
      </c>
      <c r="GL50" s="510">
        <v>0</v>
      </c>
      <c r="GM50" s="203">
        <v>0</v>
      </c>
      <c r="GN50" s="198">
        <f>'AERFD Revised labour.plant '!C20*'AERFD Misc works estimation'!$GM50*(1+'Labour rates'!$D$19)</f>
        <v>0</v>
      </c>
      <c r="GO50" s="215" t="s">
        <v>174</v>
      </c>
      <c r="GP50" s="198">
        <f>'AERFD Revised labour.plant '!E20*$GM50*((1+'Labour rates'!$D$2))</f>
        <v>0</v>
      </c>
      <c r="GQ50" s="507">
        <f>'AERFD Revised labour.plant '!F20*$GM50*((1+'Labour rates'!$D$2))</f>
        <v>0</v>
      </c>
      <c r="GR50" s="507">
        <f>'AERFD Revised labour.plant '!G20*$GM50*((1+'Labour rates'!$D$2))</f>
        <v>0</v>
      </c>
      <c r="GS50" s="507">
        <f>'AERFD Revised labour.plant '!H20*$GM50*((1+'Labour rates'!$D$2))</f>
        <v>0</v>
      </c>
      <c r="GT50" s="510">
        <f>'AERFD Revised labour.plant '!I20*$GM50*((1+'Labour rates'!$D$2))</f>
        <v>0</v>
      </c>
      <c r="GU50" s="203">
        <v>0</v>
      </c>
      <c r="GV50" s="198">
        <f>'AERFD Revised labour.plant '!C20*'AERFD Misc works estimation'!$GU50*(1+'Labour rates'!$D$19)</f>
        <v>0</v>
      </c>
      <c r="GW50" s="215" t="s">
        <v>174</v>
      </c>
      <c r="GX50" s="198">
        <v>0</v>
      </c>
      <c r="GY50" s="507">
        <v>0</v>
      </c>
      <c r="GZ50" s="507">
        <v>0</v>
      </c>
      <c r="HA50" s="507">
        <v>0</v>
      </c>
      <c r="HB50" s="510">
        <v>0</v>
      </c>
      <c r="HC50" s="203">
        <v>0</v>
      </c>
      <c r="HD50" s="198">
        <f>'AERFD Revised labour.plant '!C20*'AERFD Misc works estimation'!$HC50*(1+'Labour rates'!$D$19)</f>
        <v>0</v>
      </c>
      <c r="HE50" s="215" t="s">
        <v>174</v>
      </c>
      <c r="HF50" s="198">
        <v>0</v>
      </c>
      <c r="HG50" s="507">
        <v>0</v>
      </c>
      <c r="HH50" s="507">
        <v>0</v>
      </c>
      <c r="HI50" s="507">
        <v>0</v>
      </c>
      <c r="HJ50" s="510">
        <v>0</v>
      </c>
      <c r="HK50" s="203">
        <v>0</v>
      </c>
      <c r="HL50" s="198">
        <f>'AERFD Revised labour.plant '!C20*'AERFD Misc works estimation'!$HK50*(1+'Labour rates'!$D$19)</f>
        <v>0</v>
      </c>
      <c r="HM50" s="215" t="s">
        <v>174</v>
      </c>
      <c r="HN50" s="198">
        <v>0</v>
      </c>
      <c r="HO50" s="507">
        <v>0</v>
      </c>
      <c r="HP50" s="507">
        <v>0</v>
      </c>
      <c r="HQ50" s="507">
        <v>0</v>
      </c>
      <c r="HR50" s="510">
        <v>0</v>
      </c>
      <c r="HS50" s="203">
        <v>0</v>
      </c>
      <c r="HT50" s="198">
        <f>'AERFD Revised labour.plant '!C20*'AERFD Misc works estimation'!$HS50*(1+'Labour rates'!$D$19)</f>
        <v>0</v>
      </c>
      <c r="HU50" s="215" t="s">
        <v>174</v>
      </c>
      <c r="HV50" s="198">
        <v>0</v>
      </c>
      <c r="HW50" s="507">
        <v>0</v>
      </c>
      <c r="HX50" s="507">
        <v>0</v>
      </c>
      <c r="HY50" s="507">
        <v>0</v>
      </c>
      <c r="HZ50" s="510">
        <v>0</v>
      </c>
      <c r="IA50" s="203">
        <v>0</v>
      </c>
      <c r="IB50" s="198">
        <f>'AERFD Revised labour.plant '!C20*'AERFD Misc works estimation'!$IA50*(1+'Labour rates'!$D$19)</f>
        <v>0</v>
      </c>
      <c r="IC50" s="215" t="s">
        <v>174</v>
      </c>
      <c r="ID50" s="198">
        <v>0</v>
      </c>
      <c r="IE50" s="507">
        <v>0</v>
      </c>
      <c r="IF50" s="507">
        <v>0</v>
      </c>
      <c r="IG50" s="507">
        <v>0</v>
      </c>
      <c r="IH50" s="510">
        <v>0</v>
      </c>
      <c r="II50" s="203">
        <v>0</v>
      </c>
      <c r="IJ50" s="198">
        <f>'AERFD Revised labour.plant '!C20*'AERFD Misc works estimation'!$II50*(1+'Labour rates'!$D$19)</f>
        <v>0</v>
      </c>
      <c r="IK50" s="215" t="s">
        <v>174</v>
      </c>
      <c r="IL50" s="198">
        <v>0</v>
      </c>
      <c r="IM50" s="507">
        <v>0</v>
      </c>
      <c r="IN50" s="507">
        <v>0</v>
      </c>
      <c r="IO50" s="507">
        <v>0</v>
      </c>
      <c r="IP50" s="510">
        <v>0</v>
      </c>
      <c r="IQ50" s="203">
        <v>0</v>
      </c>
      <c r="IR50" s="198">
        <f>'AERFD Revised labour.plant '!C20*'AERFD Misc works estimation'!$IQ50*(1+'Labour rates'!$D$19)</f>
        <v>0</v>
      </c>
      <c r="IS50" s="215" t="s">
        <v>174</v>
      </c>
      <c r="IT50" s="198">
        <v>0</v>
      </c>
      <c r="IU50" s="507">
        <v>0</v>
      </c>
      <c r="IV50" s="507">
        <v>0</v>
      </c>
      <c r="IW50" s="507">
        <v>0</v>
      </c>
      <c r="IX50" s="510">
        <v>0</v>
      </c>
      <c r="IY50" s="203">
        <v>0</v>
      </c>
      <c r="IZ50" s="198">
        <f>'AERFD Revised labour.plant '!C20*'AERFD Misc works estimation'!$IY50*(1+'Labour rates'!$D$19)</f>
        <v>0</v>
      </c>
      <c r="JA50" s="215" t="s">
        <v>174</v>
      </c>
      <c r="JB50" s="198">
        <v>0</v>
      </c>
      <c r="JC50" s="507">
        <v>0</v>
      </c>
      <c r="JD50" s="507">
        <v>0</v>
      </c>
      <c r="JE50" s="507">
        <v>0</v>
      </c>
      <c r="JF50" s="510">
        <v>0</v>
      </c>
    </row>
    <row r="51" spans="1:266" x14ac:dyDescent="0.35">
      <c r="A51" s="4" t="s">
        <v>6</v>
      </c>
      <c r="B51" s="191"/>
      <c r="C51" s="205"/>
      <c r="D51" s="199"/>
      <c r="E51" s="199"/>
      <c r="F51" s="199"/>
      <c r="G51" s="508"/>
      <c r="H51" s="508"/>
      <c r="I51" s="508"/>
      <c r="J51" s="509"/>
      <c r="K51" s="205"/>
      <c r="L51" s="199"/>
      <c r="M51" s="199"/>
      <c r="N51" s="199"/>
      <c r="O51" s="508"/>
      <c r="P51" s="508"/>
      <c r="Q51" s="508"/>
      <c r="R51" s="509"/>
      <c r="S51" s="205"/>
      <c r="T51" s="199"/>
      <c r="U51" s="199"/>
      <c r="V51" s="199"/>
      <c r="W51" s="508"/>
      <c r="X51" s="508"/>
      <c r="Y51" s="508"/>
      <c r="Z51" s="509"/>
      <c r="AA51" s="205"/>
      <c r="AB51" s="199"/>
      <c r="AC51" s="199"/>
      <c r="AD51" s="199"/>
      <c r="AE51" s="508"/>
      <c r="AF51" s="508"/>
      <c r="AG51" s="508"/>
      <c r="AH51" s="509"/>
      <c r="AI51" s="205"/>
      <c r="AJ51" s="199"/>
      <c r="AK51" s="199"/>
      <c r="AL51" s="199"/>
      <c r="AM51" s="508"/>
      <c r="AN51" s="508"/>
      <c r="AO51" s="508"/>
      <c r="AP51" s="509"/>
      <c r="AQ51" s="205"/>
      <c r="AR51" s="199"/>
      <c r="AS51" s="199"/>
      <c r="AT51" s="199"/>
      <c r="AU51" s="508"/>
      <c r="AV51" s="508"/>
      <c r="AW51" s="508"/>
      <c r="AX51" s="509"/>
      <c r="AY51" s="205"/>
      <c r="AZ51" s="199"/>
      <c r="BA51" s="199"/>
      <c r="BB51" s="199"/>
      <c r="BC51" s="508"/>
      <c r="BD51" s="508"/>
      <c r="BE51" s="508"/>
      <c r="BF51" s="509"/>
      <c r="BG51" s="205"/>
      <c r="BH51" s="199"/>
      <c r="BI51" s="199"/>
      <c r="BJ51" s="199"/>
      <c r="BK51" s="508"/>
      <c r="BL51" s="508"/>
      <c r="BM51" s="508"/>
      <c r="BN51" s="509"/>
      <c r="BO51" s="205"/>
      <c r="BP51" s="199"/>
      <c r="BQ51" s="199"/>
      <c r="BR51" s="199"/>
      <c r="BS51" s="508"/>
      <c r="BT51" s="508"/>
      <c r="BU51" s="508"/>
      <c r="BV51" s="509"/>
      <c r="BW51" s="205"/>
      <c r="BX51" s="199"/>
      <c r="BY51" s="199"/>
      <c r="BZ51" s="199"/>
      <c r="CA51" s="508"/>
      <c r="CB51" s="508"/>
      <c r="CC51" s="508"/>
      <c r="CD51" s="509"/>
      <c r="CE51" s="205"/>
      <c r="CF51" s="199"/>
      <c r="CG51" s="199"/>
      <c r="CH51" s="199"/>
      <c r="CI51" s="508"/>
      <c r="CJ51" s="508"/>
      <c r="CK51" s="508"/>
      <c r="CL51" s="509"/>
      <c r="CM51" s="205"/>
      <c r="CN51" s="199"/>
      <c r="CO51" s="199"/>
      <c r="CP51" s="199"/>
      <c r="CQ51" s="508"/>
      <c r="CR51" s="508"/>
      <c r="CS51" s="508"/>
      <c r="CT51" s="509"/>
      <c r="CU51" s="205"/>
      <c r="CV51" s="199"/>
      <c r="CW51" s="199"/>
      <c r="CX51" s="199"/>
      <c r="CY51" s="508"/>
      <c r="CZ51" s="508"/>
      <c r="DA51" s="508"/>
      <c r="DB51" s="509"/>
      <c r="DC51" s="205"/>
      <c r="DD51" s="199"/>
      <c r="DE51" s="199"/>
      <c r="DF51" s="199"/>
      <c r="DG51" s="508"/>
      <c r="DH51" s="508"/>
      <c r="DI51" s="508"/>
      <c r="DJ51" s="509"/>
      <c r="DK51" s="205"/>
      <c r="DL51" s="199"/>
      <c r="DM51" s="199"/>
      <c r="DN51" s="199"/>
      <c r="DO51" s="508"/>
      <c r="DP51" s="508"/>
      <c r="DQ51" s="508"/>
      <c r="DR51" s="509"/>
      <c r="DS51" s="205"/>
      <c r="DT51" s="199"/>
      <c r="DU51" s="199"/>
      <c r="DV51" s="199"/>
      <c r="DW51" s="508"/>
      <c r="DX51" s="508"/>
      <c r="DY51" s="508"/>
      <c r="DZ51" s="509"/>
      <c r="EA51" s="205"/>
      <c r="EB51" s="199"/>
      <c r="EC51" s="199"/>
      <c r="ED51" s="199"/>
      <c r="EE51" s="508"/>
      <c r="EF51" s="508"/>
      <c r="EG51" s="508"/>
      <c r="EH51" s="509"/>
      <c r="EI51" s="205"/>
      <c r="EJ51" s="199"/>
      <c r="EK51" s="199"/>
      <c r="EL51" s="199"/>
      <c r="EM51" s="508"/>
      <c r="EN51" s="508"/>
      <c r="EO51" s="508"/>
      <c r="EP51" s="509"/>
      <c r="EQ51" s="205"/>
      <c r="ER51" s="199"/>
      <c r="ES51" s="199"/>
      <c r="ET51" s="199"/>
      <c r="EU51" s="508"/>
      <c r="EV51" s="508"/>
      <c r="EW51" s="508"/>
      <c r="EX51" s="509"/>
      <c r="EY51" s="205"/>
      <c r="EZ51" s="199"/>
      <c r="FA51" s="199"/>
      <c r="FB51" s="199"/>
      <c r="FC51" s="508"/>
      <c r="FD51" s="508"/>
      <c r="FE51" s="508"/>
      <c r="FF51" s="509"/>
      <c r="FG51" s="205"/>
      <c r="FH51" s="199"/>
      <c r="FI51" s="199"/>
      <c r="FJ51" s="199"/>
      <c r="FK51" s="508"/>
      <c r="FL51" s="508"/>
      <c r="FM51" s="508"/>
      <c r="FN51" s="509"/>
      <c r="FO51" s="205"/>
      <c r="FP51" s="199"/>
      <c r="FQ51" s="199"/>
      <c r="FR51" s="199"/>
      <c r="FS51" s="508"/>
      <c r="FT51" s="508"/>
      <c r="FU51" s="508"/>
      <c r="FV51" s="509"/>
      <c r="FW51" s="205"/>
      <c r="FX51" s="199"/>
      <c r="FY51" s="199"/>
      <c r="FZ51" s="199"/>
      <c r="GA51" s="508"/>
      <c r="GB51" s="508"/>
      <c r="GC51" s="508"/>
      <c r="GD51" s="509"/>
      <c r="GE51" s="205"/>
      <c r="GF51" s="199"/>
      <c r="GG51" s="199"/>
      <c r="GH51" s="199"/>
      <c r="GI51" s="508"/>
      <c r="GJ51" s="508"/>
      <c r="GK51" s="508"/>
      <c r="GL51" s="509"/>
      <c r="GM51" s="205"/>
      <c r="GN51" s="199"/>
      <c r="GO51" s="199"/>
      <c r="GP51" s="199"/>
      <c r="GQ51" s="508"/>
      <c r="GR51" s="508"/>
      <c r="GS51" s="508"/>
      <c r="GT51" s="509"/>
      <c r="GU51" s="205"/>
      <c r="GV51" s="199"/>
      <c r="GW51" s="199"/>
      <c r="GX51" s="199"/>
      <c r="GY51" s="508"/>
      <c r="GZ51" s="508"/>
      <c r="HA51" s="508"/>
      <c r="HB51" s="509"/>
      <c r="HC51" s="205"/>
      <c r="HD51" s="199"/>
      <c r="HE51" s="199"/>
      <c r="HF51" s="199"/>
      <c r="HG51" s="508"/>
      <c r="HH51" s="508"/>
      <c r="HI51" s="508"/>
      <c r="HJ51" s="509"/>
      <c r="HK51" s="205"/>
      <c r="HL51" s="199"/>
      <c r="HM51" s="199"/>
      <c r="HN51" s="199"/>
      <c r="HO51" s="508"/>
      <c r="HP51" s="508"/>
      <c r="HQ51" s="508"/>
      <c r="HR51" s="509"/>
      <c r="HS51" s="205"/>
      <c r="HT51" s="199"/>
      <c r="HU51" s="199"/>
      <c r="HV51" s="199"/>
      <c r="HW51" s="508"/>
      <c r="HX51" s="508"/>
      <c r="HY51" s="508"/>
      <c r="HZ51" s="509"/>
      <c r="IA51" s="205"/>
      <c r="IB51" s="199"/>
      <c r="IC51" s="199"/>
      <c r="ID51" s="199"/>
      <c r="IE51" s="508"/>
      <c r="IF51" s="508"/>
      <c r="IG51" s="508"/>
      <c r="IH51" s="509"/>
      <c r="II51" s="205"/>
      <c r="IJ51" s="199"/>
      <c r="IK51" s="199"/>
      <c r="IL51" s="199"/>
      <c r="IM51" s="508"/>
      <c r="IN51" s="508"/>
      <c r="IO51" s="508"/>
      <c r="IP51" s="509"/>
      <c r="IQ51" s="205"/>
      <c r="IR51" s="199"/>
      <c r="IS51" s="199"/>
      <c r="IT51" s="199"/>
      <c r="IU51" s="508"/>
      <c r="IV51" s="508"/>
      <c r="IW51" s="508"/>
      <c r="IX51" s="509"/>
      <c r="IY51" s="205"/>
      <c r="IZ51" s="199"/>
      <c r="JA51" s="199"/>
      <c r="JB51" s="199"/>
      <c r="JC51" s="508"/>
      <c r="JD51" s="508"/>
      <c r="JE51" s="508"/>
      <c r="JF51" s="509"/>
    </row>
    <row r="52" spans="1:266" x14ac:dyDescent="0.35">
      <c r="A52" s="2" t="s">
        <v>65</v>
      </c>
      <c r="B52" s="191"/>
      <c r="C52" s="203">
        <v>0</v>
      </c>
      <c r="D52" s="198">
        <v>0</v>
      </c>
      <c r="E52" s="215" t="s">
        <v>174</v>
      </c>
      <c r="F52" s="198">
        <v>0</v>
      </c>
      <c r="G52" s="507">
        <v>0</v>
      </c>
      <c r="H52" s="507">
        <v>0</v>
      </c>
      <c r="I52" s="507">
        <v>0</v>
      </c>
      <c r="J52" s="510">
        <v>0</v>
      </c>
      <c r="K52" s="203">
        <v>0</v>
      </c>
      <c r="L52" s="198">
        <v>0</v>
      </c>
      <c r="M52" s="215" t="s">
        <v>174</v>
      </c>
      <c r="N52" s="198">
        <v>0</v>
      </c>
      <c r="O52" s="507">
        <v>0</v>
      </c>
      <c r="P52" s="507">
        <v>0</v>
      </c>
      <c r="Q52" s="507">
        <v>0</v>
      </c>
      <c r="R52" s="510">
        <v>0</v>
      </c>
      <c r="S52" s="203">
        <v>0</v>
      </c>
      <c r="T52" s="198">
        <v>0</v>
      </c>
      <c r="U52" s="215" t="s">
        <v>174</v>
      </c>
      <c r="V52" s="198">
        <v>0</v>
      </c>
      <c r="W52" s="507">
        <v>0</v>
      </c>
      <c r="X52" s="507">
        <v>0</v>
      </c>
      <c r="Y52" s="507">
        <v>0</v>
      </c>
      <c r="Z52" s="510">
        <v>0</v>
      </c>
      <c r="AA52" s="203">
        <v>0</v>
      </c>
      <c r="AB52" s="198">
        <v>0</v>
      </c>
      <c r="AC52" s="215" t="s">
        <v>174</v>
      </c>
      <c r="AD52" s="198">
        <v>0</v>
      </c>
      <c r="AE52" s="507">
        <v>0</v>
      </c>
      <c r="AF52" s="507">
        <v>0</v>
      </c>
      <c r="AG52" s="507">
        <v>0</v>
      </c>
      <c r="AH52" s="510">
        <v>0</v>
      </c>
      <c r="AI52" s="203">
        <v>0</v>
      </c>
      <c r="AJ52" s="198">
        <v>0</v>
      </c>
      <c r="AK52" s="215" t="s">
        <v>174</v>
      </c>
      <c r="AL52" s="198">
        <v>0</v>
      </c>
      <c r="AM52" s="507">
        <v>0</v>
      </c>
      <c r="AN52" s="507">
        <v>0</v>
      </c>
      <c r="AO52" s="507">
        <v>0</v>
      </c>
      <c r="AP52" s="510">
        <v>0</v>
      </c>
      <c r="AQ52" s="203">
        <v>0</v>
      </c>
      <c r="AR52" s="198">
        <v>0</v>
      </c>
      <c r="AS52" s="215" t="s">
        <v>174</v>
      </c>
      <c r="AT52" s="198">
        <v>0</v>
      </c>
      <c r="AU52" s="507">
        <v>0</v>
      </c>
      <c r="AV52" s="507">
        <v>0</v>
      </c>
      <c r="AW52" s="507">
        <v>0</v>
      </c>
      <c r="AX52" s="510">
        <v>0</v>
      </c>
      <c r="AY52" s="203">
        <v>0</v>
      </c>
      <c r="AZ52" s="198">
        <v>0</v>
      </c>
      <c r="BA52" s="215" t="s">
        <v>174</v>
      </c>
      <c r="BB52" s="198">
        <v>0</v>
      </c>
      <c r="BC52" s="507">
        <v>0</v>
      </c>
      <c r="BD52" s="507">
        <v>0</v>
      </c>
      <c r="BE52" s="507">
        <v>0</v>
      </c>
      <c r="BF52" s="510">
        <v>0</v>
      </c>
      <c r="BG52" s="203">
        <v>0</v>
      </c>
      <c r="BH52" s="198">
        <v>0</v>
      </c>
      <c r="BI52" s="215" t="s">
        <v>174</v>
      </c>
      <c r="BJ52" s="198">
        <v>0</v>
      </c>
      <c r="BK52" s="507">
        <v>0</v>
      </c>
      <c r="BL52" s="507">
        <v>0</v>
      </c>
      <c r="BM52" s="507">
        <v>0</v>
      </c>
      <c r="BN52" s="510">
        <v>0</v>
      </c>
      <c r="BO52" s="203">
        <v>0</v>
      </c>
      <c r="BP52" s="198">
        <v>0</v>
      </c>
      <c r="BQ52" s="215" t="s">
        <v>174</v>
      </c>
      <c r="BR52" s="198">
        <v>0</v>
      </c>
      <c r="BS52" s="507">
        <v>0</v>
      </c>
      <c r="BT52" s="507">
        <v>0</v>
      </c>
      <c r="BU52" s="507">
        <v>0</v>
      </c>
      <c r="BV52" s="510">
        <v>0</v>
      </c>
      <c r="BW52" s="203">
        <v>0</v>
      </c>
      <c r="BX52" s="198">
        <v>0</v>
      </c>
      <c r="BY52" s="215" t="s">
        <v>174</v>
      </c>
      <c r="BZ52" s="198">
        <v>0</v>
      </c>
      <c r="CA52" s="507">
        <v>0</v>
      </c>
      <c r="CB52" s="507">
        <v>0</v>
      </c>
      <c r="CC52" s="507">
        <v>0</v>
      </c>
      <c r="CD52" s="510">
        <v>0</v>
      </c>
      <c r="CE52" s="203">
        <v>0</v>
      </c>
      <c r="CF52" s="198">
        <v>0</v>
      </c>
      <c r="CG52" s="215" t="s">
        <v>174</v>
      </c>
      <c r="CH52" s="198">
        <v>0</v>
      </c>
      <c r="CI52" s="507">
        <v>0</v>
      </c>
      <c r="CJ52" s="507">
        <v>0</v>
      </c>
      <c r="CK52" s="507">
        <v>0</v>
      </c>
      <c r="CL52" s="510">
        <v>0</v>
      </c>
      <c r="CM52" s="203">
        <v>0</v>
      </c>
      <c r="CN52" s="198">
        <v>0</v>
      </c>
      <c r="CO52" s="215" t="s">
        <v>174</v>
      </c>
      <c r="CP52" s="198">
        <v>0</v>
      </c>
      <c r="CQ52" s="507">
        <v>0</v>
      </c>
      <c r="CR52" s="507">
        <v>0</v>
      </c>
      <c r="CS52" s="507">
        <v>0</v>
      </c>
      <c r="CT52" s="510">
        <v>0</v>
      </c>
      <c r="CU52" s="203">
        <v>0</v>
      </c>
      <c r="CV52" s="198">
        <v>0</v>
      </c>
      <c r="CW52" s="215" t="s">
        <v>174</v>
      </c>
      <c r="CX52" s="198">
        <v>0</v>
      </c>
      <c r="CY52" s="507">
        <v>0</v>
      </c>
      <c r="CZ52" s="507">
        <v>0</v>
      </c>
      <c r="DA52" s="507">
        <v>0</v>
      </c>
      <c r="DB52" s="510">
        <v>0</v>
      </c>
      <c r="DC52" s="203">
        <v>0</v>
      </c>
      <c r="DD52" s="198">
        <v>0</v>
      </c>
      <c r="DE52" s="215" t="s">
        <v>174</v>
      </c>
      <c r="DF52" s="198">
        <v>0</v>
      </c>
      <c r="DG52" s="507">
        <v>0</v>
      </c>
      <c r="DH52" s="507">
        <v>0</v>
      </c>
      <c r="DI52" s="507">
        <v>0</v>
      </c>
      <c r="DJ52" s="510">
        <v>0</v>
      </c>
      <c r="DK52" s="203">
        <v>0</v>
      </c>
      <c r="DL52" s="198">
        <v>0</v>
      </c>
      <c r="DM52" s="215" t="s">
        <v>174</v>
      </c>
      <c r="DN52" s="198">
        <v>0</v>
      </c>
      <c r="DO52" s="507">
        <v>0</v>
      </c>
      <c r="DP52" s="507">
        <v>0</v>
      </c>
      <c r="DQ52" s="507">
        <v>0</v>
      </c>
      <c r="DR52" s="510">
        <v>0</v>
      </c>
      <c r="DS52" s="203">
        <v>0</v>
      </c>
      <c r="DT52" s="198">
        <v>0</v>
      </c>
      <c r="DU52" s="215" t="s">
        <v>174</v>
      </c>
      <c r="DV52" s="198">
        <v>0</v>
      </c>
      <c r="DW52" s="507">
        <v>0</v>
      </c>
      <c r="DX52" s="507">
        <v>0</v>
      </c>
      <c r="DY52" s="507">
        <v>0</v>
      </c>
      <c r="DZ52" s="510">
        <v>0</v>
      </c>
      <c r="EA52" s="203">
        <v>0</v>
      </c>
      <c r="EB52" s="198">
        <v>0</v>
      </c>
      <c r="EC52" s="215" t="s">
        <v>174</v>
      </c>
      <c r="ED52" s="198">
        <v>0</v>
      </c>
      <c r="EE52" s="507">
        <v>0</v>
      </c>
      <c r="EF52" s="507">
        <v>0</v>
      </c>
      <c r="EG52" s="507">
        <v>0</v>
      </c>
      <c r="EH52" s="510">
        <v>0</v>
      </c>
      <c r="EI52" s="203">
        <v>0</v>
      </c>
      <c r="EJ52" s="198">
        <v>0</v>
      </c>
      <c r="EK52" s="215" t="s">
        <v>174</v>
      </c>
      <c r="EL52" s="198">
        <v>0</v>
      </c>
      <c r="EM52" s="507">
        <v>0</v>
      </c>
      <c r="EN52" s="507">
        <v>0</v>
      </c>
      <c r="EO52" s="507">
        <v>0</v>
      </c>
      <c r="EP52" s="510">
        <v>0</v>
      </c>
      <c r="EQ52" s="203">
        <v>166</v>
      </c>
      <c r="ER52" s="198">
        <f>EQ52*(1+'Labour rates'!B$27)</f>
        <v>235.72</v>
      </c>
      <c r="ES52" s="215" t="s">
        <v>174</v>
      </c>
      <c r="ET52" s="198">
        <f>($EQ52*($ER$1^ET$1))*(1+'Labour rates'!$B$27)</f>
        <v>247.41177092999996</v>
      </c>
      <c r="EU52" s="507">
        <f>($EQ52*($ER$1^EU$1))*(1+'Labour rates'!$B$27)</f>
        <v>253.47335931778497</v>
      </c>
      <c r="EV52" s="507">
        <f>($EQ52*($ER$1^EV$1))*(1+'Labour rates'!$B$27)</f>
        <v>259.68345662107066</v>
      </c>
      <c r="EW52" s="507">
        <f>($EQ52*($ER$1^EW$1))*(1+'Labour rates'!$B$27)</f>
        <v>266.04570130828688</v>
      </c>
      <c r="EX52" s="507">
        <f>($EQ52*($ER$1^EX$1))*(1+'Labour rates'!$B$27)</f>
        <v>272.56382099033988</v>
      </c>
      <c r="EY52" s="203">
        <v>672.88</v>
      </c>
      <c r="EZ52" s="198">
        <f>EY52*(1+'Labour rates'!B27)</f>
        <v>955.4896</v>
      </c>
      <c r="FA52" s="215" t="s">
        <v>174</v>
      </c>
      <c r="FB52" s="198">
        <f>($EY52*($ER$1^ET$1))*(1+'Labour rates'!$B$27)</f>
        <v>1002.8821230323998</v>
      </c>
      <c r="FC52" s="507">
        <f>($EY52*($ER$1^EU$1))*(1+'Labour rates'!$B$27)</f>
        <v>1027.4527350466935</v>
      </c>
      <c r="FD52" s="507">
        <f>($EY52*($ER$1^EV$1))*(1+'Labour rates'!$B$27)</f>
        <v>1052.6253270553375</v>
      </c>
      <c r="FE52" s="507">
        <f>($EY52*($ER$1^EW$1))*(1+'Labour rates'!$B$27)</f>
        <v>1078.4146475681932</v>
      </c>
      <c r="FF52" s="507">
        <f>($EY52*($ER$1^EX$1))*(1+'Labour rates'!$B$27)</f>
        <v>1104.8358064336139</v>
      </c>
      <c r="FG52" s="203">
        <v>650.57000000000005</v>
      </c>
      <c r="FH52" s="198">
        <f>FG52*(1+'Labour rates'!B27)</f>
        <v>923.80939999999998</v>
      </c>
      <c r="FI52" s="215" t="s">
        <v>174</v>
      </c>
      <c r="FJ52" s="198">
        <f>($FG52*($ER$1^ET$1))*(1+'Labour rates'!$B$27)</f>
        <v>969.63057719234996</v>
      </c>
      <c r="FK52" s="507">
        <f>($FG52*($ER$1^EU$1))*(1+'Labour rates'!$B$27)</f>
        <v>993.38652633356241</v>
      </c>
      <c r="FL52" s="507">
        <f>($FG52*($ER$1^EV$1))*(1+'Labour rates'!$B$27)</f>
        <v>1017.7244962287347</v>
      </c>
      <c r="FM52" s="507">
        <f>($FG52*($ER$1^EW$1))*(1+'Labour rates'!$B$27)</f>
        <v>1042.6587463863386</v>
      </c>
      <c r="FN52" s="507">
        <f>($FG52*($ER$1^EX$1))*(1+'Labour rates'!$B$27)</f>
        <v>1068.2038856728038</v>
      </c>
      <c r="FO52" s="203">
        <v>1301.1400000000001</v>
      </c>
      <c r="FP52" s="198">
        <f>FO52*(1+'Labour rates'!B27)</f>
        <v>1847.6188</v>
      </c>
      <c r="FQ52" s="215" t="s">
        <v>174</v>
      </c>
      <c r="FR52" s="198">
        <f>($FO52*($ER$1^ET$1))*(1+'Labour rates'!$B$27)</f>
        <v>1939.2611543846999</v>
      </c>
      <c r="FS52" s="507">
        <f>($FO52*($ER$1^EU$1))*(1+'Labour rates'!$B$27)</f>
        <v>1986.7730526671248</v>
      </c>
      <c r="FT52" s="507">
        <f>($FO52*($ER$1^EV$1))*(1+'Labour rates'!$B$27)</f>
        <v>2035.4489924574693</v>
      </c>
      <c r="FU52" s="507">
        <f>($FO52*($ER$1^EW$1))*(1+'Labour rates'!$B$27)</f>
        <v>2085.3174927726773</v>
      </c>
      <c r="FV52" s="507">
        <f>($FO52*($ER$1^EX$1))*(1+'Labour rates'!$B$27)</f>
        <v>2136.4077713456077</v>
      </c>
      <c r="FW52" s="203">
        <v>1951.71</v>
      </c>
      <c r="FX52" s="198">
        <f>FW52*(1+'Labour rates'!B27)</f>
        <v>2771.4281999999998</v>
      </c>
      <c r="FY52" s="215" t="s">
        <v>174</v>
      </c>
      <c r="FZ52" s="198">
        <f>($FW52*($ER$1^ET$1))*(1+'Labour rates'!$B$27)</f>
        <v>2908.8917315770495</v>
      </c>
      <c r="GA52" s="507">
        <f>($FW52*($ER$1^EU$1))*(1+'Labour rates'!$B$27)</f>
        <v>2980.1595790006868</v>
      </c>
      <c r="GB52" s="507">
        <f>($FW52*($ER$1^EV$1))*(1+'Labour rates'!$B$27)</f>
        <v>3053.1734886862037</v>
      </c>
      <c r="GC52" s="507">
        <f>($FW52*($ER$1^EW$1))*(1+'Labour rates'!$B$27)</f>
        <v>3127.9762391590161</v>
      </c>
      <c r="GD52" s="507">
        <f>($FW52*($ER$1^EX$1))*(1+'Labour rates'!$B$27)</f>
        <v>3204.6116570184113</v>
      </c>
      <c r="GE52" s="203">
        <v>258.57</v>
      </c>
      <c r="GF52" s="198">
        <f>GE52*(1+'Labour rates'!B27)</f>
        <v>367.1694</v>
      </c>
      <c r="GG52" s="215" t="s">
        <v>174</v>
      </c>
      <c r="GH52" s="198">
        <f>($GE52*($ER$1^ET$1))*(1+'Labour rates'!$B$27)</f>
        <v>385.38109403234989</v>
      </c>
      <c r="GI52" s="507">
        <f>($GE52*($ER$1^EU$1))*(1+'Labour rates'!$B$27)</f>
        <v>394.82293083614252</v>
      </c>
      <c r="GJ52" s="507">
        <f>($GE52*($ER$1^EV$1))*(1+'Labour rates'!$B$27)</f>
        <v>404.49609264162797</v>
      </c>
      <c r="GK52" s="507">
        <f>($GE52*($ER$1^EW$1))*(1+'Labour rates'!$B$27)</f>
        <v>414.40624691134781</v>
      </c>
      <c r="GL52" s="507">
        <f>($GE52*($ER$1^EX$1))*(1+'Labour rates'!$B$27)</f>
        <v>424.55919996067581</v>
      </c>
      <c r="GM52" s="203">
        <v>463.21</v>
      </c>
      <c r="GN52" s="198">
        <f>GM52*(1+'Labour rates'!B27)</f>
        <v>657.75819999999999</v>
      </c>
      <c r="GO52" s="215" t="s">
        <v>174</v>
      </c>
      <c r="GP52" s="198">
        <f>($GM52*($ER$1^ET$1))*(1+'Labour rates'!$B$27)</f>
        <v>690.38317115954987</v>
      </c>
      <c r="GQ52" s="507">
        <f>($GM52*($ER$1^EU$1))*(1+'Labour rates'!$B$27)</f>
        <v>707.29755885295879</v>
      </c>
      <c r="GR52" s="507">
        <f>($GM52*($ER$1^EV$1))*(1+'Labour rates'!$B$27)</f>
        <v>724.62634904485628</v>
      </c>
      <c r="GS52" s="507">
        <f>($GM52*($ER$1^EW$1))*(1+'Labour rates'!$B$27)</f>
        <v>742.37969459645524</v>
      </c>
      <c r="GT52" s="507">
        <f>($GM52*($ER$1^EX$1))*(1+'Labour rates'!$B$27)</f>
        <v>760.56799711406813</v>
      </c>
      <c r="GU52" s="203">
        <v>276.26</v>
      </c>
      <c r="GV52" s="198">
        <f>GU52*(1+'Labour rates'!B27)</f>
        <v>392.28919999999999</v>
      </c>
      <c r="GW52" s="215" t="s">
        <v>174</v>
      </c>
      <c r="GX52" s="198">
        <f>($GU52*($ER$1^ET$1))*(1+'Labour rates'!$B$27)</f>
        <v>411.74684239229992</v>
      </c>
      <c r="GY52" s="507">
        <f>($GU52*($ER$1^EU$1))*(1+'Labour rates'!$B$27)</f>
        <v>421.8346400309112</v>
      </c>
      <c r="GZ52" s="507">
        <f>($GU52*($ER$1^EV$1))*(1+'Labour rates'!$B$27)</f>
        <v>432.16958871166855</v>
      </c>
      <c r="HA52" s="507">
        <f>($GU52*($ER$1^EW$1))*(1+'Labour rates'!$B$27)</f>
        <v>442.75774363510448</v>
      </c>
      <c r="HB52" s="507">
        <f>($GU52*($ER$1^EX$1))*(1+'Labour rates'!$B$27)</f>
        <v>453.60530835416444</v>
      </c>
      <c r="HC52" s="203">
        <v>308.26</v>
      </c>
      <c r="HD52" s="198">
        <f>HC52*(1+'Labour rates'!B27)</f>
        <v>437.72919999999999</v>
      </c>
      <c r="HE52" s="215" t="s">
        <v>174</v>
      </c>
      <c r="HF52" s="198">
        <f>($HC52*($ER$1^ET$1))*(1+'Labour rates'!$B$27)</f>
        <v>459.44067775229991</v>
      </c>
      <c r="HG52" s="507">
        <f>($HC52*($ER$1^EU$1))*(1+'Labour rates'!$B$27)</f>
        <v>470.69697435723123</v>
      </c>
      <c r="HH52" s="507">
        <f>($HC52*($ER$1^EV$1))*(1+'Labour rates'!$B$27)</f>
        <v>482.2290502289834</v>
      </c>
      <c r="HI52" s="507">
        <f>($HC52*($ER$1^EW$1))*(1+'Labour rates'!$B$27)</f>
        <v>494.04366195959346</v>
      </c>
      <c r="HJ52" s="507">
        <f>($HC52*($ER$1^EX$1))*(1+'Labour rates'!$B$27)</f>
        <v>506.14773167760342</v>
      </c>
      <c r="HK52" s="203">
        <v>401.43</v>
      </c>
      <c r="HL52" s="198">
        <f>HK52*(1+'Labour rates'!B27)</f>
        <v>570.03059999999994</v>
      </c>
      <c r="HM52" s="215" t="s">
        <v>174</v>
      </c>
      <c r="HN52" s="198">
        <f>($HK52*($ER$1^ET$1))*(1+'Labour rates'!$B$27)</f>
        <v>598.30426026764997</v>
      </c>
      <c r="HO52" s="507">
        <f>($HK52*($ER$1^EU$1))*(1+'Labour rates'!$B$27)</f>
        <v>612.96271464420727</v>
      </c>
      <c r="HP52" s="507">
        <f>($HK52*($ER$1^EV$1))*(1+'Labour rates'!$B$27)</f>
        <v>627.98030115299036</v>
      </c>
      <c r="HQ52" s="507">
        <f>($HK52*($ER$1^EW$1))*(1+'Labour rates'!$B$27)</f>
        <v>643.36581853123869</v>
      </c>
      <c r="HR52" s="507">
        <f>($HK52*($ER$1^EX$1))*(1+'Labour rates'!$B$27)</f>
        <v>659.12828108525378</v>
      </c>
      <c r="HS52" s="203">
        <v>475.2</v>
      </c>
      <c r="HT52" s="198">
        <f>HS52*(1+'Labour rates'!B27)</f>
        <v>674.78399999999999</v>
      </c>
      <c r="HU52" s="215" t="s">
        <v>174</v>
      </c>
      <c r="HV52" s="198">
        <f>($HS52*($ER$1^ET$1))*(1+'Labour rates'!$B$27)</f>
        <v>708.25345509599993</v>
      </c>
      <c r="HW52" s="507">
        <f>($HS52*($ER$1^EU$1))*(1+'Labour rates'!$B$27)</f>
        <v>725.60566474585175</v>
      </c>
      <c r="HX52" s="507">
        <f>($HS52*($ER$1^EV$1))*(1+'Labour rates'!$B$27)</f>
        <v>743.38300353212526</v>
      </c>
      <c r="HY52" s="507">
        <f>($HS52*($ER$1^EW$1))*(1+'Labour rates'!$B$27)</f>
        <v>761.59588711866229</v>
      </c>
      <c r="HZ52" s="507">
        <f>($HS52*($ER$1^EX$1))*(1+'Labour rates'!$B$27)</f>
        <v>780.2549863530694</v>
      </c>
      <c r="IA52" s="203">
        <v>2583.17</v>
      </c>
      <c r="IB52" s="198">
        <f>IA52*(1+'Labour rates'!B27)</f>
        <v>3668.1014</v>
      </c>
      <c r="IC52" s="215" t="s">
        <v>174</v>
      </c>
      <c r="ID52" s="198">
        <f>($IA52*($ER$1^ET$1))*(1+'Labour rates'!$B$27)</f>
        <v>3850.0401464653492</v>
      </c>
      <c r="IE52" s="507">
        <f>($IA52*($ER$1^EU$1))*(1+'Labour rates'!$B$27)</f>
        <v>3944.3661300537501</v>
      </c>
      <c r="IF52" s="507">
        <f>($IA52*($ER$1^EV$1))*(1+'Labour rates'!$B$27)</f>
        <v>4041.0031002400674</v>
      </c>
      <c r="IG52" s="507">
        <f>($IA52*($ER$1^EW$1))*(1+'Labour rates'!$B$27)</f>
        <v>4140.007676195949</v>
      </c>
      <c r="IH52" s="507">
        <f>($IA52*($ER$1^EX$1))*(1+'Labour rates'!$B$27)</f>
        <v>4241.4378642627489</v>
      </c>
      <c r="II52" s="203">
        <v>1562</v>
      </c>
      <c r="IJ52" s="198">
        <f>II52*(1+'Labour rates'!B27)</f>
        <v>2218.04</v>
      </c>
      <c r="IK52" s="215" t="s">
        <v>174</v>
      </c>
      <c r="IL52" s="198">
        <f>($II52*($ER$1^ET$1))*(1+'Labour rates'!$B$27)</f>
        <v>2328.0553385099997</v>
      </c>
      <c r="IM52" s="507">
        <f>($II52*($ER$1^EU$1))*(1+'Labour rates'!$B$27)</f>
        <v>2385.0926943034947</v>
      </c>
      <c r="IN52" s="507">
        <f>($II52*($ER$1^EV$1))*(1+'Labour rates'!$B$27)</f>
        <v>2443.52746531393</v>
      </c>
      <c r="IO52" s="507">
        <f>($II52*($ER$1^EW$1))*(1+'Labour rates'!$B$27)</f>
        <v>2503.3938882141215</v>
      </c>
      <c r="IP52" s="507">
        <f>($II52*($ER$1^EX$1))*(1+'Labour rates'!$B$27)</f>
        <v>2564.727038475367</v>
      </c>
      <c r="IQ52" s="203">
        <v>2072</v>
      </c>
      <c r="IR52" s="198">
        <f>IQ52*(1+'Labour rates'!B27)</f>
        <v>2942.24</v>
      </c>
      <c r="IS52" s="215" t="s">
        <v>174</v>
      </c>
      <c r="IT52" s="198">
        <f>($IQ52*($ER$1^ET$1))*(1+'Labour rates'!$B$27)</f>
        <v>3088.17583956</v>
      </c>
      <c r="IU52" s="507">
        <f>($IQ52*($ER$1^EU$1))*(1+'Labour rates'!$B$27)</f>
        <v>3163.8361476292193</v>
      </c>
      <c r="IV52" s="507">
        <f>($IQ52*($ER$1^EV$1))*(1+'Labour rates'!$B$27)</f>
        <v>3241.3501332461351</v>
      </c>
      <c r="IW52" s="507">
        <f>($IQ52*($ER$1^EW$1))*(1+'Labour rates'!$B$27)</f>
        <v>3320.7632115106658</v>
      </c>
      <c r="IX52" s="507">
        <f>($IQ52*($ER$1^EX$1))*(1+'Labour rates'!$B$27)</f>
        <v>3402.1219101926758</v>
      </c>
      <c r="IY52" s="203">
        <v>83.88</v>
      </c>
      <c r="IZ52" s="198">
        <f>IY52*(1+'Labour rates'!B27)</f>
        <v>119.10959999999999</v>
      </c>
      <c r="JA52" s="215" t="s">
        <v>174</v>
      </c>
      <c r="JB52" s="198">
        <f>($IY52*($ER$1^ET$1))*(1+'Labour rates'!$B$27)</f>
        <v>125.01746593739998</v>
      </c>
      <c r="JC52" s="507">
        <f>($IY52*($ER$1^EU$1))*(1+'Labour rates'!$B$27)</f>
        <v>128.08039385286628</v>
      </c>
      <c r="JD52" s="507">
        <f>($IY52*($ER$1^EV$1))*(1+'Labour rates'!$B$27)</f>
        <v>131.2183635022615</v>
      </c>
      <c r="JE52" s="507">
        <f>($IY52*($ER$1^EW$1))*(1+'Labour rates'!$B$27)</f>
        <v>134.43321340806691</v>
      </c>
      <c r="JF52" s="510">
        <f>($IY52*($ER$1^EX$1))*(1+'Labour rates'!$B$27)</f>
        <v>137.72682713656451</v>
      </c>
    </row>
    <row r="53" spans="1:266" x14ac:dyDescent="0.35">
      <c r="A53" s="4" t="s">
        <v>66</v>
      </c>
      <c r="B53" s="191"/>
      <c r="C53" s="205"/>
      <c r="D53" s="217">
        <f>SUM(D36:D52)</f>
        <v>1029.2932500000002</v>
      </c>
      <c r="E53" s="219" t="s">
        <v>174</v>
      </c>
      <c r="F53" s="217">
        <f>SUM(F36:F52)</f>
        <v>1186.9197826253112</v>
      </c>
      <c r="G53" s="511">
        <f>SUM(G36:G52)</f>
        <v>1222.2488235323867</v>
      </c>
      <c r="H53" s="511">
        <f>SUM(H36:H52)</f>
        <v>1263.5499331666506</v>
      </c>
      <c r="I53" s="511">
        <f>SUM(I36:I52)</f>
        <v>1307.07475326132</v>
      </c>
      <c r="J53" s="511">
        <f>SUM(J36:J52)</f>
        <v>1351.5107339388621</v>
      </c>
      <c r="K53" s="205"/>
      <c r="L53" s="217">
        <f>SUM(L36:L52)</f>
        <v>1225.0832500000001</v>
      </c>
      <c r="M53" s="219" t="s">
        <v>174</v>
      </c>
      <c r="N53" s="217">
        <f>SUM(N36:N52)</f>
        <v>1418.471282473703</v>
      </c>
      <c r="O53" s="511">
        <f>SUM(O36:O52)</f>
        <v>1460.6925266534754</v>
      </c>
      <c r="P53" s="511">
        <f>SUM(P36:P52)</f>
        <v>1510.0509068979432</v>
      </c>
      <c r="Q53" s="511">
        <f>SUM(Q36:Q52)</f>
        <v>1562.0668125074737</v>
      </c>
      <c r="R53" s="511">
        <f>SUM(R36:R52)</f>
        <v>1615.1716334248852</v>
      </c>
      <c r="S53" s="205"/>
      <c r="T53" s="217">
        <f>SUM(T36:T52)</f>
        <v>1406.0552500000001</v>
      </c>
      <c r="U53" s="219" t="s">
        <v>174</v>
      </c>
      <c r="V53" s="217">
        <f>SUM(V36:V52)</f>
        <v>1610.1637692832467</v>
      </c>
      <c r="W53" s="511">
        <f>SUM(W36:W52)</f>
        <v>1658.0908006671834</v>
      </c>
      <c r="X53" s="511">
        <f>SUM(X36:X52)</f>
        <v>1714.1194820808457</v>
      </c>
      <c r="Y53" s="511">
        <f>SUM(Y36:Y52)</f>
        <v>1773.1648273576729</v>
      </c>
      <c r="Z53" s="511">
        <f>SUM(Z36:Z52)</f>
        <v>1833.446244170266</v>
      </c>
      <c r="AA53" s="205"/>
      <c r="AB53" s="217">
        <f>SUM(AB36:AB52)</f>
        <v>1797.63525</v>
      </c>
      <c r="AC53" s="219" t="s">
        <v>174</v>
      </c>
      <c r="AD53" s="217">
        <f>SUM(AD36:AD52)</f>
        <v>2073.2667689800305</v>
      </c>
      <c r="AE53" s="511">
        <f>SUM(AE36:AE52)</f>
        <v>2134.9782069093603</v>
      </c>
      <c r="AF53" s="511">
        <f>SUM(AF36:AF52)</f>
        <v>2207.1214295434306</v>
      </c>
      <c r="AG53" s="511">
        <f>SUM(AG36:AG52)</f>
        <v>2283.1489458499809</v>
      </c>
      <c r="AH53" s="511">
        <f>SUM(AH36:AH52)</f>
        <v>2360.7680431423123</v>
      </c>
      <c r="AI53" s="205"/>
      <c r="AJ53" s="217">
        <f>SUM(AJ36:AJ52)</f>
        <v>2189.2152500000002</v>
      </c>
      <c r="AK53" s="219" t="s">
        <v>174</v>
      </c>
      <c r="AL53" s="217">
        <f>SUM(AL36:AL52)</f>
        <v>2536.3697686768146</v>
      </c>
      <c r="AM53" s="511">
        <f>SUM(AM36:AM52)</f>
        <v>2611.8656131515377</v>
      </c>
      <c r="AN53" s="511">
        <f>SUM(AN36:AN52)</f>
        <v>2700.1233770060157</v>
      </c>
      <c r="AO53" s="511">
        <f>SUM(AO36:AO52)</f>
        <v>2793.133064342288</v>
      </c>
      <c r="AP53" s="511">
        <f>SUM(AP36:AP52)</f>
        <v>2888.0898421143584</v>
      </c>
      <c r="AQ53" s="205"/>
      <c r="AR53" s="217">
        <f>SUM(AR36:AR52)</f>
        <v>2580.7952500000001</v>
      </c>
      <c r="AS53" s="219" t="s">
        <v>174</v>
      </c>
      <c r="AT53" s="217">
        <f>SUM(AT36:AT52)</f>
        <v>2999.4727683735982</v>
      </c>
      <c r="AU53" s="511">
        <f>SUM(AU36:AU52)</f>
        <v>3088.7530193937146</v>
      </c>
      <c r="AV53" s="511">
        <f>SUM(AV36:AV52)</f>
        <v>3193.1253244686009</v>
      </c>
      <c r="AW53" s="511">
        <f>SUM(AW36:AW52)</f>
        <v>3303.117182834596</v>
      </c>
      <c r="AX53" s="511">
        <f>SUM(AX36:AX52)</f>
        <v>3415.4116410864044</v>
      </c>
      <c r="AY53" s="205"/>
      <c r="AZ53" s="217">
        <f>SUM(AZ36:AZ52)</f>
        <v>2776.5852500000001</v>
      </c>
      <c r="BA53" s="219" t="s">
        <v>174</v>
      </c>
      <c r="BB53" s="217">
        <f>SUM(BB36:BB52)</f>
        <v>3231.0242682219896</v>
      </c>
      <c r="BC53" s="511">
        <f>SUM(BC36:BC52)</f>
        <v>3327.1967225148028</v>
      </c>
      <c r="BD53" s="511">
        <f>SUM(BD36:BD52)</f>
        <v>3439.6262981998934</v>
      </c>
      <c r="BE53" s="511">
        <f>SUM(BE36:BE52)</f>
        <v>3558.1092420807499</v>
      </c>
      <c r="BF53" s="511">
        <f>SUM(BF36:BF52)</f>
        <v>3679.072540572427</v>
      </c>
      <c r="BG53" s="205"/>
      <c r="BH53" s="217">
        <f>SUM(BH36:BH52)</f>
        <v>1993.42525</v>
      </c>
      <c r="BI53" s="219" t="s">
        <v>174</v>
      </c>
      <c r="BJ53" s="217">
        <f>SUM(BJ36:BJ52)</f>
        <v>2304.8182688284223</v>
      </c>
      <c r="BK53" s="511">
        <f>SUM(BK36:BK52)</f>
        <v>2373.421910030449</v>
      </c>
      <c r="BL53" s="511">
        <f>SUM(BL36:BL52)</f>
        <v>2453.6224032747232</v>
      </c>
      <c r="BM53" s="511">
        <f>SUM(BM36:BM52)</f>
        <v>2538.1410050961344</v>
      </c>
      <c r="BN53" s="511">
        <f>SUM(BN36:BN52)</f>
        <v>2624.4289426283349</v>
      </c>
      <c r="BO53" s="205"/>
      <c r="BP53" s="217">
        <f>SUM(BP36:BP52)</f>
        <v>1993.42525</v>
      </c>
      <c r="BQ53" s="219" t="s">
        <v>174</v>
      </c>
      <c r="BR53" s="217">
        <f>SUM(BR36:BR52)</f>
        <v>2304.8182688284223</v>
      </c>
      <c r="BS53" s="511">
        <f>SUM(BS36:BS52)</f>
        <v>2373.421910030449</v>
      </c>
      <c r="BT53" s="511">
        <f>SUM(BT36:BT52)</f>
        <v>2453.6224032747232</v>
      </c>
      <c r="BU53" s="511">
        <f>SUM(BU36:BU52)</f>
        <v>2538.1410050961344</v>
      </c>
      <c r="BV53" s="511">
        <f>SUM(BV36:BV52)</f>
        <v>2624.4289426283349</v>
      </c>
      <c r="BW53" s="205"/>
      <c r="BX53" s="217">
        <f>SUM(BX36:BX52)</f>
        <v>1258.22075</v>
      </c>
      <c r="BY53" s="219" t="s">
        <v>174</v>
      </c>
      <c r="BZ53" s="217">
        <f>SUM(BZ36:BZ52)</f>
        <v>1453.5717940536783</v>
      </c>
      <c r="CA53" s="511">
        <f>SUM(CA36:CA52)</f>
        <v>1496.8378160083437</v>
      </c>
      <c r="CB53" s="511">
        <f>SUM(CB36:CB52)</f>
        <v>1547.4175846719825</v>
      </c>
      <c r="CC53" s="511">
        <f>SUM(CC36:CC52)</f>
        <v>1600.7206399896172</v>
      </c>
      <c r="CD53" s="511">
        <f>SUM(CD36:CD52)</f>
        <v>1655.1395561619663</v>
      </c>
      <c r="CE53" s="205"/>
      <c r="CF53" s="217">
        <f>SUM(CF36:CF52)</f>
        <v>2041.3807499999998</v>
      </c>
      <c r="CG53" s="219" t="s">
        <v>174</v>
      </c>
      <c r="CH53" s="217">
        <f>SUM(CH36:CH52)</f>
        <v>2379.777793447246</v>
      </c>
      <c r="CI53" s="511">
        <f>SUM(CI36:CI52)</f>
        <v>2450.6126284926977</v>
      </c>
      <c r="CJ53" s="511">
        <f>SUM(CJ36:CJ52)</f>
        <v>2533.421479597152</v>
      </c>
      <c r="CK53" s="511">
        <f>SUM(CK36:CK52)</f>
        <v>2620.6888769742327</v>
      </c>
      <c r="CL53" s="511">
        <f>SUM(CL36:CL52)</f>
        <v>2709.7831541060586</v>
      </c>
      <c r="CM53" s="205"/>
      <c r="CN53" s="217">
        <f>SUM(CN36:CN52)</f>
        <v>1574.6587500000001</v>
      </c>
      <c r="CO53" s="219" t="s">
        <v>174</v>
      </c>
      <c r="CP53" s="217">
        <f>SUM(CP36:CP52)</f>
        <v>1812.9182851084324</v>
      </c>
      <c r="CQ53" s="511">
        <f>SUM(CQ36:CQ52)</f>
        <v>1866.8803684719046</v>
      </c>
      <c r="CR53" s="511">
        <f>SUM(CR36:CR52)</f>
        <v>1929.9642751918768</v>
      </c>
      <c r="CS53" s="511">
        <f>SUM(CS36:CS52)</f>
        <v>1996.4447091359038</v>
      </c>
      <c r="CT53" s="511">
        <f>SUM(CT36:CT52)</f>
        <v>2064.3168628115764</v>
      </c>
      <c r="CU53" s="205"/>
      <c r="CV53" s="217">
        <f>SUM(CV36:CV52)</f>
        <v>2804.21875</v>
      </c>
      <c r="CW53" s="219" t="s">
        <v>174</v>
      </c>
      <c r="CX53" s="217">
        <f>SUM(CX36:CX52)</f>
        <v>3211.9682941376354</v>
      </c>
      <c r="CY53" s="511">
        <f>SUM(CY36:CY52)</f>
        <v>3307.5735413640532</v>
      </c>
      <c r="CZ53" s="511">
        <f>SUM(CZ36:CZ52)</f>
        <v>3419.3400285351877</v>
      </c>
      <c r="DA53" s="511">
        <f>SUM(DA36:DA52)</f>
        <v>3537.1241822737852</v>
      </c>
      <c r="DB53" s="511">
        <f>SUM(DB36:DB52)</f>
        <v>3657.374061957722</v>
      </c>
      <c r="DC53" s="205"/>
      <c r="DD53" s="217">
        <f>SUM(DD36:DD52)</f>
        <v>670.85075000000006</v>
      </c>
      <c r="DE53" s="219" t="s">
        <v>174</v>
      </c>
      <c r="DF53" s="217">
        <f>SUM(DF36:DF52)</f>
        <v>758.91729450850244</v>
      </c>
      <c r="DG53" s="511">
        <f>SUM(DG36:DG52)</f>
        <v>781.50670664507811</v>
      </c>
      <c r="DH53" s="511">
        <f>SUM(DH36:DH52)</f>
        <v>807.91466347810467</v>
      </c>
      <c r="DI53" s="511">
        <f>SUM(DI36:DI52)</f>
        <v>835.74446225115571</v>
      </c>
      <c r="DJ53" s="511">
        <f>SUM(DJ36:DJ52)</f>
        <v>864.15685770389723</v>
      </c>
      <c r="DK53" s="205"/>
      <c r="DL53" s="217">
        <f>SUM(DL36:DL52)</f>
        <v>1378.8687500000001</v>
      </c>
      <c r="DM53" s="219" t="s">
        <v>174</v>
      </c>
      <c r="DN53" s="217">
        <f>SUM(DN36:DN52)</f>
        <v>1581.3667852600406</v>
      </c>
      <c r="DO53" s="511">
        <f>SUM(DO36:DO52)</f>
        <v>1628.4366653508159</v>
      </c>
      <c r="DP53" s="511">
        <f>SUM(DP36:DP52)</f>
        <v>1683.4633014605843</v>
      </c>
      <c r="DQ53" s="511">
        <f>SUM(DQ36:DQ52)</f>
        <v>1741.4526498897499</v>
      </c>
      <c r="DR53" s="511">
        <f>SUM(DR36:DR52)</f>
        <v>1800.6559633255536</v>
      </c>
      <c r="DS53" s="205"/>
      <c r="DT53" s="217">
        <f>SUM(DT36:DT52)</f>
        <v>1966.23875</v>
      </c>
      <c r="DU53" s="219" t="s">
        <v>174</v>
      </c>
      <c r="DV53" s="217">
        <f>SUM(DV36:DV52)</f>
        <v>2276.0212848052165</v>
      </c>
      <c r="DW53" s="511">
        <f>SUM(DW36:DW52)</f>
        <v>2343.7677747140815</v>
      </c>
      <c r="DX53" s="511">
        <f>SUM(DX36:DX52)</f>
        <v>2422.9662226544619</v>
      </c>
      <c r="DY53" s="511">
        <f>SUM(DY36:DY52)</f>
        <v>2506.4288276282114</v>
      </c>
      <c r="DZ53" s="511">
        <f>SUM(DZ36:DZ52)</f>
        <v>2591.6386617836224</v>
      </c>
      <c r="EA53" s="205"/>
      <c r="EB53" s="217">
        <f>SUM(EB36:EB52)</f>
        <v>3722.5607500000001</v>
      </c>
      <c r="EC53" s="219" t="s">
        <v>174</v>
      </c>
      <c r="ED53" s="217">
        <f>SUM(ED36:ED52)</f>
        <v>4208.8745987580878</v>
      </c>
      <c r="EE53" s="511">
        <f>SUM(EE36:EE52)</f>
        <v>4334.1530759129473</v>
      </c>
      <c r="EF53" s="511">
        <f>SUM(EF36:EF52)</f>
        <v>4480.6087958232547</v>
      </c>
      <c r="EG53" s="511">
        <f>SUM(EG36:EG52)</f>
        <v>4634.9498999093084</v>
      </c>
      <c r="EH53" s="511">
        <f>SUM(EH36:EH52)</f>
        <v>4792.5220232173697</v>
      </c>
      <c r="EI53" s="205"/>
      <c r="EJ53" s="217">
        <f>SUM(EJ36:EJ52)</f>
        <v>2812.7907500000001</v>
      </c>
      <c r="EK53" s="219" t="s">
        <v>174</v>
      </c>
      <c r="EL53" s="217">
        <f>SUM(EL36:EL52)</f>
        <v>3172.7216478093974</v>
      </c>
      <c r="EM53" s="511">
        <f>SUM(EM36:EM52)</f>
        <v>3267.1587062551635</v>
      </c>
      <c r="EN53" s="511">
        <f>SUM(EN36:EN52)</f>
        <v>3377.5595324384976</v>
      </c>
      <c r="EO53" s="511">
        <f>SUM(EO36:EO52)</f>
        <v>3493.9044960601545</v>
      </c>
      <c r="EP53" s="511">
        <f>SUM(EP36:EP52)</f>
        <v>3612.6850572244839</v>
      </c>
      <c r="EQ53" s="205"/>
      <c r="ER53" s="217">
        <f>SUM(ER36:ER52)</f>
        <v>4264.8887500000001</v>
      </c>
      <c r="ES53" s="219" t="s">
        <v>174</v>
      </c>
      <c r="ET53" s="217">
        <f>SUM(ET36:ET52)</f>
        <v>4941.4341049548366</v>
      </c>
      <c r="EU53" s="511">
        <f>SUM(EU36:EU52)</f>
        <v>5087.214745535588</v>
      </c>
      <c r="EV53" s="511">
        <f>SUM(EV36:EV52)</f>
        <v>5256.76219206936</v>
      </c>
      <c r="EW53" s="511">
        <f>SUM(EW36:EW52)</f>
        <v>5435.2561010859808</v>
      </c>
      <c r="EX53" s="511">
        <f>SUM(EX36:EX52)</f>
        <v>5617.5093368121197</v>
      </c>
      <c r="EY53" s="205"/>
      <c r="EZ53" s="217">
        <f>SUM(EZ36:EZ52)</f>
        <v>5001.7498500000002</v>
      </c>
      <c r="FA53" s="219" t="s">
        <v>174</v>
      </c>
      <c r="FB53" s="217">
        <f>SUM(FB36:FB52)</f>
        <v>5671.0648698282321</v>
      </c>
      <c r="FC53" s="511">
        <f>SUM(FC36:FC52)</f>
        <v>5834.5854105887356</v>
      </c>
      <c r="FD53" s="511">
        <f>SUM(FD36:FD52)</f>
        <v>6022.1962147162649</v>
      </c>
      <c r="FE53" s="511">
        <f>SUM(FE36:FE52)</f>
        <v>6219.1696516265383</v>
      </c>
      <c r="FF53" s="511">
        <f>SUM(FF36:FF52)</f>
        <v>6420.3585423744262</v>
      </c>
      <c r="FG53" s="205"/>
      <c r="FH53" s="217">
        <f>SUM(FH36:FH52)</f>
        <v>10375.258650000002</v>
      </c>
      <c r="FI53" s="219" t="s">
        <v>174</v>
      </c>
      <c r="FJ53" s="217">
        <f>SUM(FJ36:FJ52)</f>
        <v>11947.497054943611</v>
      </c>
      <c r="FK53" s="511">
        <f>SUM(FK36:FK52)</f>
        <v>12298.012655025212</v>
      </c>
      <c r="FL53" s="511">
        <f>SUM(FL36:FL52)</f>
        <v>12704.346167993275</v>
      </c>
      <c r="FM53" s="511">
        <f>SUM(FM36:FM52)</f>
        <v>13131.843144345039</v>
      </c>
      <c r="FN53" s="511">
        <f>SUM(FN36:FN52)</f>
        <v>13568.378368915126</v>
      </c>
      <c r="FO53" s="205"/>
      <c r="FP53" s="217">
        <f>SUM(FP36:FP52)</f>
        <v>15346.698050000003</v>
      </c>
      <c r="FQ53" s="219" t="s">
        <v>174</v>
      </c>
      <c r="FR53" s="217">
        <f>SUM(FR36:FR52)</f>
        <v>17615.307367304926</v>
      </c>
      <c r="FS53" s="511">
        <f>SUM(FS36:FS52)</f>
        <v>18129.421715074281</v>
      </c>
      <c r="FT53" s="511">
        <f>SUM(FT36:FT52)</f>
        <v>18723.575211772095</v>
      </c>
      <c r="FU53" s="511">
        <f>SUM(FU36:FU52)</f>
        <v>19348.290556162923</v>
      </c>
      <c r="FV53" s="511">
        <f>SUM(FV36:FV52)</f>
        <v>19986.261681120297</v>
      </c>
      <c r="FW53" s="205"/>
      <c r="FX53" s="217">
        <f>SUM(FX36:FX52)</f>
        <v>20159.547449999998</v>
      </c>
      <c r="FY53" s="219" t="s">
        <v>174</v>
      </c>
      <c r="FZ53" s="217">
        <f>SUM(FZ36:FZ52)</f>
        <v>23090.969847287484</v>
      </c>
      <c r="GA53" s="511">
        <f>SUM(GA36:GA52)</f>
        <v>23762.963602036241</v>
      </c>
      <c r="GB53" s="511">
        <f>SUM(GB36:GB52)</f>
        <v>24538.250936687811</v>
      </c>
      <c r="GC53" s="511">
        <f>SUM(GC36:GC52)</f>
        <v>25353.138511747424</v>
      </c>
      <c r="GD53" s="511">
        <f>SUM(GD36:GD52)</f>
        <v>26185.351893939616</v>
      </c>
      <c r="GE53" s="205"/>
      <c r="GF53" s="217">
        <f>SUM(GF36:GF52)</f>
        <v>1419.0354</v>
      </c>
      <c r="GG53" s="219" t="s">
        <v>174</v>
      </c>
      <c r="GH53" s="217">
        <f>SUM(GH36:GH52)</f>
        <v>1572.047580808068</v>
      </c>
      <c r="GI53" s="511">
        <f>SUM(GI36:GI52)</f>
        <v>1616.8109190882496</v>
      </c>
      <c r="GJ53" s="511">
        <f>SUM(GJ36:GJ52)</f>
        <v>1667.7763766217793</v>
      </c>
      <c r="GK53" s="511">
        <f>SUM(GK36:GK52)</f>
        <v>1721.2020625267078</v>
      </c>
      <c r="GL53" s="511">
        <f>SUM(GL36:GL52)</f>
        <v>1775.7815133469462</v>
      </c>
      <c r="GM53" s="205"/>
      <c r="GN53" s="217">
        <f>SUM(GN36:GN52)</f>
        <v>1598.0242000000001</v>
      </c>
      <c r="GO53" s="219" t="s">
        <v>174</v>
      </c>
      <c r="GP53" s="217">
        <f>SUM(GP36:GP52)</f>
        <v>1758.8386555263592</v>
      </c>
      <c r="GQ53" s="511">
        <f>SUM(GQ36:GQ52)</f>
        <v>1807.5559570031173</v>
      </c>
      <c r="GR53" s="511">
        <f>SUM(GR36:GR52)</f>
        <v>1862.0636684204724</v>
      </c>
      <c r="GS53" s="511">
        <f>SUM(GS36:GS52)</f>
        <v>1918.9977011734989</v>
      </c>
      <c r="GT53" s="511">
        <f>SUM(GT36:GT52)</f>
        <v>1977.186910199825</v>
      </c>
      <c r="GU53" s="205"/>
      <c r="GV53" s="217">
        <f>SUM(GV36:GV52)</f>
        <v>1589.7821999999999</v>
      </c>
      <c r="GW53" s="219" t="s">
        <v>174</v>
      </c>
      <c r="GX53" s="217">
        <f>SUM(GX36:GX52)</f>
        <v>1813.0750827648178</v>
      </c>
      <c r="GY53" s="511">
        <f>SUM(GY36:GY52)</f>
        <v>1864.8738565393703</v>
      </c>
      <c r="GZ53" s="511">
        <f>SUM(GZ36:GZ52)</f>
        <v>1923.9706610223793</v>
      </c>
      <c r="HA53" s="511">
        <f>SUM(HA36:HA52)</f>
        <v>1985.9460793890835</v>
      </c>
      <c r="HB53" s="511">
        <f>SUM(HB36:HB52)</f>
        <v>2049.2566626908783</v>
      </c>
      <c r="HC53" s="205"/>
      <c r="HD53" s="217">
        <f>SUM(HD36:HD52)</f>
        <v>1951.6602</v>
      </c>
      <c r="HE53" s="219" t="s">
        <v>174</v>
      </c>
      <c r="HF53" s="217">
        <f>SUM(HF36:HF52)</f>
        <v>2220.1154091795725</v>
      </c>
      <c r="HG53" s="511">
        <f>SUM(HG36:HG52)</f>
        <v>2283.778743329251</v>
      </c>
      <c r="HH53" s="511">
        <f>SUM(HH36:HH52)</f>
        <v>2356.5768130595884</v>
      </c>
      <c r="HI53" s="511">
        <f>SUM(HI36:HI52)</f>
        <v>2432.9560668598592</v>
      </c>
      <c r="HJ53" s="511">
        <f>SUM(HJ36:HJ52)</f>
        <v>2510.9763926639275</v>
      </c>
      <c r="HK53" s="205"/>
      <c r="HL53" s="217">
        <f>SUM(HL36:HL52)</f>
        <v>765.8205999999999</v>
      </c>
      <c r="HM53" s="219" t="s">
        <v>174</v>
      </c>
      <c r="HN53" s="217">
        <f>SUM(HN36:HN52)</f>
        <v>829.85576011604189</v>
      </c>
      <c r="HO53" s="511">
        <f>SUM(HO36:HO52)</f>
        <v>851.40641776529583</v>
      </c>
      <c r="HP53" s="511">
        <f>SUM(HP36:HP52)</f>
        <v>874.48127488428293</v>
      </c>
      <c r="HQ53" s="511">
        <f>SUM(HQ36:HQ52)</f>
        <v>898.35787777739256</v>
      </c>
      <c r="HR53" s="511">
        <f>SUM(HR36:HR52)</f>
        <v>922.7891805712768</v>
      </c>
      <c r="HS53" s="205"/>
      <c r="HT53" s="217">
        <f>SUM(HT36:HT52)</f>
        <v>870.57399999999996</v>
      </c>
      <c r="HU53" s="219" t="s">
        <v>174</v>
      </c>
      <c r="HV53" s="217">
        <f>SUM(HV36:HV52)</f>
        <v>939.80495494439185</v>
      </c>
      <c r="HW53" s="511">
        <f>SUM(HW36:HW52)</f>
        <v>964.04936786694032</v>
      </c>
      <c r="HX53" s="511">
        <f>SUM(HX36:HX52)</f>
        <v>989.88397726341782</v>
      </c>
      <c r="HY53" s="511">
        <f>SUM(HY36:HY52)</f>
        <v>1016.5879463648162</v>
      </c>
      <c r="HZ53" s="511">
        <f>SUM(HZ36:HZ52)</f>
        <v>1043.9158858390924</v>
      </c>
      <c r="IA53" s="205"/>
      <c r="IB53" s="217">
        <f>SUM(IB36:IB52)</f>
        <v>3961.7864</v>
      </c>
      <c r="IC53" s="219" t="s">
        <v>174</v>
      </c>
      <c r="ID53" s="217">
        <f>SUM(ID36:ID52)</f>
        <v>4197.3673962379371</v>
      </c>
      <c r="IE53" s="511">
        <f>SUM(IE36:IE52)</f>
        <v>4302.0316847353834</v>
      </c>
      <c r="IF53" s="511">
        <f>SUM(IF36:IF52)</f>
        <v>4410.7545608370065</v>
      </c>
      <c r="IG53" s="511">
        <f>SUM(IG36:IG52)</f>
        <v>4522.4957650651795</v>
      </c>
      <c r="IH53" s="511">
        <f>SUM(IH36:IH52)</f>
        <v>4636.9292134917832</v>
      </c>
      <c r="II53" s="205"/>
      <c r="IJ53" s="217">
        <f>SUM(IJ36:IJ52)</f>
        <v>2413.83</v>
      </c>
      <c r="IK53" s="219" t="s">
        <v>174</v>
      </c>
      <c r="IL53" s="217">
        <f>SUM(IL36:IL52)</f>
        <v>2559.6068383583915</v>
      </c>
      <c r="IM53" s="511">
        <f>SUM(IM36:IM52)</f>
        <v>2623.5363974245834</v>
      </c>
      <c r="IN53" s="511">
        <f>SUM(IN36:IN52)</f>
        <v>2690.0284390452225</v>
      </c>
      <c r="IO53" s="511">
        <f>SUM(IO36:IO52)</f>
        <v>2758.3859474602755</v>
      </c>
      <c r="IP53" s="511">
        <f>SUM(IP36:IP52)</f>
        <v>2828.38793796139</v>
      </c>
      <c r="IQ53" s="205"/>
      <c r="IR53" s="217">
        <f>SUM(IR36:IR52)</f>
        <v>3138.0299999999997</v>
      </c>
      <c r="IS53" s="219" t="s">
        <v>174</v>
      </c>
      <c r="IT53" s="217">
        <f>SUM(IT36:IT52)</f>
        <v>3319.7273394083918</v>
      </c>
      <c r="IU53" s="511">
        <f>SUM(IU36:IU52)</f>
        <v>3402.279850750308</v>
      </c>
      <c r="IV53" s="511">
        <f>SUM(IV36:IV52)</f>
        <v>3487.8511069774277</v>
      </c>
      <c r="IW53" s="511">
        <f>SUM(IW36:IW52)</f>
        <v>3575.7552707568198</v>
      </c>
      <c r="IX53" s="511">
        <f>SUM(IX36:IX52)</f>
        <v>3665.7828096786989</v>
      </c>
      <c r="IY53" s="205"/>
      <c r="IZ53" s="217">
        <f>SUM(IZ36:IZ52)</f>
        <v>314.89959999999996</v>
      </c>
      <c r="JA53" s="219" t="s">
        <v>174</v>
      </c>
      <c r="JB53" s="217">
        <f>SUM(JB36:JB52)</f>
        <v>356.56896578579187</v>
      </c>
      <c r="JC53" s="511">
        <f>SUM(JC36:JC52)</f>
        <v>366.52409697395478</v>
      </c>
      <c r="JD53" s="511">
        <f>SUM(JD36:JD52)</f>
        <v>377.71933723355403</v>
      </c>
      <c r="JE53" s="511">
        <f>SUM(JE36:JE52)</f>
        <v>389.42527265422075</v>
      </c>
      <c r="JF53" s="519">
        <f>SUM(JF36:JF52)</f>
        <v>401.38772662258754</v>
      </c>
    </row>
    <row r="54" spans="1:266" x14ac:dyDescent="0.35">
      <c r="A54" s="4" t="s">
        <v>75</v>
      </c>
      <c r="B54" s="191"/>
      <c r="C54" s="207" t="s">
        <v>95</v>
      </c>
      <c r="D54" s="200">
        <f>IF(C54="YES",D53*$B54,0)</f>
        <v>0</v>
      </c>
      <c r="E54" s="200">
        <f>IF(D54="YES",E53*$B54,0)</f>
        <v>0</v>
      </c>
      <c r="F54" s="200"/>
      <c r="G54" s="512"/>
      <c r="H54" s="512"/>
      <c r="I54" s="512"/>
      <c r="J54" s="513"/>
      <c r="K54" s="207" t="s">
        <v>95</v>
      </c>
      <c r="L54" s="200">
        <f t="shared" ref="L54:R54" si="66">IF(K54="YES",L53*$B54,0)</f>
        <v>0</v>
      </c>
      <c r="M54" s="200">
        <f t="shared" si="66"/>
        <v>0</v>
      </c>
      <c r="N54" s="200">
        <f t="shared" si="66"/>
        <v>0</v>
      </c>
      <c r="O54" s="512">
        <f t="shared" si="66"/>
        <v>0</v>
      </c>
      <c r="P54" s="512">
        <f t="shared" si="66"/>
        <v>0</v>
      </c>
      <c r="Q54" s="512">
        <f t="shared" si="66"/>
        <v>0</v>
      </c>
      <c r="R54" s="513">
        <f t="shared" si="66"/>
        <v>0</v>
      </c>
      <c r="S54" s="207" t="s">
        <v>95</v>
      </c>
      <c r="T54" s="200">
        <f t="shared" ref="T54:Z54" si="67">IF(S54="YES",T53*$B54,0)</f>
        <v>0</v>
      </c>
      <c r="U54" s="200">
        <f t="shared" si="67"/>
        <v>0</v>
      </c>
      <c r="V54" s="200">
        <f t="shared" si="67"/>
        <v>0</v>
      </c>
      <c r="W54" s="512">
        <f t="shared" si="67"/>
        <v>0</v>
      </c>
      <c r="X54" s="512">
        <f t="shared" si="67"/>
        <v>0</v>
      </c>
      <c r="Y54" s="512">
        <f t="shared" si="67"/>
        <v>0</v>
      </c>
      <c r="Z54" s="513">
        <f t="shared" si="67"/>
        <v>0</v>
      </c>
      <c r="AA54" s="207" t="s">
        <v>95</v>
      </c>
      <c r="AB54" s="200">
        <f t="shared" ref="AB54:AH54" si="68">IF(AA54="YES",AB53*$B54,0)</f>
        <v>0</v>
      </c>
      <c r="AC54" s="200">
        <f t="shared" si="68"/>
        <v>0</v>
      </c>
      <c r="AD54" s="200">
        <f t="shared" si="68"/>
        <v>0</v>
      </c>
      <c r="AE54" s="512">
        <f t="shared" si="68"/>
        <v>0</v>
      </c>
      <c r="AF54" s="512">
        <f t="shared" si="68"/>
        <v>0</v>
      </c>
      <c r="AG54" s="512">
        <f t="shared" si="68"/>
        <v>0</v>
      </c>
      <c r="AH54" s="513">
        <f t="shared" si="68"/>
        <v>0</v>
      </c>
      <c r="AI54" s="207" t="s">
        <v>95</v>
      </c>
      <c r="AJ54" s="200">
        <f t="shared" ref="AJ54:AP54" si="69">IF(AI54="YES",AJ53*$B54,0)</f>
        <v>0</v>
      </c>
      <c r="AK54" s="200">
        <f t="shared" si="69"/>
        <v>0</v>
      </c>
      <c r="AL54" s="200">
        <f t="shared" si="69"/>
        <v>0</v>
      </c>
      <c r="AM54" s="512">
        <f t="shared" si="69"/>
        <v>0</v>
      </c>
      <c r="AN54" s="512">
        <f t="shared" si="69"/>
        <v>0</v>
      </c>
      <c r="AO54" s="512">
        <f t="shared" si="69"/>
        <v>0</v>
      </c>
      <c r="AP54" s="513">
        <f t="shared" si="69"/>
        <v>0</v>
      </c>
      <c r="AQ54" s="207" t="s">
        <v>95</v>
      </c>
      <c r="AR54" s="200">
        <f t="shared" ref="AR54:AX54" si="70">IF(AQ54="YES",AR53*$B54,0)</f>
        <v>0</v>
      </c>
      <c r="AS54" s="200">
        <f t="shared" si="70"/>
        <v>0</v>
      </c>
      <c r="AT54" s="200">
        <f t="shared" si="70"/>
        <v>0</v>
      </c>
      <c r="AU54" s="512">
        <f t="shared" si="70"/>
        <v>0</v>
      </c>
      <c r="AV54" s="512">
        <f t="shared" si="70"/>
        <v>0</v>
      </c>
      <c r="AW54" s="512">
        <f t="shared" si="70"/>
        <v>0</v>
      </c>
      <c r="AX54" s="513">
        <f t="shared" si="70"/>
        <v>0</v>
      </c>
      <c r="AY54" s="207" t="s">
        <v>95</v>
      </c>
      <c r="AZ54" s="200">
        <f t="shared" ref="AZ54:BF54" si="71">IF(AY54="YES",AZ53*$B54,0)</f>
        <v>0</v>
      </c>
      <c r="BA54" s="200">
        <f t="shared" si="71"/>
        <v>0</v>
      </c>
      <c r="BB54" s="200">
        <f t="shared" si="71"/>
        <v>0</v>
      </c>
      <c r="BC54" s="512">
        <f t="shared" si="71"/>
        <v>0</v>
      </c>
      <c r="BD54" s="512">
        <f t="shared" si="71"/>
        <v>0</v>
      </c>
      <c r="BE54" s="512">
        <f t="shared" si="71"/>
        <v>0</v>
      </c>
      <c r="BF54" s="513">
        <f t="shared" si="71"/>
        <v>0</v>
      </c>
      <c r="BG54" s="207" t="s">
        <v>95</v>
      </c>
      <c r="BH54" s="200">
        <f t="shared" ref="BH54:BN54" si="72">IF(BG54="YES",BH53*$B54,0)</f>
        <v>0</v>
      </c>
      <c r="BI54" s="200">
        <f t="shared" si="72"/>
        <v>0</v>
      </c>
      <c r="BJ54" s="200">
        <f t="shared" si="72"/>
        <v>0</v>
      </c>
      <c r="BK54" s="512">
        <f t="shared" si="72"/>
        <v>0</v>
      </c>
      <c r="BL54" s="512">
        <f t="shared" si="72"/>
        <v>0</v>
      </c>
      <c r="BM54" s="512">
        <f t="shared" si="72"/>
        <v>0</v>
      </c>
      <c r="BN54" s="513">
        <f t="shared" si="72"/>
        <v>0</v>
      </c>
      <c r="BO54" s="207" t="s">
        <v>95</v>
      </c>
      <c r="BP54" s="200">
        <f t="shared" ref="BP54:BV54" si="73">IF(BO54="YES",BP53*$B54,0)</f>
        <v>0</v>
      </c>
      <c r="BQ54" s="200">
        <f t="shared" si="73"/>
        <v>0</v>
      </c>
      <c r="BR54" s="200">
        <f t="shared" si="73"/>
        <v>0</v>
      </c>
      <c r="BS54" s="512">
        <f t="shared" si="73"/>
        <v>0</v>
      </c>
      <c r="BT54" s="512">
        <f t="shared" si="73"/>
        <v>0</v>
      </c>
      <c r="BU54" s="512">
        <f t="shared" si="73"/>
        <v>0</v>
      </c>
      <c r="BV54" s="513">
        <f t="shared" si="73"/>
        <v>0</v>
      </c>
      <c r="BW54" s="207" t="s">
        <v>95</v>
      </c>
      <c r="BX54" s="200">
        <f t="shared" ref="BX54:CD54" si="74">IF(BW54="YES",BX53*$B54,0)</f>
        <v>0</v>
      </c>
      <c r="BY54" s="200">
        <f t="shared" si="74"/>
        <v>0</v>
      </c>
      <c r="BZ54" s="200">
        <f t="shared" si="74"/>
        <v>0</v>
      </c>
      <c r="CA54" s="512">
        <f t="shared" si="74"/>
        <v>0</v>
      </c>
      <c r="CB54" s="512">
        <f t="shared" si="74"/>
        <v>0</v>
      </c>
      <c r="CC54" s="512">
        <f t="shared" si="74"/>
        <v>0</v>
      </c>
      <c r="CD54" s="513">
        <f t="shared" si="74"/>
        <v>0</v>
      </c>
      <c r="CE54" s="207" t="s">
        <v>95</v>
      </c>
      <c r="CF54" s="200">
        <f t="shared" ref="CF54:CL54" si="75">IF(CE54="YES",CF53*$B54,0)</f>
        <v>0</v>
      </c>
      <c r="CG54" s="200">
        <f t="shared" si="75"/>
        <v>0</v>
      </c>
      <c r="CH54" s="200">
        <f t="shared" si="75"/>
        <v>0</v>
      </c>
      <c r="CI54" s="512">
        <f t="shared" si="75"/>
        <v>0</v>
      </c>
      <c r="CJ54" s="512">
        <f t="shared" si="75"/>
        <v>0</v>
      </c>
      <c r="CK54" s="512">
        <f t="shared" si="75"/>
        <v>0</v>
      </c>
      <c r="CL54" s="513">
        <f t="shared" si="75"/>
        <v>0</v>
      </c>
      <c r="CM54" s="207" t="s">
        <v>95</v>
      </c>
      <c r="CN54" s="200">
        <f t="shared" ref="CN54:CT54" si="76">IF(CM54="YES",CN53*$B54,0)</f>
        <v>0</v>
      </c>
      <c r="CO54" s="200">
        <f t="shared" si="76"/>
        <v>0</v>
      </c>
      <c r="CP54" s="200">
        <f t="shared" si="76"/>
        <v>0</v>
      </c>
      <c r="CQ54" s="512">
        <f t="shared" si="76"/>
        <v>0</v>
      </c>
      <c r="CR54" s="512">
        <f t="shared" si="76"/>
        <v>0</v>
      </c>
      <c r="CS54" s="512">
        <f t="shared" si="76"/>
        <v>0</v>
      </c>
      <c r="CT54" s="513">
        <f t="shared" si="76"/>
        <v>0</v>
      </c>
      <c r="CU54" s="207" t="s">
        <v>95</v>
      </c>
      <c r="CV54" s="200">
        <f t="shared" ref="CV54:DB54" si="77">IF(CU54="YES",CV53*$B54,0)</f>
        <v>0</v>
      </c>
      <c r="CW54" s="200">
        <f t="shared" si="77"/>
        <v>0</v>
      </c>
      <c r="CX54" s="200">
        <f t="shared" si="77"/>
        <v>0</v>
      </c>
      <c r="CY54" s="512">
        <f t="shared" si="77"/>
        <v>0</v>
      </c>
      <c r="CZ54" s="512">
        <f t="shared" si="77"/>
        <v>0</v>
      </c>
      <c r="DA54" s="512">
        <f t="shared" si="77"/>
        <v>0</v>
      </c>
      <c r="DB54" s="513">
        <f t="shared" si="77"/>
        <v>0</v>
      </c>
      <c r="DC54" s="207" t="s">
        <v>95</v>
      </c>
      <c r="DD54" s="200">
        <f t="shared" ref="DD54:DJ54" si="78">IF(DC54="YES",DD53*$B54,0)</f>
        <v>0</v>
      </c>
      <c r="DE54" s="200">
        <f t="shared" si="78"/>
        <v>0</v>
      </c>
      <c r="DF54" s="200">
        <f t="shared" si="78"/>
        <v>0</v>
      </c>
      <c r="DG54" s="512">
        <f t="shared" si="78"/>
        <v>0</v>
      </c>
      <c r="DH54" s="512">
        <f t="shared" si="78"/>
        <v>0</v>
      </c>
      <c r="DI54" s="512">
        <f t="shared" si="78"/>
        <v>0</v>
      </c>
      <c r="DJ54" s="513">
        <f t="shared" si="78"/>
        <v>0</v>
      </c>
      <c r="DK54" s="207" t="s">
        <v>95</v>
      </c>
      <c r="DL54" s="200">
        <f t="shared" ref="DL54:DR54" si="79">IF(DK54="YES",DL53*$B54,0)</f>
        <v>0</v>
      </c>
      <c r="DM54" s="200">
        <f t="shared" si="79"/>
        <v>0</v>
      </c>
      <c r="DN54" s="200">
        <f t="shared" si="79"/>
        <v>0</v>
      </c>
      <c r="DO54" s="512">
        <f t="shared" si="79"/>
        <v>0</v>
      </c>
      <c r="DP54" s="512">
        <f t="shared" si="79"/>
        <v>0</v>
      </c>
      <c r="DQ54" s="512">
        <f t="shared" si="79"/>
        <v>0</v>
      </c>
      <c r="DR54" s="513">
        <f t="shared" si="79"/>
        <v>0</v>
      </c>
      <c r="DS54" s="207" t="s">
        <v>95</v>
      </c>
      <c r="DT54" s="200">
        <f t="shared" ref="DT54:DZ54" si="80">IF(DS54="YES",DT53*$B54,0)</f>
        <v>0</v>
      </c>
      <c r="DU54" s="200">
        <f t="shared" si="80"/>
        <v>0</v>
      </c>
      <c r="DV54" s="200">
        <f t="shared" si="80"/>
        <v>0</v>
      </c>
      <c r="DW54" s="512">
        <f t="shared" si="80"/>
        <v>0</v>
      </c>
      <c r="DX54" s="512">
        <f t="shared" si="80"/>
        <v>0</v>
      </c>
      <c r="DY54" s="512">
        <f t="shared" si="80"/>
        <v>0</v>
      </c>
      <c r="DZ54" s="513">
        <f t="shared" si="80"/>
        <v>0</v>
      </c>
      <c r="EA54" s="207" t="s">
        <v>95</v>
      </c>
      <c r="EB54" s="200">
        <f t="shared" ref="EB54:EH54" si="81">IF(EA54="YES",EB53*$B54,0)</f>
        <v>0</v>
      </c>
      <c r="EC54" s="200">
        <f t="shared" si="81"/>
        <v>0</v>
      </c>
      <c r="ED54" s="200">
        <f t="shared" si="81"/>
        <v>0</v>
      </c>
      <c r="EE54" s="512">
        <f t="shared" si="81"/>
        <v>0</v>
      </c>
      <c r="EF54" s="512">
        <f t="shared" si="81"/>
        <v>0</v>
      </c>
      <c r="EG54" s="512">
        <f t="shared" si="81"/>
        <v>0</v>
      </c>
      <c r="EH54" s="513">
        <f t="shared" si="81"/>
        <v>0</v>
      </c>
      <c r="EI54" s="207" t="s">
        <v>95</v>
      </c>
      <c r="EJ54" s="200">
        <f t="shared" ref="EJ54:EP54" si="82">IF(EI54="YES",EJ53*$B54,0)</f>
        <v>0</v>
      </c>
      <c r="EK54" s="200">
        <f t="shared" si="82"/>
        <v>0</v>
      </c>
      <c r="EL54" s="200">
        <f t="shared" si="82"/>
        <v>0</v>
      </c>
      <c r="EM54" s="512">
        <f t="shared" si="82"/>
        <v>0</v>
      </c>
      <c r="EN54" s="512">
        <f t="shared" si="82"/>
        <v>0</v>
      </c>
      <c r="EO54" s="512">
        <f t="shared" si="82"/>
        <v>0</v>
      </c>
      <c r="EP54" s="513">
        <f t="shared" si="82"/>
        <v>0</v>
      </c>
      <c r="EQ54" s="207" t="s">
        <v>95</v>
      </c>
      <c r="ER54" s="200">
        <f t="shared" ref="ER54:EX54" si="83">IF(EQ54="YES",ER53*$B54,0)</f>
        <v>0</v>
      </c>
      <c r="ES54" s="200">
        <f t="shared" si="83"/>
        <v>0</v>
      </c>
      <c r="ET54" s="200">
        <f t="shared" si="83"/>
        <v>0</v>
      </c>
      <c r="EU54" s="512">
        <f t="shared" si="83"/>
        <v>0</v>
      </c>
      <c r="EV54" s="512">
        <f t="shared" si="83"/>
        <v>0</v>
      </c>
      <c r="EW54" s="512">
        <f t="shared" si="83"/>
        <v>0</v>
      </c>
      <c r="EX54" s="513">
        <f t="shared" si="83"/>
        <v>0</v>
      </c>
      <c r="EY54" s="207" t="s">
        <v>95</v>
      </c>
      <c r="EZ54" s="200">
        <f t="shared" ref="EZ54:FF54" si="84">IF(EY54="YES",EZ53*$B54,0)</f>
        <v>0</v>
      </c>
      <c r="FA54" s="200">
        <f t="shared" si="84"/>
        <v>0</v>
      </c>
      <c r="FB54" s="200">
        <f t="shared" si="84"/>
        <v>0</v>
      </c>
      <c r="FC54" s="512">
        <f t="shared" si="84"/>
        <v>0</v>
      </c>
      <c r="FD54" s="512">
        <f t="shared" si="84"/>
        <v>0</v>
      </c>
      <c r="FE54" s="512">
        <f t="shared" si="84"/>
        <v>0</v>
      </c>
      <c r="FF54" s="513">
        <f t="shared" si="84"/>
        <v>0</v>
      </c>
      <c r="FG54" s="207" t="s">
        <v>95</v>
      </c>
      <c r="FH54" s="200">
        <f t="shared" ref="FH54:FN54" si="85">IF(FG54="YES",FH53*$B54,0)</f>
        <v>0</v>
      </c>
      <c r="FI54" s="200">
        <f t="shared" si="85"/>
        <v>0</v>
      </c>
      <c r="FJ54" s="200">
        <f t="shared" si="85"/>
        <v>0</v>
      </c>
      <c r="FK54" s="512">
        <f t="shared" si="85"/>
        <v>0</v>
      </c>
      <c r="FL54" s="512">
        <f t="shared" si="85"/>
        <v>0</v>
      </c>
      <c r="FM54" s="512">
        <f t="shared" si="85"/>
        <v>0</v>
      </c>
      <c r="FN54" s="513">
        <f t="shared" si="85"/>
        <v>0</v>
      </c>
      <c r="FO54" s="207" t="s">
        <v>95</v>
      </c>
      <c r="FP54" s="200">
        <f t="shared" ref="FP54:FV54" si="86">IF(FO54="YES",FP53*$B54,0)</f>
        <v>0</v>
      </c>
      <c r="FQ54" s="200">
        <f t="shared" si="86"/>
        <v>0</v>
      </c>
      <c r="FR54" s="200">
        <f t="shared" si="86"/>
        <v>0</v>
      </c>
      <c r="FS54" s="512">
        <f t="shared" si="86"/>
        <v>0</v>
      </c>
      <c r="FT54" s="512">
        <f t="shared" si="86"/>
        <v>0</v>
      </c>
      <c r="FU54" s="512">
        <f t="shared" si="86"/>
        <v>0</v>
      </c>
      <c r="FV54" s="513">
        <f t="shared" si="86"/>
        <v>0</v>
      </c>
      <c r="FW54" s="207" t="s">
        <v>95</v>
      </c>
      <c r="FX54" s="200">
        <f t="shared" ref="FX54:GD54" si="87">IF(FW54="YES",FX53*$B54,0)</f>
        <v>0</v>
      </c>
      <c r="FY54" s="200">
        <f t="shared" si="87"/>
        <v>0</v>
      </c>
      <c r="FZ54" s="200">
        <f t="shared" si="87"/>
        <v>0</v>
      </c>
      <c r="GA54" s="512">
        <f t="shared" si="87"/>
        <v>0</v>
      </c>
      <c r="GB54" s="512">
        <f t="shared" si="87"/>
        <v>0</v>
      </c>
      <c r="GC54" s="512">
        <f t="shared" si="87"/>
        <v>0</v>
      </c>
      <c r="GD54" s="513">
        <f t="shared" si="87"/>
        <v>0</v>
      </c>
      <c r="GE54" s="207" t="s">
        <v>95</v>
      </c>
      <c r="GF54" s="200">
        <f t="shared" ref="GF54:GL54" si="88">IF(GE54="YES",GF53*$B54,0)</f>
        <v>0</v>
      </c>
      <c r="GG54" s="200">
        <f t="shared" si="88"/>
        <v>0</v>
      </c>
      <c r="GH54" s="200">
        <f t="shared" si="88"/>
        <v>0</v>
      </c>
      <c r="GI54" s="512">
        <f t="shared" si="88"/>
        <v>0</v>
      </c>
      <c r="GJ54" s="512">
        <f t="shared" si="88"/>
        <v>0</v>
      </c>
      <c r="GK54" s="512">
        <f t="shared" si="88"/>
        <v>0</v>
      </c>
      <c r="GL54" s="513">
        <f t="shared" si="88"/>
        <v>0</v>
      </c>
      <c r="GM54" s="207" t="s">
        <v>95</v>
      </c>
      <c r="GN54" s="200">
        <f t="shared" ref="GN54:GT54" si="89">IF(GM54="YES",GN53*$B54,0)</f>
        <v>0</v>
      </c>
      <c r="GO54" s="200">
        <f t="shared" si="89"/>
        <v>0</v>
      </c>
      <c r="GP54" s="200">
        <f t="shared" si="89"/>
        <v>0</v>
      </c>
      <c r="GQ54" s="512">
        <f t="shared" si="89"/>
        <v>0</v>
      </c>
      <c r="GR54" s="512">
        <f t="shared" si="89"/>
        <v>0</v>
      </c>
      <c r="GS54" s="512">
        <f t="shared" si="89"/>
        <v>0</v>
      </c>
      <c r="GT54" s="513">
        <f t="shared" si="89"/>
        <v>0</v>
      </c>
      <c r="GU54" s="207" t="s">
        <v>95</v>
      </c>
      <c r="GV54" s="200">
        <f t="shared" ref="GV54:HB54" si="90">IF(GU54="YES",GV53*$B54,0)</f>
        <v>0</v>
      </c>
      <c r="GW54" s="200">
        <f t="shared" si="90"/>
        <v>0</v>
      </c>
      <c r="GX54" s="200">
        <f t="shared" si="90"/>
        <v>0</v>
      </c>
      <c r="GY54" s="512">
        <f t="shared" si="90"/>
        <v>0</v>
      </c>
      <c r="GZ54" s="512">
        <f t="shared" si="90"/>
        <v>0</v>
      </c>
      <c r="HA54" s="512">
        <f t="shared" si="90"/>
        <v>0</v>
      </c>
      <c r="HB54" s="513">
        <f t="shared" si="90"/>
        <v>0</v>
      </c>
      <c r="HC54" s="207" t="s">
        <v>95</v>
      </c>
      <c r="HD54" s="200">
        <f t="shared" ref="HD54:HJ54" si="91">IF(HC54="YES",HD53*$B54,0)</f>
        <v>0</v>
      </c>
      <c r="HE54" s="200">
        <f t="shared" si="91"/>
        <v>0</v>
      </c>
      <c r="HF54" s="200">
        <f t="shared" si="91"/>
        <v>0</v>
      </c>
      <c r="HG54" s="512">
        <f t="shared" si="91"/>
        <v>0</v>
      </c>
      <c r="HH54" s="512">
        <f t="shared" si="91"/>
        <v>0</v>
      </c>
      <c r="HI54" s="512">
        <f t="shared" si="91"/>
        <v>0</v>
      </c>
      <c r="HJ54" s="513">
        <f t="shared" si="91"/>
        <v>0</v>
      </c>
      <c r="HK54" s="207" t="s">
        <v>95</v>
      </c>
      <c r="HL54" s="200">
        <f t="shared" ref="HL54:HR54" si="92">IF(HK54="YES",HL53*$B54,0)</f>
        <v>0</v>
      </c>
      <c r="HM54" s="200">
        <f t="shared" si="92"/>
        <v>0</v>
      </c>
      <c r="HN54" s="200">
        <f t="shared" si="92"/>
        <v>0</v>
      </c>
      <c r="HO54" s="512">
        <f t="shared" si="92"/>
        <v>0</v>
      </c>
      <c r="HP54" s="512">
        <f t="shared" si="92"/>
        <v>0</v>
      </c>
      <c r="HQ54" s="512">
        <f t="shared" si="92"/>
        <v>0</v>
      </c>
      <c r="HR54" s="513">
        <f t="shared" si="92"/>
        <v>0</v>
      </c>
      <c r="HS54" s="207" t="s">
        <v>95</v>
      </c>
      <c r="HT54" s="200">
        <f t="shared" ref="HT54:HZ54" si="93">IF(HS54="YES",HT53*$B54,0)</f>
        <v>0</v>
      </c>
      <c r="HU54" s="200">
        <f t="shared" si="93"/>
        <v>0</v>
      </c>
      <c r="HV54" s="200">
        <f t="shared" si="93"/>
        <v>0</v>
      </c>
      <c r="HW54" s="512">
        <f t="shared" si="93"/>
        <v>0</v>
      </c>
      <c r="HX54" s="512">
        <f t="shared" si="93"/>
        <v>0</v>
      </c>
      <c r="HY54" s="512">
        <f t="shared" si="93"/>
        <v>0</v>
      </c>
      <c r="HZ54" s="513">
        <f t="shared" si="93"/>
        <v>0</v>
      </c>
      <c r="IA54" s="207" t="s">
        <v>95</v>
      </c>
      <c r="IB54" s="200">
        <f t="shared" ref="IB54:IH54" si="94">IF(IA54="YES",IB53*$B54,0)</f>
        <v>0</v>
      </c>
      <c r="IC54" s="200">
        <f t="shared" si="94"/>
        <v>0</v>
      </c>
      <c r="ID54" s="200">
        <f t="shared" si="94"/>
        <v>0</v>
      </c>
      <c r="IE54" s="512">
        <f t="shared" si="94"/>
        <v>0</v>
      </c>
      <c r="IF54" s="512">
        <f t="shared" si="94"/>
        <v>0</v>
      </c>
      <c r="IG54" s="512">
        <f t="shared" si="94"/>
        <v>0</v>
      </c>
      <c r="IH54" s="513">
        <f t="shared" si="94"/>
        <v>0</v>
      </c>
      <c r="II54" s="207" t="s">
        <v>95</v>
      </c>
      <c r="IJ54" s="200">
        <f t="shared" ref="IJ54:IP54" si="95">IF(II54="YES",IJ53*$B54,0)</f>
        <v>0</v>
      </c>
      <c r="IK54" s="200">
        <f t="shared" si="95"/>
        <v>0</v>
      </c>
      <c r="IL54" s="200">
        <f t="shared" si="95"/>
        <v>0</v>
      </c>
      <c r="IM54" s="512">
        <f t="shared" si="95"/>
        <v>0</v>
      </c>
      <c r="IN54" s="512">
        <f t="shared" si="95"/>
        <v>0</v>
      </c>
      <c r="IO54" s="512">
        <f t="shared" si="95"/>
        <v>0</v>
      </c>
      <c r="IP54" s="513">
        <f t="shared" si="95"/>
        <v>0</v>
      </c>
      <c r="IQ54" s="207" t="s">
        <v>95</v>
      </c>
      <c r="IR54" s="200">
        <f t="shared" ref="IR54:IX54" si="96">IF(IQ54="YES",IR53*$B54,0)</f>
        <v>0</v>
      </c>
      <c r="IS54" s="200">
        <f t="shared" si="96"/>
        <v>0</v>
      </c>
      <c r="IT54" s="200">
        <f t="shared" si="96"/>
        <v>0</v>
      </c>
      <c r="IU54" s="512">
        <f t="shared" si="96"/>
        <v>0</v>
      </c>
      <c r="IV54" s="512">
        <f t="shared" si="96"/>
        <v>0</v>
      </c>
      <c r="IW54" s="512">
        <f t="shared" si="96"/>
        <v>0</v>
      </c>
      <c r="IX54" s="513">
        <f t="shared" si="96"/>
        <v>0</v>
      </c>
      <c r="IY54" s="207" t="s">
        <v>95</v>
      </c>
      <c r="IZ54" s="200">
        <f t="shared" ref="IZ54:JF54" si="97">IF(IY54="YES",IZ53*$B54,0)</f>
        <v>0</v>
      </c>
      <c r="JA54" s="200">
        <f t="shared" si="97"/>
        <v>0</v>
      </c>
      <c r="JB54" s="200">
        <f t="shared" si="97"/>
        <v>0</v>
      </c>
      <c r="JC54" s="512">
        <f t="shared" si="97"/>
        <v>0</v>
      </c>
      <c r="JD54" s="512">
        <f t="shared" si="97"/>
        <v>0</v>
      </c>
      <c r="JE54" s="512">
        <f t="shared" si="97"/>
        <v>0</v>
      </c>
      <c r="JF54" s="513">
        <f t="shared" si="97"/>
        <v>0</v>
      </c>
    </row>
    <row r="55" spans="1:266" x14ac:dyDescent="0.35">
      <c r="A55" s="4" t="s">
        <v>58</v>
      </c>
      <c r="B55" s="191"/>
      <c r="C55" s="207" t="s">
        <v>95</v>
      </c>
      <c r="D55" s="200">
        <f>IF(C55="YES",SUM(D53:D54)*$B55,0)</f>
        <v>0</v>
      </c>
      <c r="E55" s="200">
        <f>IF(D55="YES",SUM(E53:E54)*$B55,0)</f>
        <v>0</v>
      </c>
      <c r="F55" s="200"/>
      <c r="G55" s="512"/>
      <c r="H55" s="512"/>
      <c r="I55" s="512"/>
      <c r="J55" s="513"/>
      <c r="K55" s="207" t="s">
        <v>95</v>
      </c>
      <c r="L55" s="200">
        <f t="shared" ref="L55:R55" si="98">IF(K55="YES",SUM(L53:L54)*$B55,0)</f>
        <v>0</v>
      </c>
      <c r="M55" s="200">
        <f t="shared" si="98"/>
        <v>0</v>
      </c>
      <c r="N55" s="200">
        <f t="shared" si="98"/>
        <v>0</v>
      </c>
      <c r="O55" s="512">
        <f t="shared" si="98"/>
        <v>0</v>
      </c>
      <c r="P55" s="512">
        <f t="shared" si="98"/>
        <v>0</v>
      </c>
      <c r="Q55" s="512">
        <f t="shared" si="98"/>
        <v>0</v>
      </c>
      <c r="R55" s="513">
        <f t="shared" si="98"/>
        <v>0</v>
      </c>
      <c r="S55" s="207" t="s">
        <v>95</v>
      </c>
      <c r="T55" s="200">
        <f t="shared" ref="T55:Z55" si="99">IF(S55="YES",SUM(T53:T54)*$B55,0)</f>
        <v>0</v>
      </c>
      <c r="U55" s="200">
        <f t="shared" si="99"/>
        <v>0</v>
      </c>
      <c r="V55" s="200">
        <f t="shared" si="99"/>
        <v>0</v>
      </c>
      <c r="W55" s="512">
        <f t="shared" si="99"/>
        <v>0</v>
      </c>
      <c r="X55" s="512">
        <f t="shared" si="99"/>
        <v>0</v>
      </c>
      <c r="Y55" s="512">
        <f t="shared" si="99"/>
        <v>0</v>
      </c>
      <c r="Z55" s="513">
        <f t="shared" si="99"/>
        <v>0</v>
      </c>
      <c r="AA55" s="207" t="s">
        <v>95</v>
      </c>
      <c r="AB55" s="200">
        <f t="shared" ref="AB55:AH55" si="100">IF(AA55="YES",SUM(AB53:AB54)*$B55,0)</f>
        <v>0</v>
      </c>
      <c r="AC55" s="200">
        <f t="shared" si="100"/>
        <v>0</v>
      </c>
      <c r="AD55" s="200">
        <f t="shared" si="100"/>
        <v>0</v>
      </c>
      <c r="AE55" s="512">
        <f t="shared" si="100"/>
        <v>0</v>
      </c>
      <c r="AF55" s="512">
        <f t="shared" si="100"/>
        <v>0</v>
      </c>
      <c r="AG55" s="512">
        <f t="shared" si="100"/>
        <v>0</v>
      </c>
      <c r="AH55" s="513">
        <f t="shared" si="100"/>
        <v>0</v>
      </c>
      <c r="AI55" s="207" t="s">
        <v>95</v>
      </c>
      <c r="AJ55" s="200">
        <f t="shared" ref="AJ55:AP55" si="101">IF(AI55="YES",SUM(AJ53:AJ54)*$B55,0)</f>
        <v>0</v>
      </c>
      <c r="AK55" s="200">
        <f t="shared" si="101"/>
        <v>0</v>
      </c>
      <c r="AL55" s="200">
        <f t="shared" si="101"/>
        <v>0</v>
      </c>
      <c r="AM55" s="512">
        <f t="shared" si="101"/>
        <v>0</v>
      </c>
      <c r="AN55" s="512">
        <f t="shared" si="101"/>
        <v>0</v>
      </c>
      <c r="AO55" s="512">
        <f t="shared" si="101"/>
        <v>0</v>
      </c>
      <c r="AP55" s="513">
        <f t="shared" si="101"/>
        <v>0</v>
      </c>
      <c r="AQ55" s="207" t="s">
        <v>95</v>
      </c>
      <c r="AR55" s="200">
        <f t="shared" ref="AR55:AX55" si="102">IF(AQ55="YES",SUM(AR53:AR54)*$B55,0)</f>
        <v>0</v>
      </c>
      <c r="AS55" s="200">
        <f t="shared" si="102"/>
        <v>0</v>
      </c>
      <c r="AT55" s="200">
        <f t="shared" si="102"/>
        <v>0</v>
      </c>
      <c r="AU55" s="512">
        <f t="shared" si="102"/>
        <v>0</v>
      </c>
      <c r="AV55" s="512">
        <f t="shared" si="102"/>
        <v>0</v>
      </c>
      <c r="AW55" s="512">
        <f t="shared" si="102"/>
        <v>0</v>
      </c>
      <c r="AX55" s="513">
        <f t="shared" si="102"/>
        <v>0</v>
      </c>
      <c r="AY55" s="207" t="s">
        <v>95</v>
      </c>
      <c r="AZ55" s="200">
        <f t="shared" ref="AZ55:BF55" si="103">IF(AY55="YES",SUM(AZ53:AZ54)*$B55,0)</f>
        <v>0</v>
      </c>
      <c r="BA55" s="200">
        <f t="shared" si="103"/>
        <v>0</v>
      </c>
      <c r="BB55" s="200">
        <f t="shared" si="103"/>
        <v>0</v>
      </c>
      <c r="BC55" s="512">
        <f t="shared" si="103"/>
        <v>0</v>
      </c>
      <c r="BD55" s="512">
        <f t="shared" si="103"/>
        <v>0</v>
      </c>
      <c r="BE55" s="512">
        <f t="shared" si="103"/>
        <v>0</v>
      </c>
      <c r="BF55" s="513">
        <f t="shared" si="103"/>
        <v>0</v>
      </c>
      <c r="BG55" s="207" t="s">
        <v>95</v>
      </c>
      <c r="BH55" s="200">
        <f t="shared" ref="BH55:BN55" si="104">IF(BG55="YES",SUM(BH53:BH54)*$B55,0)</f>
        <v>0</v>
      </c>
      <c r="BI55" s="200">
        <f t="shared" si="104"/>
        <v>0</v>
      </c>
      <c r="BJ55" s="200">
        <f t="shared" si="104"/>
        <v>0</v>
      </c>
      <c r="BK55" s="512">
        <f t="shared" si="104"/>
        <v>0</v>
      </c>
      <c r="BL55" s="512">
        <f t="shared" si="104"/>
        <v>0</v>
      </c>
      <c r="BM55" s="512">
        <f t="shared" si="104"/>
        <v>0</v>
      </c>
      <c r="BN55" s="513">
        <f t="shared" si="104"/>
        <v>0</v>
      </c>
      <c r="BO55" s="207" t="s">
        <v>95</v>
      </c>
      <c r="BP55" s="200">
        <f t="shared" ref="BP55:BV55" si="105">IF(BO55="YES",SUM(BP53:BP54)*$B55,0)</f>
        <v>0</v>
      </c>
      <c r="BQ55" s="200">
        <f t="shared" si="105"/>
        <v>0</v>
      </c>
      <c r="BR55" s="200">
        <f t="shared" si="105"/>
        <v>0</v>
      </c>
      <c r="BS55" s="512">
        <f t="shared" si="105"/>
        <v>0</v>
      </c>
      <c r="BT55" s="512">
        <f t="shared" si="105"/>
        <v>0</v>
      </c>
      <c r="BU55" s="512">
        <f t="shared" si="105"/>
        <v>0</v>
      </c>
      <c r="BV55" s="513">
        <f t="shared" si="105"/>
        <v>0</v>
      </c>
      <c r="BW55" s="207" t="s">
        <v>95</v>
      </c>
      <c r="BX55" s="200">
        <f t="shared" ref="BX55:CD55" si="106">IF(BW55="YES",SUM(BX53:BX54)*$B55,0)</f>
        <v>0</v>
      </c>
      <c r="BY55" s="200">
        <f t="shared" si="106"/>
        <v>0</v>
      </c>
      <c r="BZ55" s="200">
        <f t="shared" si="106"/>
        <v>0</v>
      </c>
      <c r="CA55" s="512">
        <f t="shared" si="106"/>
        <v>0</v>
      </c>
      <c r="CB55" s="512">
        <f t="shared" si="106"/>
        <v>0</v>
      </c>
      <c r="CC55" s="512">
        <f t="shared" si="106"/>
        <v>0</v>
      </c>
      <c r="CD55" s="513">
        <f t="shared" si="106"/>
        <v>0</v>
      </c>
      <c r="CE55" s="207" t="s">
        <v>95</v>
      </c>
      <c r="CF55" s="200">
        <f t="shared" ref="CF55:CL55" si="107">IF(CE55="YES",SUM(CF53:CF54)*$B55,0)</f>
        <v>0</v>
      </c>
      <c r="CG55" s="200">
        <f t="shared" si="107"/>
        <v>0</v>
      </c>
      <c r="CH55" s="200">
        <f t="shared" si="107"/>
        <v>0</v>
      </c>
      <c r="CI55" s="512">
        <f t="shared" si="107"/>
        <v>0</v>
      </c>
      <c r="CJ55" s="512">
        <f t="shared" si="107"/>
        <v>0</v>
      </c>
      <c r="CK55" s="512">
        <f t="shared" si="107"/>
        <v>0</v>
      </c>
      <c r="CL55" s="513">
        <f t="shared" si="107"/>
        <v>0</v>
      </c>
      <c r="CM55" s="207" t="s">
        <v>95</v>
      </c>
      <c r="CN55" s="200">
        <f t="shared" ref="CN55:CT55" si="108">IF(CM55="YES",SUM(CN53:CN54)*$B55,0)</f>
        <v>0</v>
      </c>
      <c r="CO55" s="200">
        <f t="shared" si="108"/>
        <v>0</v>
      </c>
      <c r="CP55" s="200">
        <f t="shared" si="108"/>
        <v>0</v>
      </c>
      <c r="CQ55" s="512">
        <f t="shared" si="108"/>
        <v>0</v>
      </c>
      <c r="CR55" s="512">
        <f t="shared" si="108"/>
        <v>0</v>
      </c>
      <c r="CS55" s="512">
        <f t="shared" si="108"/>
        <v>0</v>
      </c>
      <c r="CT55" s="513">
        <f t="shared" si="108"/>
        <v>0</v>
      </c>
      <c r="CU55" s="207" t="s">
        <v>95</v>
      </c>
      <c r="CV55" s="200">
        <f t="shared" ref="CV55:DB55" si="109">IF(CU55="YES",SUM(CV53:CV54)*$B55,0)</f>
        <v>0</v>
      </c>
      <c r="CW55" s="200">
        <f t="shared" si="109"/>
        <v>0</v>
      </c>
      <c r="CX55" s="200">
        <f t="shared" si="109"/>
        <v>0</v>
      </c>
      <c r="CY55" s="512">
        <f t="shared" si="109"/>
        <v>0</v>
      </c>
      <c r="CZ55" s="512">
        <f t="shared" si="109"/>
        <v>0</v>
      </c>
      <c r="DA55" s="512">
        <f t="shared" si="109"/>
        <v>0</v>
      </c>
      <c r="DB55" s="513">
        <f t="shared" si="109"/>
        <v>0</v>
      </c>
      <c r="DC55" s="207" t="s">
        <v>95</v>
      </c>
      <c r="DD55" s="200">
        <f t="shared" ref="DD55:DJ55" si="110">IF(DC55="YES",SUM(DD53:DD54)*$B55,0)</f>
        <v>0</v>
      </c>
      <c r="DE55" s="200">
        <f t="shared" si="110"/>
        <v>0</v>
      </c>
      <c r="DF55" s="200">
        <f t="shared" si="110"/>
        <v>0</v>
      </c>
      <c r="DG55" s="512">
        <f t="shared" si="110"/>
        <v>0</v>
      </c>
      <c r="DH55" s="512">
        <f t="shared" si="110"/>
        <v>0</v>
      </c>
      <c r="DI55" s="512">
        <f t="shared" si="110"/>
        <v>0</v>
      </c>
      <c r="DJ55" s="513">
        <f t="shared" si="110"/>
        <v>0</v>
      </c>
      <c r="DK55" s="207" t="s">
        <v>95</v>
      </c>
      <c r="DL55" s="200">
        <f t="shared" ref="DL55:DR55" si="111">IF(DK55="YES",SUM(DL53:DL54)*$B55,0)</f>
        <v>0</v>
      </c>
      <c r="DM55" s="200">
        <f t="shared" si="111"/>
        <v>0</v>
      </c>
      <c r="DN55" s="200">
        <f t="shared" si="111"/>
        <v>0</v>
      </c>
      <c r="DO55" s="512">
        <f t="shared" si="111"/>
        <v>0</v>
      </c>
      <c r="DP55" s="512">
        <f t="shared" si="111"/>
        <v>0</v>
      </c>
      <c r="DQ55" s="512">
        <f t="shared" si="111"/>
        <v>0</v>
      </c>
      <c r="DR55" s="513">
        <f t="shared" si="111"/>
        <v>0</v>
      </c>
      <c r="DS55" s="207" t="s">
        <v>95</v>
      </c>
      <c r="DT55" s="200">
        <f t="shared" ref="DT55:DZ55" si="112">IF(DS55="YES",SUM(DT53:DT54)*$B55,0)</f>
        <v>0</v>
      </c>
      <c r="DU55" s="200">
        <f t="shared" si="112"/>
        <v>0</v>
      </c>
      <c r="DV55" s="200">
        <f t="shared" si="112"/>
        <v>0</v>
      </c>
      <c r="DW55" s="512">
        <f t="shared" si="112"/>
        <v>0</v>
      </c>
      <c r="DX55" s="512">
        <f t="shared" si="112"/>
        <v>0</v>
      </c>
      <c r="DY55" s="512">
        <f t="shared" si="112"/>
        <v>0</v>
      </c>
      <c r="DZ55" s="513">
        <f t="shared" si="112"/>
        <v>0</v>
      </c>
      <c r="EA55" s="207" t="s">
        <v>95</v>
      </c>
      <c r="EB55" s="200">
        <f t="shared" ref="EB55:EH55" si="113">IF(EA55="YES",SUM(EB53:EB54)*$B55,0)</f>
        <v>0</v>
      </c>
      <c r="EC55" s="200">
        <f t="shared" si="113"/>
        <v>0</v>
      </c>
      <c r="ED55" s="200">
        <f t="shared" si="113"/>
        <v>0</v>
      </c>
      <c r="EE55" s="512">
        <f t="shared" si="113"/>
        <v>0</v>
      </c>
      <c r="EF55" s="512">
        <f t="shared" si="113"/>
        <v>0</v>
      </c>
      <c r="EG55" s="512">
        <f t="shared" si="113"/>
        <v>0</v>
      </c>
      <c r="EH55" s="513">
        <f t="shared" si="113"/>
        <v>0</v>
      </c>
      <c r="EI55" s="207" t="s">
        <v>95</v>
      </c>
      <c r="EJ55" s="200">
        <f t="shared" ref="EJ55:EP55" si="114">IF(EI55="YES",SUM(EJ53:EJ54)*$B55,0)</f>
        <v>0</v>
      </c>
      <c r="EK55" s="200">
        <f t="shared" si="114"/>
        <v>0</v>
      </c>
      <c r="EL55" s="200">
        <f t="shared" si="114"/>
        <v>0</v>
      </c>
      <c r="EM55" s="512">
        <f t="shared" si="114"/>
        <v>0</v>
      </c>
      <c r="EN55" s="512">
        <f t="shared" si="114"/>
        <v>0</v>
      </c>
      <c r="EO55" s="512">
        <f t="shared" si="114"/>
        <v>0</v>
      </c>
      <c r="EP55" s="513">
        <f t="shared" si="114"/>
        <v>0</v>
      </c>
      <c r="EQ55" s="207" t="s">
        <v>95</v>
      </c>
      <c r="ER55" s="200">
        <f t="shared" ref="ER55:EX55" si="115">IF(EQ55="YES",SUM(ER53:ER54)*$B55,0)</f>
        <v>0</v>
      </c>
      <c r="ES55" s="200">
        <f t="shared" si="115"/>
        <v>0</v>
      </c>
      <c r="ET55" s="200">
        <f t="shared" si="115"/>
        <v>0</v>
      </c>
      <c r="EU55" s="512">
        <f t="shared" si="115"/>
        <v>0</v>
      </c>
      <c r="EV55" s="512">
        <f t="shared" si="115"/>
        <v>0</v>
      </c>
      <c r="EW55" s="512">
        <f t="shared" si="115"/>
        <v>0</v>
      </c>
      <c r="EX55" s="513">
        <f t="shared" si="115"/>
        <v>0</v>
      </c>
      <c r="EY55" s="207" t="s">
        <v>95</v>
      </c>
      <c r="EZ55" s="200">
        <f t="shared" ref="EZ55:FF55" si="116">IF(EY55="YES",SUM(EZ53:EZ54)*$B55,0)</f>
        <v>0</v>
      </c>
      <c r="FA55" s="200">
        <f t="shared" si="116"/>
        <v>0</v>
      </c>
      <c r="FB55" s="200">
        <f t="shared" si="116"/>
        <v>0</v>
      </c>
      <c r="FC55" s="512">
        <f t="shared" si="116"/>
        <v>0</v>
      </c>
      <c r="FD55" s="512">
        <f t="shared" si="116"/>
        <v>0</v>
      </c>
      <c r="FE55" s="512">
        <f t="shared" si="116"/>
        <v>0</v>
      </c>
      <c r="FF55" s="513">
        <f t="shared" si="116"/>
        <v>0</v>
      </c>
      <c r="FG55" s="207" t="s">
        <v>95</v>
      </c>
      <c r="FH55" s="200">
        <f t="shared" ref="FH55:FN55" si="117">IF(FG55="YES",SUM(FH53:FH54)*$B55,0)</f>
        <v>0</v>
      </c>
      <c r="FI55" s="200">
        <f t="shared" si="117"/>
        <v>0</v>
      </c>
      <c r="FJ55" s="200">
        <f t="shared" si="117"/>
        <v>0</v>
      </c>
      <c r="FK55" s="512">
        <f t="shared" si="117"/>
        <v>0</v>
      </c>
      <c r="FL55" s="512">
        <f t="shared" si="117"/>
        <v>0</v>
      </c>
      <c r="FM55" s="512">
        <f t="shared" si="117"/>
        <v>0</v>
      </c>
      <c r="FN55" s="513">
        <f t="shared" si="117"/>
        <v>0</v>
      </c>
      <c r="FO55" s="207" t="s">
        <v>95</v>
      </c>
      <c r="FP55" s="200">
        <f t="shared" ref="FP55:FV55" si="118">IF(FO55="YES",SUM(FP53:FP54)*$B55,0)</f>
        <v>0</v>
      </c>
      <c r="FQ55" s="200">
        <f t="shared" si="118"/>
        <v>0</v>
      </c>
      <c r="FR55" s="200">
        <f t="shared" si="118"/>
        <v>0</v>
      </c>
      <c r="FS55" s="512">
        <f t="shared" si="118"/>
        <v>0</v>
      </c>
      <c r="FT55" s="512">
        <f t="shared" si="118"/>
        <v>0</v>
      </c>
      <c r="FU55" s="512">
        <f t="shared" si="118"/>
        <v>0</v>
      </c>
      <c r="FV55" s="513">
        <f t="shared" si="118"/>
        <v>0</v>
      </c>
      <c r="FW55" s="207" t="s">
        <v>95</v>
      </c>
      <c r="FX55" s="200">
        <f t="shared" ref="FX55:GD55" si="119">IF(FW55="YES",SUM(FX53:FX54)*$B55,0)</f>
        <v>0</v>
      </c>
      <c r="FY55" s="200">
        <f t="shared" si="119"/>
        <v>0</v>
      </c>
      <c r="FZ55" s="200">
        <f t="shared" si="119"/>
        <v>0</v>
      </c>
      <c r="GA55" s="512">
        <f t="shared" si="119"/>
        <v>0</v>
      </c>
      <c r="GB55" s="512">
        <f t="shared" si="119"/>
        <v>0</v>
      </c>
      <c r="GC55" s="512">
        <f t="shared" si="119"/>
        <v>0</v>
      </c>
      <c r="GD55" s="513">
        <f t="shared" si="119"/>
        <v>0</v>
      </c>
      <c r="GE55" s="207" t="s">
        <v>95</v>
      </c>
      <c r="GF55" s="200">
        <f t="shared" ref="GF55:GL55" si="120">IF(GE55="YES",SUM(GF53:GF54)*$B55,0)</f>
        <v>0</v>
      </c>
      <c r="GG55" s="200">
        <f t="shared" si="120"/>
        <v>0</v>
      </c>
      <c r="GH55" s="200">
        <f t="shared" si="120"/>
        <v>0</v>
      </c>
      <c r="GI55" s="512">
        <f t="shared" si="120"/>
        <v>0</v>
      </c>
      <c r="GJ55" s="512">
        <f t="shared" si="120"/>
        <v>0</v>
      </c>
      <c r="GK55" s="512">
        <f t="shared" si="120"/>
        <v>0</v>
      </c>
      <c r="GL55" s="513">
        <f t="shared" si="120"/>
        <v>0</v>
      </c>
      <c r="GM55" s="207" t="s">
        <v>95</v>
      </c>
      <c r="GN55" s="200">
        <f t="shared" ref="GN55:GT55" si="121">IF(GM55="YES",SUM(GN53:GN54)*$B55,0)</f>
        <v>0</v>
      </c>
      <c r="GO55" s="200">
        <f t="shared" si="121"/>
        <v>0</v>
      </c>
      <c r="GP55" s="200">
        <f t="shared" si="121"/>
        <v>0</v>
      </c>
      <c r="GQ55" s="512">
        <f t="shared" si="121"/>
        <v>0</v>
      </c>
      <c r="GR55" s="512">
        <f t="shared" si="121"/>
        <v>0</v>
      </c>
      <c r="GS55" s="512">
        <f t="shared" si="121"/>
        <v>0</v>
      </c>
      <c r="GT55" s="513">
        <f t="shared" si="121"/>
        <v>0</v>
      </c>
      <c r="GU55" s="207" t="s">
        <v>95</v>
      </c>
      <c r="GV55" s="200">
        <f t="shared" ref="GV55:HB55" si="122">IF(GU55="YES",SUM(GV53:GV54)*$B55,0)</f>
        <v>0</v>
      </c>
      <c r="GW55" s="200">
        <f t="shared" si="122"/>
        <v>0</v>
      </c>
      <c r="GX55" s="200">
        <f t="shared" si="122"/>
        <v>0</v>
      </c>
      <c r="GY55" s="512">
        <f t="shared" si="122"/>
        <v>0</v>
      </c>
      <c r="GZ55" s="512">
        <f t="shared" si="122"/>
        <v>0</v>
      </c>
      <c r="HA55" s="512">
        <f t="shared" si="122"/>
        <v>0</v>
      </c>
      <c r="HB55" s="513">
        <f t="shared" si="122"/>
        <v>0</v>
      </c>
      <c r="HC55" s="207" t="s">
        <v>95</v>
      </c>
      <c r="HD55" s="200">
        <f t="shared" ref="HD55:HJ55" si="123">IF(HC55="YES",SUM(HD53:HD54)*$B55,0)</f>
        <v>0</v>
      </c>
      <c r="HE55" s="200">
        <f t="shared" si="123"/>
        <v>0</v>
      </c>
      <c r="HF55" s="200">
        <f t="shared" si="123"/>
        <v>0</v>
      </c>
      <c r="HG55" s="512">
        <f t="shared" si="123"/>
        <v>0</v>
      </c>
      <c r="HH55" s="512">
        <f t="shared" si="123"/>
        <v>0</v>
      </c>
      <c r="HI55" s="512">
        <f t="shared" si="123"/>
        <v>0</v>
      </c>
      <c r="HJ55" s="513">
        <f t="shared" si="123"/>
        <v>0</v>
      </c>
      <c r="HK55" s="207" t="s">
        <v>95</v>
      </c>
      <c r="HL55" s="200">
        <f t="shared" ref="HL55:HR55" si="124">IF(HK55="YES",SUM(HL53:HL54)*$B55,0)</f>
        <v>0</v>
      </c>
      <c r="HM55" s="200">
        <f t="shared" si="124"/>
        <v>0</v>
      </c>
      <c r="HN55" s="200">
        <f t="shared" si="124"/>
        <v>0</v>
      </c>
      <c r="HO55" s="512">
        <f t="shared" si="124"/>
        <v>0</v>
      </c>
      <c r="HP55" s="512">
        <f t="shared" si="124"/>
        <v>0</v>
      </c>
      <c r="HQ55" s="512">
        <f t="shared" si="124"/>
        <v>0</v>
      </c>
      <c r="HR55" s="513">
        <f t="shared" si="124"/>
        <v>0</v>
      </c>
      <c r="HS55" s="207" t="s">
        <v>95</v>
      </c>
      <c r="HT55" s="200">
        <f t="shared" ref="HT55:HZ55" si="125">IF(HS55="YES",SUM(HT53:HT54)*$B55,0)</f>
        <v>0</v>
      </c>
      <c r="HU55" s="200">
        <f t="shared" si="125"/>
        <v>0</v>
      </c>
      <c r="HV55" s="200">
        <f t="shared" si="125"/>
        <v>0</v>
      </c>
      <c r="HW55" s="512">
        <f t="shared" si="125"/>
        <v>0</v>
      </c>
      <c r="HX55" s="512">
        <f t="shared" si="125"/>
        <v>0</v>
      </c>
      <c r="HY55" s="512">
        <f t="shared" si="125"/>
        <v>0</v>
      </c>
      <c r="HZ55" s="513">
        <f t="shared" si="125"/>
        <v>0</v>
      </c>
      <c r="IA55" s="207" t="s">
        <v>95</v>
      </c>
      <c r="IB55" s="200">
        <f t="shared" ref="IB55:IH55" si="126">IF(IA55="YES",SUM(IB53:IB54)*$B55,0)</f>
        <v>0</v>
      </c>
      <c r="IC55" s="200">
        <f t="shared" si="126"/>
        <v>0</v>
      </c>
      <c r="ID55" s="200">
        <f t="shared" si="126"/>
        <v>0</v>
      </c>
      <c r="IE55" s="512">
        <f t="shared" si="126"/>
        <v>0</v>
      </c>
      <c r="IF55" s="512">
        <f t="shared" si="126"/>
        <v>0</v>
      </c>
      <c r="IG55" s="512">
        <f t="shared" si="126"/>
        <v>0</v>
      </c>
      <c r="IH55" s="513">
        <f t="shared" si="126"/>
        <v>0</v>
      </c>
      <c r="II55" s="207" t="s">
        <v>95</v>
      </c>
      <c r="IJ55" s="200">
        <f t="shared" ref="IJ55:IP55" si="127">IF(II55="YES",SUM(IJ53:IJ54)*$B55,0)</f>
        <v>0</v>
      </c>
      <c r="IK55" s="200">
        <f t="shared" si="127"/>
        <v>0</v>
      </c>
      <c r="IL55" s="200">
        <f t="shared" si="127"/>
        <v>0</v>
      </c>
      <c r="IM55" s="512">
        <f t="shared" si="127"/>
        <v>0</v>
      </c>
      <c r="IN55" s="512">
        <f t="shared" si="127"/>
        <v>0</v>
      </c>
      <c r="IO55" s="512">
        <f t="shared" si="127"/>
        <v>0</v>
      </c>
      <c r="IP55" s="513">
        <f t="shared" si="127"/>
        <v>0</v>
      </c>
      <c r="IQ55" s="207" t="s">
        <v>95</v>
      </c>
      <c r="IR55" s="200">
        <f t="shared" ref="IR55:IX55" si="128">IF(IQ55="YES",SUM(IR53:IR54)*$B55,0)</f>
        <v>0</v>
      </c>
      <c r="IS55" s="200">
        <f t="shared" si="128"/>
        <v>0</v>
      </c>
      <c r="IT55" s="200">
        <f t="shared" si="128"/>
        <v>0</v>
      </c>
      <c r="IU55" s="512">
        <f t="shared" si="128"/>
        <v>0</v>
      </c>
      <c r="IV55" s="512">
        <f t="shared" si="128"/>
        <v>0</v>
      </c>
      <c r="IW55" s="512">
        <f t="shared" si="128"/>
        <v>0</v>
      </c>
      <c r="IX55" s="513">
        <f t="shared" si="128"/>
        <v>0</v>
      </c>
      <c r="IY55" s="207" t="s">
        <v>95</v>
      </c>
      <c r="IZ55" s="200">
        <f t="shared" ref="IZ55:JF55" si="129">IF(IY55="YES",SUM(IZ53:IZ54)*$B55,0)</f>
        <v>0</v>
      </c>
      <c r="JA55" s="200">
        <f t="shared" si="129"/>
        <v>0</v>
      </c>
      <c r="JB55" s="200">
        <f t="shared" si="129"/>
        <v>0</v>
      </c>
      <c r="JC55" s="512">
        <f t="shared" si="129"/>
        <v>0</v>
      </c>
      <c r="JD55" s="512">
        <f t="shared" si="129"/>
        <v>0</v>
      </c>
      <c r="JE55" s="512">
        <f t="shared" si="129"/>
        <v>0</v>
      </c>
      <c r="JF55" s="513">
        <f t="shared" si="129"/>
        <v>0</v>
      </c>
    </row>
    <row r="56" spans="1:266" ht="15" thickBot="1" x14ac:dyDescent="0.4">
      <c r="A56" s="4" t="s">
        <v>66</v>
      </c>
      <c r="B56" s="191"/>
      <c r="C56" s="209"/>
      <c r="D56" s="218">
        <f>D55+D54+D53</f>
        <v>1029.2932500000002</v>
      </c>
      <c r="E56" s="220" t="s">
        <v>174</v>
      </c>
      <c r="F56" s="218">
        <f>F55+F54+F53</f>
        <v>1186.9197826253112</v>
      </c>
      <c r="G56" s="514">
        <f>G55+G54+G53</f>
        <v>1222.2488235323867</v>
      </c>
      <c r="H56" s="514">
        <f>H55+H54+H53</f>
        <v>1263.5499331666506</v>
      </c>
      <c r="I56" s="514">
        <f>I55+I54+I53</f>
        <v>1307.07475326132</v>
      </c>
      <c r="J56" s="514">
        <f>J55+J54+J53</f>
        <v>1351.5107339388621</v>
      </c>
      <c r="K56" s="209"/>
      <c r="L56" s="218">
        <f>L55+L54+L53</f>
        <v>1225.0832500000001</v>
      </c>
      <c r="M56" s="220" t="s">
        <v>174</v>
      </c>
      <c r="N56" s="218">
        <f>N55+N54+N53</f>
        <v>1418.471282473703</v>
      </c>
      <c r="O56" s="514">
        <f>O55+O54+O53</f>
        <v>1460.6925266534754</v>
      </c>
      <c r="P56" s="514">
        <f>P55+P54+P53</f>
        <v>1510.0509068979432</v>
      </c>
      <c r="Q56" s="514">
        <f>Q55+Q54+Q53</f>
        <v>1562.0668125074737</v>
      </c>
      <c r="R56" s="514">
        <f>R55+R54+R53</f>
        <v>1615.1716334248852</v>
      </c>
      <c r="S56" s="209"/>
      <c r="T56" s="218">
        <f>T55+T54+T53</f>
        <v>1406.0552500000001</v>
      </c>
      <c r="U56" s="220" t="s">
        <v>174</v>
      </c>
      <c r="V56" s="218">
        <f>V55+V54+V53</f>
        <v>1610.1637692832467</v>
      </c>
      <c r="W56" s="514">
        <f>W55+W54+W53</f>
        <v>1658.0908006671834</v>
      </c>
      <c r="X56" s="514">
        <f>X55+X54+X53</f>
        <v>1714.1194820808457</v>
      </c>
      <c r="Y56" s="514">
        <f>Y55+Y54+Y53</f>
        <v>1773.1648273576729</v>
      </c>
      <c r="Z56" s="514">
        <f>Z55+Z54+Z53</f>
        <v>1833.446244170266</v>
      </c>
      <c r="AA56" s="209"/>
      <c r="AB56" s="218">
        <f>AB55+AB54+AB53</f>
        <v>1797.63525</v>
      </c>
      <c r="AC56" s="220" t="s">
        <v>174</v>
      </c>
      <c r="AD56" s="218">
        <f>AD55+AD54+AD53</f>
        <v>2073.2667689800305</v>
      </c>
      <c r="AE56" s="514">
        <f>AE55+AE54+AE53</f>
        <v>2134.9782069093603</v>
      </c>
      <c r="AF56" s="514">
        <f>AF55+AF54+AF53</f>
        <v>2207.1214295434306</v>
      </c>
      <c r="AG56" s="514">
        <f>AG55+AG54+AG53</f>
        <v>2283.1489458499809</v>
      </c>
      <c r="AH56" s="514">
        <f>AH55+AH54+AH53</f>
        <v>2360.7680431423123</v>
      </c>
      <c r="AI56" s="209"/>
      <c r="AJ56" s="218">
        <f>AJ55+AJ54+AJ53</f>
        <v>2189.2152500000002</v>
      </c>
      <c r="AK56" s="220" t="s">
        <v>174</v>
      </c>
      <c r="AL56" s="218">
        <f>AL55+AL54+AL53</f>
        <v>2536.3697686768146</v>
      </c>
      <c r="AM56" s="514">
        <f>AM55+AM54+AM53</f>
        <v>2611.8656131515377</v>
      </c>
      <c r="AN56" s="514">
        <f>AN55+AN54+AN53</f>
        <v>2700.1233770060157</v>
      </c>
      <c r="AO56" s="514">
        <f>AO55+AO54+AO53</f>
        <v>2793.133064342288</v>
      </c>
      <c r="AP56" s="514">
        <f>AP55+AP54+AP53</f>
        <v>2888.0898421143584</v>
      </c>
      <c r="AQ56" s="209"/>
      <c r="AR56" s="218">
        <f>AR55+AR54+AR53</f>
        <v>2580.7952500000001</v>
      </c>
      <c r="AS56" s="220" t="s">
        <v>174</v>
      </c>
      <c r="AT56" s="218">
        <f>AT55+AT54+AT53</f>
        <v>2999.4727683735982</v>
      </c>
      <c r="AU56" s="514">
        <f>AU55+AU54+AU53</f>
        <v>3088.7530193937146</v>
      </c>
      <c r="AV56" s="514">
        <f>AV55+AV54+AV53</f>
        <v>3193.1253244686009</v>
      </c>
      <c r="AW56" s="514">
        <f>AW55+AW54+AW53</f>
        <v>3303.117182834596</v>
      </c>
      <c r="AX56" s="514">
        <f>AX55+AX54+AX53</f>
        <v>3415.4116410864044</v>
      </c>
      <c r="AY56" s="209"/>
      <c r="AZ56" s="218">
        <f>AZ55+AZ54+AZ53</f>
        <v>2776.5852500000001</v>
      </c>
      <c r="BA56" s="220" t="s">
        <v>174</v>
      </c>
      <c r="BB56" s="218">
        <f>BB55+BB54+BB53</f>
        <v>3231.0242682219896</v>
      </c>
      <c r="BC56" s="514">
        <f>BC55+BC54+BC53</f>
        <v>3327.1967225148028</v>
      </c>
      <c r="BD56" s="514">
        <f>BD55+BD54+BD53</f>
        <v>3439.6262981998934</v>
      </c>
      <c r="BE56" s="514">
        <f>BE55+BE54+BE53</f>
        <v>3558.1092420807499</v>
      </c>
      <c r="BF56" s="514">
        <f>BF55+BF54+BF53</f>
        <v>3679.072540572427</v>
      </c>
      <c r="BG56" s="209"/>
      <c r="BH56" s="218">
        <f>BH55+BH54+BH53</f>
        <v>1993.42525</v>
      </c>
      <c r="BI56" s="220" t="s">
        <v>174</v>
      </c>
      <c r="BJ56" s="218">
        <f>BJ55+BJ54+BJ53</f>
        <v>2304.8182688284223</v>
      </c>
      <c r="BK56" s="514">
        <f>BK55+BK54+BK53</f>
        <v>2373.421910030449</v>
      </c>
      <c r="BL56" s="514">
        <f>BL55+BL54+BL53</f>
        <v>2453.6224032747232</v>
      </c>
      <c r="BM56" s="514">
        <f>BM55+BM54+BM53</f>
        <v>2538.1410050961344</v>
      </c>
      <c r="BN56" s="514">
        <f>BN55+BN54+BN53</f>
        <v>2624.4289426283349</v>
      </c>
      <c r="BO56" s="209"/>
      <c r="BP56" s="218">
        <f>BP55+BP54+BP53</f>
        <v>1993.42525</v>
      </c>
      <c r="BQ56" s="220" t="s">
        <v>174</v>
      </c>
      <c r="BR56" s="218">
        <f>BR55+BR54+BR53</f>
        <v>2304.8182688284223</v>
      </c>
      <c r="BS56" s="514">
        <f>BS55+BS54+BS53</f>
        <v>2373.421910030449</v>
      </c>
      <c r="BT56" s="514">
        <f>BT55+BT54+BT53</f>
        <v>2453.6224032747232</v>
      </c>
      <c r="BU56" s="514">
        <f>BU55+BU54+BU53</f>
        <v>2538.1410050961344</v>
      </c>
      <c r="BV56" s="514">
        <f>BV55+BV54+BV53</f>
        <v>2624.4289426283349</v>
      </c>
      <c r="BW56" s="209"/>
      <c r="BX56" s="218">
        <f>BX55+BX54+BX53</f>
        <v>1258.22075</v>
      </c>
      <c r="BY56" s="220" t="s">
        <v>174</v>
      </c>
      <c r="BZ56" s="218">
        <f>BZ55+BZ54+BZ53</f>
        <v>1453.5717940536783</v>
      </c>
      <c r="CA56" s="514">
        <f>CA55+CA54+CA53</f>
        <v>1496.8378160083437</v>
      </c>
      <c r="CB56" s="514">
        <f>CB55+CB54+CB53</f>
        <v>1547.4175846719825</v>
      </c>
      <c r="CC56" s="514">
        <f>CC55+CC54+CC53</f>
        <v>1600.7206399896172</v>
      </c>
      <c r="CD56" s="514">
        <f>CD55+CD54+CD53</f>
        <v>1655.1395561619663</v>
      </c>
      <c r="CE56" s="209"/>
      <c r="CF56" s="218">
        <f>CF55+CF54+CF53</f>
        <v>2041.3807499999998</v>
      </c>
      <c r="CG56" s="220" t="s">
        <v>174</v>
      </c>
      <c r="CH56" s="218">
        <f>CH55+CH54+CH53</f>
        <v>2379.777793447246</v>
      </c>
      <c r="CI56" s="514">
        <f>CI55+CI54+CI53</f>
        <v>2450.6126284926977</v>
      </c>
      <c r="CJ56" s="514">
        <f>CJ55+CJ54+CJ53</f>
        <v>2533.421479597152</v>
      </c>
      <c r="CK56" s="514">
        <f>CK55+CK54+CK53</f>
        <v>2620.6888769742327</v>
      </c>
      <c r="CL56" s="514">
        <f>CL55+CL54+CL53</f>
        <v>2709.7831541060586</v>
      </c>
      <c r="CM56" s="209"/>
      <c r="CN56" s="218">
        <f>CN55+CN54+CN53</f>
        <v>1574.6587500000001</v>
      </c>
      <c r="CO56" s="220" t="s">
        <v>174</v>
      </c>
      <c r="CP56" s="218">
        <f>CP55+CP54+CP53</f>
        <v>1812.9182851084324</v>
      </c>
      <c r="CQ56" s="514">
        <f>CQ55+CQ54+CQ53</f>
        <v>1866.8803684719046</v>
      </c>
      <c r="CR56" s="514">
        <f>CR55+CR54+CR53</f>
        <v>1929.9642751918768</v>
      </c>
      <c r="CS56" s="514">
        <f>CS55+CS54+CS53</f>
        <v>1996.4447091359038</v>
      </c>
      <c r="CT56" s="514">
        <f>CT55+CT54+CT53</f>
        <v>2064.3168628115764</v>
      </c>
      <c r="CU56" s="209"/>
      <c r="CV56" s="218">
        <f>CV55+CV54+CV53</f>
        <v>2804.21875</v>
      </c>
      <c r="CW56" s="220" t="s">
        <v>174</v>
      </c>
      <c r="CX56" s="218">
        <f>CX55+CX54+CX53</f>
        <v>3211.9682941376354</v>
      </c>
      <c r="CY56" s="514">
        <f>CY55+CY54+CY53</f>
        <v>3307.5735413640532</v>
      </c>
      <c r="CZ56" s="514">
        <f>CZ55+CZ54+CZ53</f>
        <v>3419.3400285351877</v>
      </c>
      <c r="DA56" s="514">
        <f>DA55+DA54+DA53</f>
        <v>3537.1241822737852</v>
      </c>
      <c r="DB56" s="514">
        <f>DB55+DB54+DB53</f>
        <v>3657.374061957722</v>
      </c>
      <c r="DC56" s="209"/>
      <c r="DD56" s="218">
        <f>DD55+DD54+DD53</f>
        <v>670.85075000000006</v>
      </c>
      <c r="DE56" s="220" t="s">
        <v>174</v>
      </c>
      <c r="DF56" s="218">
        <f>DF55+DF54+DF53</f>
        <v>758.91729450850244</v>
      </c>
      <c r="DG56" s="514">
        <f>DG55+DG54+DG53</f>
        <v>781.50670664507811</v>
      </c>
      <c r="DH56" s="514">
        <f>DH55+DH54+DH53</f>
        <v>807.91466347810467</v>
      </c>
      <c r="DI56" s="514">
        <f>DI55+DI54+DI53</f>
        <v>835.74446225115571</v>
      </c>
      <c r="DJ56" s="514">
        <f>DJ55+DJ54+DJ53</f>
        <v>864.15685770389723</v>
      </c>
      <c r="DK56" s="209"/>
      <c r="DL56" s="218">
        <f>DL55+DL54+DL53</f>
        <v>1378.8687500000001</v>
      </c>
      <c r="DM56" s="220" t="s">
        <v>174</v>
      </c>
      <c r="DN56" s="218">
        <f>DN55+DN54+DN53</f>
        <v>1581.3667852600406</v>
      </c>
      <c r="DO56" s="514">
        <f>DO55+DO54+DO53</f>
        <v>1628.4366653508159</v>
      </c>
      <c r="DP56" s="514">
        <f>DP55+DP54+DP53</f>
        <v>1683.4633014605843</v>
      </c>
      <c r="DQ56" s="514">
        <f>DQ55+DQ54+DQ53</f>
        <v>1741.4526498897499</v>
      </c>
      <c r="DR56" s="514">
        <f>DR55+DR54+DR53</f>
        <v>1800.6559633255536</v>
      </c>
      <c r="DS56" s="209"/>
      <c r="DT56" s="218">
        <f>DT55+DT54+DT53</f>
        <v>1966.23875</v>
      </c>
      <c r="DU56" s="220" t="s">
        <v>174</v>
      </c>
      <c r="DV56" s="218">
        <f>DV55+DV54+DV53</f>
        <v>2276.0212848052165</v>
      </c>
      <c r="DW56" s="514">
        <f>DW55+DW54+DW53</f>
        <v>2343.7677747140815</v>
      </c>
      <c r="DX56" s="514">
        <f>DX55+DX54+DX53</f>
        <v>2422.9662226544619</v>
      </c>
      <c r="DY56" s="514">
        <f>DY55+DY54+DY53</f>
        <v>2506.4288276282114</v>
      </c>
      <c r="DZ56" s="514">
        <f>DZ55+DZ54+DZ53</f>
        <v>2591.6386617836224</v>
      </c>
      <c r="EA56" s="209"/>
      <c r="EB56" s="218">
        <f>EB55+EB54+EB53</f>
        <v>3722.5607500000001</v>
      </c>
      <c r="EC56" s="220" t="s">
        <v>174</v>
      </c>
      <c r="ED56" s="218">
        <f>ED55+ED54+ED53</f>
        <v>4208.8745987580878</v>
      </c>
      <c r="EE56" s="514">
        <f>EE55+EE54+EE53</f>
        <v>4334.1530759129473</v>
      </c>
      <c r="EF56" s="514">
        <f>EF55+EF54+EF53</f>
        <v>4480.6087958232547</v>
      </c>
      <c r="EG56" s="514">
        <f>EG55+EG54+EG53</f>
        <v>4634.9498999093084</v>
      </c>
      <c r="EH56" s="514">
        <f>EH55+EH54+EH53</f>
        <v>4792.5220232173697</v>
      </c>
      <c r="EI56" s="209"/>
      <c r="EJ56" s="218">
        <f>EJ55+EJ54+EJ53</f>
        <v>2812.7907500000001</v>
      </c>
      <c r="EK56" s="220" t="s">
        <v>174</v>
      </c>
      <c r="EL56" s="218">
        <f>EL55+EL54+EL53</f>
        <v>3172.7216478093974</v>
      </c>
      <c r="EM56" s="514">
        <f>EM55+EM54+EM53</f>
        <v>3267.1587062551635</v>
      </c>
      <c r="EN56" s="514">
        <f>EN55+EN54+EN53</f>
        <v>3377.5595324384976</v>
      </c>
      <c r="EO56" s="514">
        <f>EO55+EO54+EO53</f>
        <v>3493.9044960601545</v>
      </c>
      <c r="EP56" s="514">
        <f>EP55+EP54+EP53</f>
        <v>3612.6850572244839</v>
      </c>
      <c r="EQ56" s="209"/>
      <c r="ER56" s="218">
        <f>ER55+ER54+ER53</f>
        <v>4264.8887500000001</v>
      </c>
      <c r="ES56" s="220" t="s">
        <v>174</v>
      </c>
      <c r="ET56" s="218">
        <f>ET55+ET54+ET53</f>
        <v>4941.4341049548366</v>
      </c>
      <c r="EU56" s="514">
        <f>EU55+EU54+EU53</f>
        <v>5087.214745535588</v>
      </c>
      <c r="EV56" s="514">
        <f>EV55+EV54+EV53</f>
        <v>5256.76219206936</v>
      </c>
      <c r="EW56" s="514">
        <f>EW55+EW54+EW53</f>
        <v>5435.2561010859808</v>
      </c>
      <c r="EX56" s="514">
        <f>EX55+EX54+EX53</f>
        <v>5617.5093368121197</v>
      </c>
      <c r="EY56" s="209"/>
      <c r="EZ56" s="218">
        <f>EZ55+EZ54+EZ53</f>
        <v>5001.7498500000002</v>
      </c>
      <c r="FA56" s="220" t="s">
        <v>174</v>
      </c>
      <c r="FB56" s="218">
        <f>FB55+FB54+FB53</f>
        <v>5671.0648698282321</v>
      </c>
      <c r="FC56" s="514">
        <f>FC55+FC54+FC53</f>
        <v>5834.5854105887356</v>
      </c>
      <c r="FD56" s="514">
        <f>FD55+FD54+FD53</f>
        <v>6022.1962147162649</v>
      </c>
      <c r="FE56" s="514">
        <f>FE55+FE54+FE53</f>
        <v>6219.1696516265383</v>
      </c>
      <c r="FF56" s="514">
        <f>FF55+FF54+FF53</f>
        <v>6420.3585423744262</v>
      </c>
      <c r="FG56" s="209"/>
      <c r="FH56" s="218">
        <f>FH55+FH54+FH53</f>
        <v>10375.258650000002</v>
      </c>
      <c r="FI56" s="220" t="s">
        <v>174</v>
      </c>
      <c r="FJ56" s="218">
        <f>FJ55+FJ54+FJ53</f>
        <v>11947.497054943611</v>
      </c>
      <c r="FK56" s="514">
        <f>FK55+FK54+FK53</f>
        <v>12298.012655025212</v>
      </c>
      <c r="FL56" s="514">
        <f>FL55+FL54+FL53</f>
        <v>12704.346167993275</v>
      </c>
      <c r="FM56" s="514">
        <f>FM55+FM54+FM53</f>
        <v>13131.843144345039</v>
      </c>
      <c r="FN56" s="514">
        <f>FN55+FN54+FN53</f>
        <v>13568.378368915126</v>
      </c>
      <c r="FO56" s="209"/>
      <c r="FP56" s="218">
        <f>FP55+FP54+FP53</f>
        <v>15346.698050000003</v>
      </c>
      <c r="FQ56" s="220" t="s">
        <v>174</v>
      </c>
      <c r="FR56" s="218">
        <f>FR55+FR54+FR53</f>
        <v>17615.307367304926</v>
      </c>
      <c r="FS56" s="514">
        <f>FS55+FS54+FS53</f>
        <v>18129.421715074281</v>
      </c>
      <c r="FT56" s="514">
        <f>FT55+FT54+FT53</f>
        <v>18723.575211772095</v>
      </c>
      <c r="FU56" s="514">
        <f>FU55+FU54+FU53</f>
        <v>19348.290556162923</v>
      </c>
      <c r="FV56" s="514">
        <f>FV55+FV54+FV53</f>
        <v>19986.261681120297</v>
      </c>
      <c r="FW56" s="209"/>
      <c r="FX56" s="218">
        <f>FX55+FX54+FX53</f>
        <v>20159.547449999998</v>
      </c>
      <c r="FY56" s="220" t="s">
        <v>174</v>
      </c>
      <c r="FZ56" s="218">
        <f>FZ55+FZ54+FZ53</f>
        <v>23090.969847287484</v>
      </c>
      <c r="GA56" s="514">
        <f>GA55+GA54+GA53</f>
        <v>23762.963602036241</v>
      </c>
      <c r="GB56" s="514">
        <f>GB55+GB54+GB53</f>
        <v>24538.250936687811</v>
      </c>
      <c r="GC56" s="514">
        <f>GC55+GC54+GC53</f>
        <v>25353.138511747424</v>
      </c>
      <c r="GD56" s="514">
        <f>GD55+GD54+GD53</f>
        <v>26185.351893939616</v>
      </c>
      <c r="GE56" s="209"/>
      <c r="GF56" s="218">
        <f>GF55+GF54+GF53</f>
        <v>1419.0354</v>
      </c>
      <c r="GG56" s="220" t="s">
        <v>174</v>
      </c>
      <c r="GH56" s="218">
        <f>GH55+GH54+GH53</f>
        <v>1572.047580808068</v>
      </c>
      <c r="GI56" s="514">
        <f>GI55+GI54+GI53</f>
        <v>1616.8109190882496</v>
      </c>
      <c r="GJ56" s="514">
        <f>GJ55+GJ54+GJ53</f>
        <v>1667.7763766217793</v>
      </c>
      <c r="GK56" s="514">
        <f>GK55+GK54+GK53</f>
        <v>1721.2020625267078</v>
      </c>
      <c r="GL56" s="514">
        <f>GL55+GL54+GL53</f>
        <v>1775.7815133469462</v>
      </c>
      <c r="GM56" s="209"/>
      <c r="GN56" s="218">
        <f>GN55+GN54+GN53</f>
        <v>1598.0242000000001</v>
      </c>
      <c r="GO56" s="220" t="s">
        <v>174</v>
      </c>
      <c r="GP56" s="218">
        <f>GP55+GP54+GP53</f>
        <v>1758.8386555263592</v>
      </c>
      <c r="GQ56" s="514">
        <f>GQ55+GQ54+GQ53</f>
        <v>1807.5559570031173</v>
      </c>
      <c r="GR56" s="514">
        <f>GR55+GR54+GR53</f>
        <v>1862.0636684204724</v>
      </c>
      <c r="GS56" s="514">
        <f>GS55+GS54+GS53</f>
        <v>1918.9977011734989</v>
      </c>
      <c r="GT56" s="514">
        <f>GT55+GT54+GT53</f>
        <v>1977.186910199825</v>
      </c>
      <c r="GU56" s="209"/>
      <c r="GV56" s="218">
        <f>GV55+GV54+GV53</f>
        <v>1589.7821999999999</v>
      </c>
      <c r="GW56" s="220" t="s">
        <v>174</v>
      </c>
      <c r="GX56" s="218">
        <f>GX55+GX54+GX53</f>
        <v>1813.0750827648178</v>
      </c>
      <c r="GY56" s="514">
        <f>GY55+GY54+GY53</f>
        <v>1864.8738565393703</v>
      </c>
      <c r="GZ56" s="514">
        <f>GZ55+GZ54+GZ53</f>
        <v>1923.9706610223793</v>
      </c>
      <c r="HA56" s="514">
        <f>HA55+HA54+HA53</f>
        <v>1985.9460793890835</v>
      </c>
      <c r="HB56" s="514">
        <f>HB55+HB54+HB53</f>
        <v>2049.2566626908783</v>
      </c>
      <c r="HC56" s="209"/>
      <c r="HD56" s="218">
        <f>HD55+HD54+HD53</f>
        <v>1951.6602</v>
      </c>
      <c r="HE56" s="220" t="s">
        <v>174</v>
      </c>
      <c r="HF56" s="218">
        <f>HF55+HF54+HF53</f>
        <v>2220.1154091795725</v>
      </c>
      <c r="HG56" s="514">
        <f>HG55+HG54+HG53</f>
        <v>2283.778743329251</v>
      </c>
      <c r="HH56" s="514">
        <f>HH55+HH54+HH53</f>
        <v>2356.5768130595884</v>
      </c>
      <c r="HI56" s="514">
        <f>HI55+HI54+HI53</f>
        <v>2432.9560668598592</v>
      </c>
      <c r="HJ56" s="514">
        <f>HJ55+HJ54+HJ53</f>
        <v>2510.9763926639275</v>
      </c>
      <c r="HK56" s="209"/>
      <c r="HL56" s="218">
        <f>HL55+HL54+HL53</f>
        <v>765.8205999999999</v>
      </c>
      <c r="HM56" s="220" t="s">
        <v>174</v>
      </c>
      <c r="HN56" s="218">
        <f>HN55+HN54+HN53</f>
        <v>829.85576011604189</v>
      </c>
      <c r="HO56" s="514">
        <f>HO55+HO54+HO53</f>
        <v>851.40641776529583</v>
      </c>
      <c r="HP56" s="514">
        <f>HP55+HP54+HP53</f>
        <v>874.48127488428293</v>
      </c>
      <c r="HQ56" s="514">
        <f>HQ55+HQ54+HQ53</f>
        <v>898.35787777739256</v>
      </c>
      <c r="HR56" s="514">
        <f>HR55+HR54+HR53</f>
        <v>922.7891805712768</v>
      </c>
      <c r="HS56" s="209"/>
      <c r="HT56" s="218">
        <f>HT55+HT54+HT53</f>
        <v>870.57399999999996</v>
      </c>
      <c r="HU56" s="220" t="s">
        <v>174</v>
      </c>
      <c r="HV56" s="218">
        <f>HV55+HV54+HV53</f>
        <v>939.80495494439185</v>
      </c>
      <c r="HW56" s="514">
        <f>HW55+HW54+HW53</f>
        <v>964.04936786694032</v>
      </c>
      <c r="HX56" s="514">
        <f>HX55+HX54+HX53</f>
        <v>989.88397726341782</v>
      </c>
      <c r="HY56" s="514">
        <f>HY55+HY54+HY53</f>
        <v>1016.5879463648162</v>
      </c>
      <c r="HZ56" s="514">
        <f>HZ55+HZ54+HZ53</f>
        <v>1043.9158858390924</v>
      </c>
      <c r="IA56" s="209"/>
      <c r="IB56" s="218">
        <f>IB55+IB54+IB53</f>
        <v>3961.7864</v>
      </c>
      <c r="IC56" s="220" t="s">
        <v>174</v>
      </c>
      <c r="ID56" s="218">
        <f>ID55+ID54+ID53</f>
        <v>4197.3673962379371</v>
      </c>
      <c r="IE56" s="514">
        <f>IE55+IE54+IE53</f>
        <v>4302.0316847353834</v>
      </c>
      <c r="IF56" s="514">
        <f>IF55+IF54+IF53</f>
        <v>4410.7545608370065</v>
      </c>
      <c r="IG56" s="514">
        <f>IG55+IG54+IG53</f>
        <v>4522.4957650651795</v>
      </c>
      <c r="IH56" s="514">
        <f>IH55+IH54+IH53</f>
        <v>4636.9292134917832</v>
      </c>
      <c r="II56" s="209"/>
      <c r="IJ56" s="218">
        <f>IJ55+IJ54+IJ53</f>
        <v>2413.83</v>
      </c>
      <c r="IK56" s="220" t="s">
        <v>174</v>
      </c>
      <c r="IL56" s="218">
        <f>IL55+IL54+IL53</f>
        <v>2559.6068383583915</v>
      </c>
      <c r="IM56" s="514">
        <f>IM55+IM54+IM53</f>
        <v>2623.5363974245834</v>
      </c>
      <c r="IN56" s="514">
        <f>IN55+IN54+IN53</f>
        <v>2690.0284390452225</v>
      </c>
      <c r="IO56" s="514">
        <f>IO55+IO54+IO53</f>
        <v>2758.3859474602755</v>
      </c>
      <c r="IP56" s="514">
        <f>IP55+IP54+IP53</f>
        <v>2828.38793796139</v>
      </c>
      <c r="IQ56" s="209"/>
      <c r="IR56" s="218">
        <f>IR55+IR54+IR53</f>
        <v>3138.0299999999997</v>
      </c>
      <c r="IS56" s="220" t="s">
        <v>174</v>
      </c>
      <c r="IT56" s="218">
        <f>IT55+IT54+IT53</f>
        <v>3319.7273394083918</v>
      </c>
      <c r="IU56" s="514">
        <f>IU55+IU54+IU53</f>
        <v>3402.279850750308</v>
      </c>
      <c r="IV56" s="514">
        <f>IV55+IV54+IV53</f>
        <v>3487.8511069774277</v>
      </c>
      <c r="IW56" s="514">
        <f>IW55+IW54+IW53</f>
        <v>3575.7552707568198</v>
      </c>
      <c r="IX56" s="514">
        <f>IX55+IX54+IX53</f>
        <v>3665.7828096786989</v>
      </c>
      <c r="IY56" s="209"/>
      <c r="IZ56" s="218">
        <f>IZ55+IZ54+IZ53</f>
        <v>314.89959999999996</v>
      </c>
      <c r="JA56" s="220" t="s">
        <v>174</v>
      </c>
      <c r="JB56" s="218">
        <f>JB55+JB54+JB53</f>
        <v>356.56896578579187</v>
      </c>
      <c r="JC56" s="514">
        <f>JC55+JC54+JC53</f>
        <v>366.52409697395478</v>
      </c>
      <c r="JD56" s="514">
        <f>JD55+JD54+JD53</f>
        <v>377.71933723355403</v>
      </c>
      <c r="JE56" s="514">
        <f>JE55+JE54+JE53</f>
        <v>389.42527265422075</v>
      </c>
      <c r="JF56" s="520">
        <f>JF55+JF54+JF53</f>
        <v>401.38772662258754</v>
      </c>
    </row>
    <row r="57" spans="1:266" x14ac:dyDescent="0.35">
      <c r="B57" s="191"/>
      <c r="E57" s="127"/>
      <c r="F57" s="127"/>
      <c r="G57" s="515">
        <f>G56/F56-1</f>
        <v>2.9765314745139992E-2</v>
      </c>
      <c r="H57" s="515">
        <f>H56/G56-1</f>
        <v>3.3791081520455624E-2</v>
      </c>
      <c r="I57" s="515">
        <f>I56/H56-1</f>
        <v>3.4446458309399297E-2</v>
      </c>
      <c r="J57" s="515">
        <f>J56/I56-1</f>
        <v>3.3996510579573647E-2</v>
      </c>
      <c r="M57" s="216"/>
      <c r="N57" s="127"/>
      <c r="O57" s="515">
        <f>O56/N56-1</f>
        <v>2.9765314745140214E-2</v>
      </c>
      <c r="P57" s="515">
        <f>P56/O56-1</f>
        <v>3.3791081520455624E-2</v>
      </c>
      <c r="Q57" s="515">
        <f>Q56/P56-1</f>
        <v>3.4446458309399297E-2</v>
      </c>
      <c r="R57" s="515">
        <f>R56/Q56-1</f>
        <v>3.3996510579573869E-2</v>
      </c>
      <c r="U57" s="216"/>
      <c r="V57" s="127"/>
      <c r="W57" s="515">
        <f>W56/V56-1</f>
        <v>2.9765314745139992E-2</v>
      </c>
      <c r="X57" s="515">
        <f>X56/W56-1</f>
        <v>3.3791081520455624E-2</v>
      </c>
      <c r="Y57" s="515">
        <f>Y56/X56-1</f>
        <v>3.4446458309399519E-2</v>
      </c>
      <c r="Z57" s="515">
        <f>Z56/Y56-1</f>
        <v>3.3996510579573647E-2</v>
      </c>
      <c r="AC57" s="216"/>
      <c r="AD57" s="127"/>
      <c r="AE57" s="515">
        <f>AE56/AD56-1</f>
        <v>2.976531474513977E-2</v>
      </c>
      <c r="AF57" s="515">
        <f>AF56/AE56-1</f>
        <v>3.3791081520455624E-2</v>
      </c>
      <c r="AG57" s="515">
        <f>AG56/AF56-1</f>
        <v>3.4446458309399741E-2</v>
      </c>
      <c r="AH57" s="515">
        <f>AH56/AG56-1</f>
        <v>3.3996510579573647E-2</v>
      </c>
      <c r="AK57" s="216"/>
      <c r="AL57" s="127"/>
      <c r="AM57" s="515">
        <f>AM56/AL56-1</f>
        <v>2.9765314745139992E-2</v>
      </c>
      <c r="AN57" s="515">
        <f>AN56/AM56-1</f>
        <v>3.3791081520455402E-2</v>
      </c>
      <c r="AO57" s="515">
        <f>AO56/AN56-1</f>
        <v>3.4446458309399297E-2</v>
      </c>
      <c r="AP57" s="515">
        <f>AP56/AO56-1</f>
        <v>3.3996510579573869E-2</v>
      </c>
      <c r="AS57" s="216"/>
      <c r="AT57" s="127"/>
      <c r="AU57" s="515">
        <f>AU56/AT56-1</f>
        <v>2.9765314745139992E-2</v>
      </c>
      <c r="AV57" s="515">
        <f>AV56/AU56-1</f>
        <v>3.3791081520455624E-2</v>
      </c>
      <c r="AW57" s="515">
        <f>AW56/AV56-1</f>
        <v>3.4446458309399297E-2</v>
      </c>
      <c r="AX57" s="515">
        <f>AX56/AW56-1</f>
        <v>3.3996510579573869E-2</v>
      </c>
      <c r="BA57" s="216"/>
      <c r="BB57" s="127"/>
      <c r="BC57" s="515">
        <f>BC56/BB56-1</f>
        <v>2.9765314745139992E-2</v>
      </c>
      <c r="BD57" s="515">
        <f>BD56/BC56-1</f>
        <v>3.3791081520455624E-2</v>
      </c>
      <c r="BE57" s="515">
        <f>BE56/BD56-1</f>
        <v>3.4446458309399519E-2</v>
      </c>
      <c r="BF57" s="515">
        <f>BF56/BE56-1</f>
        <v>3.3996510579573647E-2</v>
      </c>
      <c r="BI57" s="216"/>
      <c r="BJ57" s="127"/>
      <c r="BK57" s="515">
        <f>BK56/BJ56-1</f>
        <v>2.9765314745139992E-2</v>
      </c>
      <c r="BL57" s="515">
        <f>BL56/BK56-1</f>
        <v>3.3791081520455624E-2</v>
      </c>
      <c r="BM57" s="515">
        <f>BM56/BL56-1</f>
        <v>3.4446458309399519E-2</v>
      </c>
      <c r="BN57" s="515">
        <f>BN56/BM56-1</f>
        <v>3.3996510579573647E-2</v>
      </c>
      <c r="BQ57" s="216"/>
      <c r="BR57" s="127"/>
      <c r="BS57" s="515">
        <f>BS56/BR56-1</f>
        <v>2.9765314745139992E-2</v>
      </c>
      <c r="BT57" s="515">
        <f>BT56/BS56-1</f>
        <v>3.3791081520455624E-2</v>
      </c>
      <c r="BU57" s="515">
        <f>BU56/BT56-1</f>
        <v>3.4446458309399519E-2</v>
      </c>
      <c r="BV57" s="515">
        <f>BV56/BU56-1</f>
        <v>3.3996510579573647E-2</v>
      </c>
      <c r="BY57" s="216"/>
      <c r="BZ57" s="127"/>
      <c r="CA57" s="515">
        <f>CA56/BZ56-1</f>
        <v>2.976531474513977E-2</v>
      </c>
      <c r="CB57" s="515">
        <f>CB56/CA56-1</f>
        <v>3.3791081520455624E-2</v>
      </c>
      <c r="CC57" s="515">
        <f>CC56/CB56-1</f>
        <v>3.4446458309399297E-2</v>
      </c>
      <c r="CD57" s="515">
        <f>CD56/CC56-1</f>
        <v>3.3996510579573869E-2</v>
      </c>
      <c r="CG57" s="216"/>
      <c r="CH57" s="127"/>
      <c r="CI57" s="515">
        <f>CI56/CH56-1</f>
        <v>2.976531474513977E-2</v>
      </c>
      <c r="CJ57" s="515">
        <f>CJ56/CI56-1</f>
        <v>3.3791081520455402E-2</v>
      </c>
      <c r="CK57" s="515">
        <f>CK56/CJ56-1</f>
        <v>3.4446458309399519E-2</v>
      </c>
      <c r="CL57" s="515">
        <f>CL56/CK56-1</f>
        <v>3.3996510579573869E-2</v>
      </c>
      <c r="CO57" s="216"/>
      <c r="CP57" s="127"/>
      <c r="CQ57" s="515">
        <f>CQ56/CP56-1</f>
        <v>2.9765314745140214E-2</v>
      </c>
      <c r="CR57" s="515">
        <f>CR56/CQ56-1</f>
        <v>3.3791081520455624E-2</v>
      </c>
      <c r="CS57" s="515">
        <f>CS56/CR56-1</f>
        <v>3.4446458309399297E-2</v>
      </c>
      <c r="CT57" s="515">
        <f>CT56/CS56-1</f>
        <v>3.3996510579573647E-2</v>
      </c>
      <c r="CW57" s="216"/>
      <c r="CX57" s="127"/>
      <c r="CY57" s="515">
        <f>CY56/CX56-1</f>
        <v>2.9765314745140214E-2</v>
      </c>
      <c r="CZ57" s="515">
        <f>CZ56/CY56-1</f>
        <v>3.3791081520455624E-2</v>
      </c>
      <c r="DA57" s="515">
        <f>DA56/CZ56-1</f>
        <v>3.4446458309399297E-2</v>
      </c>
      <c r="DB57" s="515">
        <f>DB56/DA56-1</f>
        <v>3.3996510579573647E-2</v>
      </c>
      <c r="DE57" s="216"/>
      <c r="DF57" s="127"/>
      <c r="DG57" s="515">
        <f>DG56/DF56-1</f>
        <v>2.9765314745139992E-2</v>
      </c>
      <c r="DH57" s="515">
        <f>DH56/DG56-1</f>
        <v>3.3791081520455624E-2</v>
      </c>
      <c r="DI57" s="515">
        <f>DI56/DH56-1</f>
        <v>3.4446458309399519E-2</v>
      </c>
      <c r="DJ57" s="515">
        <f>DJ56/DI56-1</f>
        <v>3.3996510579573647E-2</v>
      </c>
      <c r="DM57" s="216"/>
      <c r="DN57" s="127"/>
      <c r="DO57" s="515">
        <f>DO56/DN56-1</f>
        <v>2.9765314745139992E-2</v>
      </c>
      <c r="DP57" s="515">
        <f>DP56/DO56-1</f>
        <v>3.3791081520455624E-2</v>
      </c>
      <c r="DQ57" s="515">
        <f>DQ56/DP56-1</f>
        <v>3.4446458309399297E-2</v>
      </c>
      <c r="DR57" s="515">
        <f>DR56/DQ56-1</f>
        <v>3.3996510579573869E-2</v>
      </c>
      <c r="DU57" s="216"/>
      <c r="DV57" s="127"/>
      <c r="DW57" s="515">
        <f>DW56/DV56-1</f>
        <v>2.9765314745139992E-2</v>
      </c>
      <c r="DX57" s="515">
        <f>DX56/DW56-1</f>
        <v>3.3791081520455624E-2</v>
      </c>
      <c r="DY57" s="515">
        <f>DY56/DX56-1</f>
        <v>3.4446458309399297E-2</v>
      </c>
      <c r="DZ57" s="515">
        <f>DZ56/DY56-1</f>
        <v>3.3996510579573647E-2</v>
      </c>
      <c r="EC57" s="216"/>
      <c r="ED57" s="127"/>
      <c r="EE57" s="515">
        <f>EE56/ED56-1</f>
        <v>2.9765314745139992E-2</v>
      </c>
      <c r="EF57" s="515">
        <f>EF56/EE56-1</f>
        <v>3.3791081520455402E-2</v>
      </c>
      <c r="EG57" s="515">
        <f>EG56/EF56-1</f>
        <v>3.4446458309399297E-2</v>
      </c>
      <c r="EH57" s="515">
        <f>EH56/EG56-1</f>
        <v>3.3996510579573869E-2</v>
      </c>
      <c r="EK57" s="216"/>
      <c r="EL57" s="127"/>
      <c r="EM57" s="515">
        <f>EM56/EL56-1</f>
        <v>2.9765314745139992E-2</v>
      </c>
      <c r="EN57" s="515">
        <f>EN56/EM56-1</f>
        <v>3.3791081520455402E-2</v>
      </c>
      <c r="EO57" s="515">
        <f>EO56/EN56-1</f>
        <v>3.4446458309399297E-2</v>
      </c>
      <c r="EP57" s="515">
        <f>EP56/EO56-1</f>
        <v>3.3996510579573647E-2</v>
      </c>
      <c r="ES57" s="216"/>
      <c r="ET57" s="127"/>
      <c r="EU57" s="515">
        <f>EU56/ET56-1</f>
        <v>2.9501686652985137E-2</v>
      </c>
      <c r="EV57" s="515">
        <f>EV56/EU56-1</f>
        <v>3.3328148115344014E-2</v>
      </c>
      <c r="EW57" s="515">
        <f>EW56/EV56-1</f>
        <v>3.3955104395992475E-2</v>
      </c>
      <c r="EX57" s="515">
        <f>EX56/EW56-1</f>
        <v>3.353167400699375E-2</v>
      </c>
      <c r="FA57" s="216"/>
      <c r="FB57" s="127"/>
      <c r="FC57" s="515">
        <f>FC56/FB56-1</f>
        <v>2.8834186261998518E-2</v>
      </c>
      <c r="FD57" s="515">
        <f>FD56/FC56-1</f>
        <v>3.2154950339239097E-2</v>
      </c>
      <c r="FE57" s="515">
        <f>FE56/FD56-1</f>
        <v>3.2707907528641389E-2</v>
      </c>
      <c r="FF57" s="515">
        <f>FF56/FE56-1</f>
        <v>3.2349799413378122E-2</v>
      </c>
      <c r="FI57" s="216"/>
      <c r="FJ57" s="127"/>
      <c r="FK57" s="515">
        <f>FK56/FJ56-1</f>
        <v>2.9337994265214329E-2</v>
      </c>
      <c r="FL57" s="515">
        <f>FL56/FK56-1</f>
        <v>3.3040583415079539E-2</v>
      </c>
      <c r="FM57" s="515">
        <f>FM56/FL56-1</f>
        <v>3.3649663721284639E-2</v>
      </c>
      <c r="FN57" s="515">
        <f>FN56/FM56-1</f>
        <v>3.3242494581430693E-2</v>
      </c>
      <c r="FQ57" s="216"/>
      <c r="FR57" s="127"/>
      <c r="FS57" s="515">
        <f>FS56/FR56-1</f>
        <v>2.9185658646160295E-2</v>
      </c>
      <c r="FT57" s="515">
        <f>FT56/FS56-1</f>
        <v>3.2772887411173457E-2</v>
      </c>
      <c r="FU57" s="515">
        <f>FU56/FT56-1</f>
        <v>3.3365173975857365E-2</v>
      </c>
      <c r="FV57" s="515">
        <f>FV56/FU56-1</f>
        <v>3.2972996922157716E-2</v>
      </c>
      <c r="FY57" s="216"/>
      <c r="FZ57" s="127"/>
      <c r="GA57" s="515">
        <f>GA56/FZ56-1</f>
        <v>2.9102015168396944E-2</v>
      </c>
      <c r="GB57" s="515">
        <f>GB56/GA56-1</f>
        <v>3.2625868878793263E-2</v>
      </c>
      <c r="GC57" s="515">
        <f>GC56/GB56-1</f>
        <v>3.3208869579259614E-2</v>
      </c>
      <c r="GD57" s="515">
        <f>GD56/GC56-1</f>
        <v>3.2824866310203982E-2</v>
      </c>
      <c r="GG57" s="216"/>
      <c r="GH57" s="127"/>
      <c r="GI57" s="515">
        <f>GI56/GH56-1</f>
        <v>2.8474544171985139E-2</v>
      </c>
      <c r="GJ57" s="515">
        <f>GJ56/GI56-1</f>
        <v>3.1522212604965683E-2</v>
      </c>
      <c r="GK57" s="515">
        <f>GK56/GJ56-1</f>
        <v>3.2034082418859189E-2</v>
      </c>
      <c r="GL57" s="515">
        <f>GL56/GK56-1</f>
        <v>3.1710077514151003E-2</v>
      </c>
      <c r="GO57" s="216"/>
      <c r="GP57" s="127"/>
      <c r="GQ57" s="515">
        <f>GQ56/GP56-1</f>
        <v>2.769856195944187E-2</v>
      </c>
      <c r="GR57" s="515">
        <f>GR56/GQ56-1</f>
        <v>3.0155476629186939E-2</v>
      </c>
      <c r="GS57" s="515">
        <f>GS56/GR56-1</f>
        <v>3.0575771236287297E-2</v>
      </c>
      <c r="GT57" s="515">
        <f>GT56/GS56-1</f>
        <v>3.0322709084405153E-2</v>
      </c>
      <c r="GW57" s="216"/>
      <c r="GX57" s="127"/>
      <c r="GY57" s="515">
        <f>GY56/GX56-1</f>
        <v>2.8569569052574906E-2</v>
      </c>
      <c r="GZ57" s="515">
        <f>GZ56/GY56-1</f>
        <v>3.1689438015220173E-2</v>
      </c>
      <c r="HA57" s="515">
        <f>HA56/GZ56-1</f>
        <v>3.221224711075954E-2</v>
      </c>
      <c r="HB57" s="515">
        <f>HB56/HA56-1</f>
        <v>3.1879306270626628E-2</v>
      </c>
      <c r="HE57" s="216"/>
      <c r="HF57" s="127"/>
      <c r="HG57" s="515">
        <f>HG56/HF56-1</f>
        <v>2.8675686807293044E-2</v>
      </c>
      <c r="HH57" s="515">
        <f>HH56/HG56-1</f>
        <v>3.1876148222753642E-2</v>
      </c>
      <c r="HI57" s="515">
        <f>HI56/HH56-1</f>
        <v>3.2411102993543439E-2</v>
      </c>
      <c r="HJ57" s="515">
        <f>HJ56/HI56-1</f>
        <v>3.2068119464552014E-2</v>
      </c>
      <c r="HM57" s="216"/>
      <c r="HN57" s="127"/>
      <c r="HO57" s="515">
        <f>HO56/HN56-1</f>
        <v>2.5969160768662292E-2</v>
      </c>
      <c r="HP57" s="515">
        <f>HP56/HO56-1</f>
        <v>2.7102047432942866E-2</v>
      </c>
      <c r="HQ57" s="515">
        <f>HQ56/HP56-1</f>
        <v>2.7303732599956554E-2</v>
      </c>
      <c r="HR57" s="515">
        <f>HR56/HQ56-1</f>
        <v>2.7195512387923948E-2</v>
      </c>
      <c r="HU57" s="216"/>
      <c r="HV57" s="127"/>
      <c r="HW57" s="515">
        <f>HW56/HV56-1</f>
        <v>2.5797281441214626E-2</v>
      </c>
      <c r="HX57" s="515">
        <f>HX56/HW56-1</f>
        <v>2.6798014974730222E-2</v>
      </c>
      <c r="HY57" s="515">
        <f>HY56/HX56-1</f>
        <v>2.6976867708499386E-2</v>
      </c>
      <c r="HZ57" s="515">
        <f>HZ56/HY56-1</f>
        <v>2.6882021936220468E-2</v>
      </c>
      <c r="IC57" s="216"/>
      <c r="ID57" s="127"/>
      <c r="IE57" s="515">
        <f>IE56/ID56-1</f>
        <v>2.4935698645597748E-2</v>
      </c>
      <c r="IF57" s="515">
        <f>IF56/IE56-1</f>
        <v>2.5272448942530445E-2</v>
      </c>
      <c r="IG57" s="515">
        <f>IG56/IF56-1</f>
        <v>2.5333806877471776E-2</v>
      </c>
      <c r="IH57" s="515">
        <f>IH56/IG56-1</f>
        <v>2.5303163202620382E-2</v>
      </c>
      <c r="IK57" s="216"/>
      <c r="IL57" s="127"/>
      <c r="IM57" s="515">
        <f>IM56/IL56-1</f>
        <v>2.4976319842618055E-2</v>
      </c>
      <c r="IN57" s="515">
        <f>IN56/IM56-1</f>
        <v>2.5344432684795803E-2</v>
      </c>
      <c r="IO57" s="515">
        <f>IO56/IN56-1</f>
        <v>2.5411444512205783E-2</v>
      </c>
      <c r="IP57" s="515">
        <f>IP56/IO56-1</f>
        <v>2.5377881063223695E-2</v>
      </c>
      <c r="IS57" s="216"/>
      <c r="IT57" s="127"/>
      <c r="IU57" s="515">
        <f>IU56/IT56-1</f>
        <v>2.4867256524937265E-2</v>
      </c>
      <c r="IV57" s="515">
        <f>IV56/IU56-1</f>
        <v>2.5151151575097064E-2</v>
      </c>
      <c r="IW57" s="515">
        <f>IW56/IV56-1</f>
        <v>2.5202957661679015E-2</v>
      </c>
      <c r="IX57" s="515">
        <f>IX56/IW56-1</f>
        <v>2.5177209318026028E-2</v>
      </c>
      <c r="JA57" s="216"/>
      <c r="JB57" s="127"/>
      <c r="JC57" s="515">
        <f>JC56/JB56-1</f>
        <v>2.7919230621274549E-2</v>
      </c>
      <c r="JD57" s="515">
        <f>JD56/JC56-1</f>
        <v>3.0544349885936128E-2</v>
      </c>
      <c r="JE57" s="515">
        <f>JE56/JD56-1</f>
        <v>3.0991093827501315E-2</v>
      </c>
      <c r="JF57" s="515">
        <f>JF56/JE56-1</f>
        <v>3.0718227111542706E-2</v>
      </c>
    </row>
  </sheetData>
  <mergeCells count="136">
    <mergeCell ref="A1:A2"/>
    <mergeCell ref="A3:A4"/>
    <mergeCell ref="C3:J3"/>
    <mergeCell ref="K3:R3"/>
    <mergeCell ref="S3:Z3"/>
    <mergeCell ref="AA3:AH3"/>
    <mergeCell ref="CU3:DB3"/>
    <mergeCell ref="DC3:DJ3"/>
    <mergeCell ref="DK3:DR3"/>
    <mergeCell ref="DS3:DZ3"/>
    <mergeCell ref="AI3:AP3"/>
    <mergeCell ref="AQ3:AX3"/>
    <mergeCell ref="AY3:BF3"/>
    <mergeCell ref="BG3:BN3"/>
    <mergeCell ref="BO3:BV3"/>
    <mergeCell ref="BW3:CD3"/>
    <mergeCell ref="HS3:HZ3"/>
    <mergeCell ref="IA3:IH3"/>
    <mergeCell ref="II3:IP3"/>
    <mergeCell ref="IQ3:IX3"/>
    <mergeCell ref="IY3:JF3"/>
    <mergeCell ref="C4:J5"/>
    <mergeCell ref="K4:R5"/>
    <mergeCell ref="S4:Z5"/>
    <mergeCell ref="AA4:AH5"/>
    <mergeCell ref="AI4:AP5"/>
    <mergeCell ref="FW3:GD3"/>
    <mergeCell ref="GE3:GL3"/>
    <mergeCell ref="GM3:GT3"/>
    <mergeCell ref="GU3:HB3"/>
    <mergeCell ref="HC3:HJ3"/>
    <mergeCell ref="HK3:HR3"/>
    <mergeCell ref="EA3:EH3"/>
    <mergeCell ref="EI3:EP3"/>
    <mergeCell ref="EQ3:EX3"/>
    <mergeCell ref="EY3:FF3"/>
    <mergeCell ref="FG3:FN3"/>
    <mergeCell ref="FO3:FV3"/>
    <mergeCell ref="CE3:CL3"/>
    <mergeCell ref="CM3:CT3"/>
    <mergeCell ref="IY4:JF5"/>
    <mergeCell ref="HC4:HJ5"/>
    <mergeCell ref="A30:A31"/>
    <mergeCell ref="A32:A33"/>
    <mergeCell ref="C32:J32"/>
    <mergeCell ref="K32:R32"/>
    <mergeCell ref="S32:Z32"/>
    <mergeCell ref="AA32:AH32"/>
    <mergeCell ref="GE4:GL5"/>
    <mergeCell ref="GM4:GT5"/>
    <mergeCell ref="GU4:HB5"/>
    <mergeCell ref="AI32:AP32"/>
    <mergeCell ref="AQ32:AX32"/>
    <mergeCell ref="AY32:BF32"/>
    <mergeCell ref="BG32:BN32"/>
    <mergeCell ref="BO32:BV32"/>
    <mergeCell ref="BW32:CD32"/>
    <mergeCell ref="AQ33:AX33"/>
    <mergeCell ref="AY33:BF33"/>
    <mergeCell ref="BG33:BN33"/>
    <mergeCell ref="BO33:BV33"/>
    <mergeCell ref="BW33:CD33"/>
    <mergeCell ref="CE33:CL33"/>
    <mergeCell ref="CM33:CT33"/>
    <mergeCell ref="CU33:DB33"/>
    <mergeCell ref="DC33:DJ33"/>
    <mergeCell ref="IA4:IH5"/>
    <mergeCell ref="II4:IP5"/>
    <mergeCell ref="IQ4:IX5"/>
    <mergeCell ref="EA4:EH5"/>
    <mergeCell ref="AQ4:AX5"/>
    <mergeCell ref="AY4:BF5"/>
    <mergeCell ref="BG4:BN5"/>
    <mergeCell ref="BO4:BV5"/>
    <mergeCell ref="BW4:CD5"/>
    <mergeCell ref="CE4:CL5"/>
    <mergeCell ref="HK4:HR5"/>
    <mergeCell ref="HS4:HZ5"/>
    <mergeCell ref="EI4:EP5"/>
    <mergeCell ref="EQ4:EX5"/>
    <mergeCell ref="EY4:FF5"/>
    <mergeCell ref="FG4:FN5"/>
    <mergeCell ref="FO4:FV5"/>
    <mergeCell ref="FW4:GD5"/>
    <mergeCell ref="CM4:CT5"/>
    <mergeCell ref="CU4:DB5"/>
    <mergeCell ref="DC4:DJ5"/>
    <mergeCell ref="DK4:DR5"/>
    <mergeCell ref="DS4:DZ5"/>
    <mergeCell ref="IQ32:IX32"/>
    <mergeCell ref="IY32:JF32"/>
    <mergeCell ref="C33:J33"/>
    <mergeCell ref="K33:R33"/>
    <mergeCell ref="S33:Z33"/>
    <mergeCell ref="AA33:AH33"/>
    <mergeCell ref="AI33:AP33"/>
    <mergeCell ref="FW32:GD32"/>
    <mergeCell ref="GE32:GL32"/>
    <mergeCell ref="GM32:GT32"/>
    <mergeCell ref="GU32:HB32"/>
    <mergeCell ref="HC32:HJ32"/>
    <mergeCell ref="HK32:HR32"/>
    <mergeCell ref="EA32:EH32"/>
    <mergeCell ref="EI32:EP32"/>
    <mergeCell ref="EQ32:EX32"/>
    <mergeCell ref="EY32:FF32"/>
    <mergeCell ref="FG32:FN32"/>
    <mergeCell ref="FO32:FV32"/>
    <mergeCell ref="CE32:CL32"/>
    <mergeCell ref="CM32:CT32"/>
    <mergeCell ref="CU32:DB32"/>
    <mergeCell ref="DC32:DJ32"/>
    <mergeCell ref="DK32:DR32"/>
    <mergeCell ref="HS32:HZ32"/>
    <mergeCell ref="IA32:IH32"/>
    <mergeCell ref="II32:IP32"/>
    <mergeCell ref="DS32:DZ32"/>
    <mergeCell ref="EI33:EP33"/>
    <mergeCell ref="EQ33:EX33"/>
    <mergeCell ref="EY33:FF33"/>
    <mergeCell ref="FG33:FN33"/>
    <mergeCell ref="FO33:FV33"/>
    <mergeCell ref="FW33:GD33"/>
    <mergeCell ref="DK33:DR33"/>
    <mergeCell ref="DS33:DZ33"/>
    <mergeCell ref="EA33:EH33"/>
    <mergeCell ref="IA33:IH33"/>
    <mergeCell ref="II33:IP33"/>
    <mergeCell ref="IQ33:IX33"/>
    <mergeCell ref="IY33:JF33"/>
    <mergeCell ref="GE33:GL33"/>
    <mergeCell ref="GM33:GT33"/>
    <mergeCell ref="GU33:HB33"/>
    <mergeCell ref="HC33:HJ33"/>
    <mergeCell ref="HK33:HR33"/>
    <mergeCell ref="HS33:HZ33"/>
  </mergeCells>
  <conditionalFormatting sqref="A3:B3 A32:B32 A1:J2 A4:C4 A5:B5 A33:C33 A29:J31 D26:J27 A58:J1048576 D54:D55 A20:B28 C34:J35 C36:D53 C56:D56 C57:J57 A34:B57 A6:J19 C20:J25 C28:J28 F36:J56 JG1:XFD1048576">
    <cfRule type="cellIs" dxfId="593" priority="261" operator="equal">
      <formula>"NO"</formula>
    </cfRule>
    <cfRule type="cellIs" dxfId="592" priority="262" operator="equal">
      <formula>"YES"</formula>
    </cfRule>
  </conditionalFormatting>
  <conditionalFormatting sqref="K4 S4 AA4 AI4 AQ4 AY4 BG4 BO4 BW4 CE4 CM4 CU4 DC4 DK4 DS4 EA4 EI4 EQ4 EY4 FG4 FO4 FW4 GE4 GM4 GU4 HC4 HK4 HS4 IA4 II4 IQ4 IY4 K33 S33 AA33 AI33 AQ33 AY33 BG33 BO33 BW33 CE33 CM33 CU33 DC33 DK33 DS33 EA33 EI33 EQ33 EY33 FG33 FO33 FW33 GE33 GM33 GU33 HC33 HK33 HS33 IA33 II33 IQ33 IY33 K30:JF31 K34:JF34 K35:L52 N35:T52 V35:AB52 CH35:CN52 CP35:CV52 CX35:DD52 DF35:DL52 DN35:DT52 DV35:EB52 ED35:EJ52 EL35:ER52 GP35:GV50 GP51:GU51 AD35:AJ52 AL35:AR52 AT35:AZ52 BB35:BH52 BJ35:BP52 BR35:BX52 BZ35:CF52 K58:JF1048576 K6:JF24 ET35:EZ52 FB35:FH52 FJ35:FP52 FR35:FX52 FZ35:GF52 GH35:GN52 GP52:GV52 GX35:HD52 HF35:HL52 HN35:HT52 HV35:IB52 ID35:IJ52 IL35:IR52 IT35:IZ52 JB35:JF52 K1:JF2">
    <cfRule type="cellIs" dxfId="591" priority="259" operator="equal">
      <formula>"NO"</formula>
    </cfRule>
    <cfRule type="cellIs" dxfId="590" priority="260" operator="equal">
      <formula>"YES"</formula>
    </cfRule>
  </conditionalFormatting>
  <conditionalFormatting sqref="E36:E56">
    <cfRule type="cellIs" dxfId="589" priority="257" operator="equal">
      <formula>"NO"</formula>
    </cfRule>
    <cfRule type="cellIs" dxfId="588" priority="258" operator="equal">
      <formula>"YES"</formula>
    </cfRule>
  </conditionalFormatting>
  <conditionalFormatting sqref="M35">
    <cfRule type="cellIs" dxfId="587" priority="255" operator="equal">
      <formula>"NO"</formula>
    </cfRule>
    <cfRule type="cellIs" dxfId="586" priority="256" operator="equal">
      <formula>"YES"</formula>
    </cfRule>
  </conditionalFormatting>
  <conditionalFormatting sqref="M36:M52">
    <cfRule type="cellIs" dxfId="585" priority="253" operator="equal">
      <formula>"NO"</formula>
    </cfRule>
    <cfRule type="cellIs" dxfId="584" priority="254" operator="equal">
      <formula>"YES"</formula>
    </cfRule>
  </conditionalFormatting>
  <conditionalFormatting sqref="U35">
    <cfRule type="cellIs" dxfId="583" priority="251" operator="equal">
      <formula>"NO"</formula>
    </cfRule>
    <cfRule type="cellIs" dxfId="582" priority="252" operator="equal">
      <formula>"YES"</formula>
    </cfRule>
  </conditionalFormatting>
  <conditionalFormatting sqref="U36:U52">
    <cfRule type="cellIs" dxfId="581" priority="249" operator="equal">
      <formula>"NO"</formula>
    </cfRule>
    <cfRule type="cellIs" dxfId="580" priority="250" operator="equal">
      <formula>"YES"</formula>
    </cfRule>
  </conditionalFormatting>
  <conditionalFormatting sqref="AC35">
    <cfRule type="cellIs" dxfId="579" priority="247" operator="equal">
      <formula>"NO"</formula>
    </cfRule>
    <cfRule type="cellIs" dxfId="578" priority="248" operator="equal">
      <formula>"YES"</formula>
    </cfRule>
  </conditionalFormatting>
  <conditionalFormatting sqref="AC36:AC52">
    <cfRule type="cellIs" dxfId="577" priority="245" operator="equal">
      <formula>"NO"</formula>
    </cfRule>
    <cfRule type="cellIs" dxfId="576" priority="246" operator="equal">
      <formula>"YES"</formula>
    </cfRule>
  </conditionalFormatting>
  <conditionalFormatting sqref="AK35">
    <cfRule type="cellIs" dxfId="575" priority="243" operator="equal">
      <formula>"NO"</formula>
    </cfRule>
    <cfRule type="cellIs" dxfId="574" priority="244" operator="equal">
      <formula>"YES"</formula>
    </cfRule>
  </conditionalFormatting>
  <conditionalFormatting sqref="AK36:AK52">
    <cfRule type="cellIs" dxfId="573" priority="241" operator="equal">
      <formula>"NO"</formula>
    </cfRule>
    <cfRule type="cellIs" dxfId="572" priority="242" operator="equal">
      <formula>"YES"</formula>
    </cfRule>
  </conditionalFormatting>
  <conditionalFormatting sqref="AS35">
    <cfRule type="cellIs" dxfId="571" priority="239" operator="equal">
      <formula>"NO"</formula>
    </cfRule>
    <cfRule type="cellIs" dxfId="570" priority="240" operator="equal">
      <formula>"YES"</formula>
    </cfRule>
  </conditionalFormatting>
  <conditionalFormatting sqref="AS36:AS52">
    <cfRule type="cellIs" dxfId="569" priority="237" operator="equal">
      <formula>"NO"</formula>
    </cfRule>
    <cfRule type="cellIs" dxfId="568" priority="238" operator="equal">
      <formula>"YES"</formula>
    </cfRule>
  </conditionalFormatting>
  <conditionalFormatting sqref="BA35">
    <cfRule type="cellIs" dxfId="567" priority="235" operator="equal">
      <formula>"NO"</formula>
    </cfRule>
    <cfRule type="cellIs" dxfId="566" priority="236" operator="equal">
      <formula>"YES"</formula>
    </cfRule>
  </conditionalFormatting>
  <conditionalFormatting sqref="BA36:BA52">
    <cfRule type="cellIs" dxfId="565" priority="233" operator="equal">
      <formula>"NO"</formula>
    </cfRule>
    <cfRule type="cellIs" dxfId="564" priority="234" operator="equal">
      <formula>"YES"</formula>
    </cfRule>
  </conditionalFormatting>
  <conditionalFormatting sqref="BI35">
    <cfRule type="cellIs" dxfId="563" priority="231" operator="equal">
      <formula>"NO"</formula>
    </cfRule>
    <cfRule type="cellIs" dxfId="562" priority="232" operator="equal">
      <formula>"YES"</formula>
    </cfRule>
  </conditionalFormatting>
  <conditionalFormatting sqref="BI36:BI52">
    <cfRule type="cellIs" dxfId="561" priority="229" operator="equal">
      <formula>"NO"</formula>
    </cfRule>
    <cfRule type="cellIs" dxfId="560" priority="230" operator="equal">
      <formula>"YES"</formula>
    </cfRule>
  </conditionalFormatting>
  <conditionalFormatting sqref="BQ35">
    <cfRule type="cellIs" dxfId="559" priority="227" operator="equal">
      <formula>"NO"</formula>
    </cfRule>
    <cfRule type="cellIs" dxfId="558" priority="228" operator="equal">
      <formula>"YES"</formula>
    </cfRule>
  </conditionalFormatting>
  <conditionalFormatting sqref="BQ36:BQ52">
    <cfRule type="cellIs" dxfId="557" priority="225" operator="equal">
      <formula>"NO"</formula>
    </cfRule>
    <cfRule type="cellIs" dxfId="556" priority="226" operator="equal">
      <formula>"YES"</formula>
    </cfRule>
  </conditionalFormatting>
  <conditionalFormatting sqref="BY35">
    <cfRule type="cellIs" dxfId="555" priority="223" operator="equal">
      <formula>"NO"</formula>
    </cfRule>
    <cfRule type="cellIs" dxfId="554" priority="224" operator="equal">
      <formula>"YES"</formula>
    </cfRule>
  </conditionalFormatting>
  <conditionalFormatting sqref="BY36:BY52">
    <cfRule type="cellIs" dxfId="553" priority="221" operator="equal">
      <formula>"NO"</formula>
    </cfRule>
    <cfRule type="cellIs" dxfId="552" priority="222" operator="equal">
      <formula>"YES"</formula>
    </cfRule>
  </conditionalFormatting>
  <conditionalFormatting sqref="CG35">
    <cfRule type="cellIs" dxfId="551" priority="219" operator="equal">
      <formula>"NO"</formula>
    </cfRule>
    <cfRule type="cellIs" dxfId="550" priority="220" operator="equal">
      <formula>"YES"</formula>
    </cfRule>
  </conditionalFormatting>
  <conditionalFormatting sqref="CG36:CG52">
    <cfRule type="cellIs" dxfId="549" priority="217" operator="equal">
      <formula>"NO"</formula>
    </cfRule>
    <cfRule type="cellIs" dxfId="548" priority="218" operator="equal">
      <formula>"YES"</formula>
    </cfRule>
  </conditionalFormatting>
  <conditionalFormatting sqref="CO35">
    <cfRule type="cellIs" dxfId="547" priority="215" operator="equal">
      <formula>"NO"</formula>
    </cfRule>
    <cfRule type="cellIs" dxfId="546" priority="216" operator="equal">
      <formula>"YES"</formula>
    </cfRule>
  </conditionalFormatting>
  <conditionalFormatting sqref="CO36:CO52">
    <cfRule type="cellIs" dxfId="545" priority="213" operator="equal">
      <formula>"NO"</formula>
    </cfRule>
    <cfRule type="cellIs" dxfId="544" priority="214" operator="equal">
      <formula>"YES"</formula>
    </cfRule>
  </conditionalFormatting>
  <conditionalFormatting sqref="CW35">
    <cfRule type="cellIs" dxfId="543" priority="211" operator="equal">
      <formula>"NO"</formula>
    </cfRule>
    <cfRule type="cellIs" dxfId="542" priority="212" operator="equal">
      <formula>"YES"</formula>
    </cfRule>
  </conditionalFormatting>
  <conditionalFormatting sqref="CW36:CW52">
    <cfRule type="cellIs" dxfId="541" priority="209" operator="equal">
      <formula>"NO"</formula>
    </cfRule>
    <cfRule type="cellIs" dxfId="540" priority="210" operator="equal">
      <formula>"YES"</formula>
    </cfRule>
  </conditionalFormatting>
  <conditionalFormatting sqref="DE35">
    <cfRule type="cellIs" dxfId="539" priority="207" operator="equal">
      <formula>"NO"</formula>
    </cfRule>
    <cfRule type="cellIs" dxfId="538" priority="208" operator="equal">
      <formula>"YES"</formula>
    </cfRule>
  </conditionalFormatting>
  <conditionalFormatting sqref="DE36:DE52">
    <cfRule type="cellIs" dxfId="537" priority="205" operator="equal">
      <formula>"NO"</formula>
    </cfRule>
    <cfRule type="cellIs" dxfId="536" priority="206" operator="equal">
      <formula>"YES"</formula>
    </cfRule>
  </conditionalFormatting>
  <conditionalFormatting sqref="DM35">
    <cfRule type="cellIs" dxfId="535" priority="203" operator="equal">
      <formula>"NO"</formula>
    </cfRule>
    <cfRule type="cellIs" dxfId="534" priority="204" operator="equal">
      <formula>"YES"</formula>
    </cfRule>
  </conditionalFormatting>
  <conditionalFormatting sqref="DM36:DM52">
    <cfRule type="cellIs" dxfId="533" priority="201" operator="equal">
      <formula>"NO"</formula>
    </cfRule>
    <cfRule type="cellIs" dxfId="532" priority="202" operator="equal">
      <formula>"YES"</formula>
    </cfRule>
  </conditionalFormatting>
  <conditionalFormatting sqref="DU35">
    <cfRule type="cellIs" dxfId="531" priority="199" operator="equal">
      <formula>"NO"</formula>
    </cfRule>
    <cfRule type="cellIs" dxfId="530" priority="200" operator="equal">
      <formula>"YES"</formula>
    </cfRule>
  </conditionalFormatting>
  <conditionalFormatting sqref="DU36:DU52">
    <cfRule type="cellIs" dxfId="529" priority="197" operator="equal">
      <formula>"NO"</formula>
    </cfRule>
    <cfRule type="cellIs" dxfId="528" priority="198" operator="equal">
      <formula>"YES"</formula>
    </cfRule>
  </conditionalFormatting>
  <conditionalFormatting sqref="EC35">
    <cfRule type="cellIs" dxfId="527" priority="195" operator="equal">
      <formula>"NO"</formula>
    </cfRule>
    <cfRule type="cellIs" dxfId="526" priority="196" operator="equal">
      <formula>"YES"</formula>
    </cfRule>
  </conditionalFormatting>
  <conditionalFormatting sqref="EC36:EC52">
    <cfRule type="cellIs" dxfId="525" priority="193" operator="equal">
      <formula>"NO"</formula>
    </cfRule>
    <cfRule type="cellIs" dxfId="524" priority="194" operator="equal">
      <formula>"YES"</formula>
    </cfRule>
  </conditionalFormatting>
  <conditionalFormatting sqref="EK35">
    <cfRule type="cellIs" dxfId="523" priority="191" operator="equal">
      <formula>"NO"</formula>
    </cfRule>
    <cfRule type="cellIs" dxfId="522" priority="192" operator="equal">
      <formula>"YES"</formula>
    </cfRule>
  </conditionalFormatting>
  <conditionalFormatting sqref="EK36:EK52">
    <cfRule type="cellIs" dxfId="521" priority="189" operator="equal">
      <formula>"NO"</formula>
    </cfRule>
    <cfRule type="cellIs" dxfId="520" priority="190" operator="equal">
      <formula>"YES"</formula>
    </cfRule>
  </conditionalFormatting>
  <conditionalFormatting sqref="ES35">
    <cfRule type="cellIs" dxfId="519" priority="187" operator="equal">
      <formula>"NO"</formula>
    </cfRule>
    <cfRule type="cellIs" dxfId="518" priority="188" operator="equal">
      <formula>"YES"</formula>
    </cfRule>
  </conditionalFormatting>
  <conditionalFormatting sqref="ES36:ES52">
    <cfRule type="cellIs" dxfId="517" priority="185" operator="equal">
      <formula>"NO"</formula>
    </cfRule>
    <cfRule type="cellIs" dxfId="516" priority="186" operator="equal">
      <formula>"YES"</formula>
    </cfRule>
  </conditionalFormatting>
  <conditionalFormatting sqref="FA35">
    <cfRule type="cellIs" dxfId="515" priority="183" operator="equal">
      <formula>"NO"</formula>
    </cfRule>
    <cfRule type="cellIs" dxfId="514" priority="184" operator="equal">
      <formula>"YES"</formula>
    </cfRule>
  </conditionalFormatting>
  <conditionalFormatting sqref="FA36:FA52">
    <cfRule type="cellIs" dxfId="513" priority="181" operator="equal">
      <formula>"NO"</formula>
    </cfRule>
    <cfRule type="cellIs" dxfId="512" priority="182" operator="equal">
      <formula>"YES"</formula>
    </cfRule>
  </conditionalFormatting>
  <conditionalFormatting sqref="FI35">
    <cfRule type="cellIs" dxfId="511" priority="179" operator="equal">
      <formula>"NO"</formula>
    </cfRule>
    <cfRule type="cellIs" dxfId="510" priority="180" operator="equal">
      <formula>"YES"</formula>
    </cfRule>
  </conditionalFormatting>
  <conditionalFormatting sqref="FI36:FI52">
    <cfRule type="cellIs" dxfId="509" priority="177" operator="equal">
      <formula>"NO"</formula>
    </cfRule>
    <cfRule type="cellIs" dxfId="508" priority="178" operator="equal">
      <formula>"YES"</formula>
    </cfRule>
  </conditionalFormatting>
  <conditionalFormatting sqref="FQ35">
    <cfRule type="cellIs" dxfId="507" priority="175" operator="equal">
      <formula>"NO"</formula>
    </cfRule>
    <cfRule type="cellIs" dxfId="506" priority="176" operator="equal">
      <formula>"YES"</formula>
    </cfRule>
  </conditionalFormatting>
  <conditionalFormatting sqref="FQ36:FQ52">
    <cfRule type="cellIs" dxfId="505" priority="173" operator="equal">
      <formula>"NO"</formula>
    </cfRule>
    <cfRule type="cellIs" dxfId="504" priority="174" operator="equal">
      <formula>"YES"</formula>
    </cfRule>
  </conditionalFormatting>
  <conditionalFormatting sqref="FY35">
    <cfRule type="cellIs" dxfId="503" priority="171" operator="equal">
      <formula>"NO"</formula>
    </cfRule>
    <cfRule type="cellIs" dxfId="502" priority="172" operator="equal">
      <formula>"YES"</formula>
    </cfRule>
  </conditionalFormatting>
  <conditionalFormatting sqref="FY36:FY52">
    <cfRule type="cellIs" dxfId="501" priority="169" operator="equal">
      <formula>"NO"</formula>
    </cfRule>
    <cfRule type="cellIs" dxfId="500" priority="170" operator="equal">
      <formula>"YES"</formula>
    </cfRule>
  </conditionalFormatting>
  <conditionalFormatting sqref="GG35">
    <cfRule type="cellIs" dxfId="499" priority="167" operator="equal">
      <formula>"NO"</formula>
    </cfRule>
    <cfRule type="cellIs" dxfId="498" priority="168" operator="equal">
      <formula>"YES"</formula>
    </cfRule>
  </conditionalFormatting>
  <conditionalFormatting sqref="GG36:GG52">
    <cfRule type="cellIs" dxfId="497" priority="165" operator="equal">
      <formula>"NO"</formula>
    </cfRule>
    <cfRule type="cellIs" dxfId="496" priority="166" operator="equal">
      <formula>"YES"</formula>
    </cfRule>
  </conditionalFormatting>
  <conditionalFormatting sqref="GO35">
    <cfRule type="cellIs" dxfId="495" priority="163" operator="equal">
      <formula>"NO"</formula>
    </cfRule>
    <cfRule type="cellIs" dxfId="494" priority="164" operator="equal">
      <formula>"YES"</formula>
    </cfRule>
  </conditionalFormatting>
  <conditionalFormatting sqref="GO36:GO52">
    <cfRule type="cellIs" dxfId="493" priority="161" operator="equal">
      <formula>"NO"</formula>
    </cfRule>
    <cfRule type="cellIs" dxfId="492" priority="162" operator="equal">
      <formula>"YES"</formula>
    </cfRule>
  </conditionalFormatting>
  <conditionalFormatting sqref="GW35">
    <cfRule type="cellIs" dxfId="491" priority="159" operator="equal">
      <formula>"NO"</formula>
    </cfRule>
    <cfRule type="cellIs" dxfId="490" priority="160" operator="equal">
      <formula>"YES"</formula>
    </cfRule>
  </conditionalFormatting>
  <conditionalFormatting sqref="GW36:GW52 GV51">
    <cfRule type="cellIs" dxfId="489" priority="157" operator="equal">
      <formula>"NO"</formula>
    </cfRule>
    <cfRule type="cellIs" dxfId="488" priority="158" operator="equal">
      <formula>"YES"</formula>
    </cfRule>
  </conditionalFormatting>
  <conditionalFormatting sqref="HE35">
    <cfRule type="cellIs" dxfId="487" priority="155" operator="equal">
      <formula>"NO"</formula>
    </cfRule>
    <cfRule type="cellIs" dxfId="486" priority="156" operator="equal">
      <formula>"YES"</formula>
    </cfRule>
  </conditionalFormatting>
  <conditionalFormatting sqref="HE36:HE52">
    <cfRule type="cellIs" dxfId="485" priority="153" operator="equal">
      <formula>"NO"</formula>
    </cfRule>
    <cfRule type="cellIs" dxfId="484" priority="154" operator="equal">
      <formula>"YES"</formula>
    </cfRule>
  </conditionalFormatting>
  <conditionalFormatting sqref="HM35">
    <cfRule type="cellIs" dxfId="483" priority="151" operator="equal">
      <formula>"NO"</formula>
    </cfRule>
    <cfRule type="cellIs" dxfId="482" priority="152" operator="equal">
      <formula>"YES"</formula>
    </cfRule>
  </conditionalFormatting>
  <conditionalFormatting sqref="HM36:HM52">
    <cfRule type="cellIs" dxfId="481" priority="149" operator="equal">
      <formula>"NO"</formula>
    </cfRule>
    <cfRule type="cellIs" dxfId="480" priority="150" operator="equal">
      <formula>"YES"</formula>
    </cfRule>
  </conditionalFormatting>
  <conditionalFormatting sqref="HU35">
    <cfRule type="cellIs" dxfId="479" priority="147" operator="equal">
      <formula>"NO"</formula>
    </cfRule>
    <cfRule type="cellIs" dxfId="478" priority="148" operator="equal">
      <formula>"YES"</formula>
    </cfRule>
  </conditionalFormatting>
  <conditionalFormatting sqref="HU36:HU52">
    <cfRule type="cellIs" dxfId="477" priority="145" operator="equal">
      <formula>"NO"</formula>
    </cfRule>
    <cfRule type="cellIs" dxfId="476" priority="146" operator="equal">
      <formula>"YES"</formula>
    </cfRule>
  </conditionalFormatting>
  <conditionalFormatting sqref="IC35">
    <cfRule type="cellIs" dxfId="475" priority="143" operator="equal">
      <formula>"NO"</formula>
    </cfRule>
    <cfRule type="cellIs" dxfId="474" priority="144" operator="equal">
      <formula>"YES"</formula>
    </cfRule>
  </conditionalFormatting>
  <conditionalFormatting sqref="IC36:IC52">
    <cfRule type="cellIs" dxfId="473" priority="141" operator="equal">
      <formula>"NO"</formula>
    </cfRule>
    <cfRule type="cellIs" dxfId="472" priority="142" operator="equal">
      <formula>"YES"</formula>
    </cfRule>
  </conditionalFormatting>
  <conditionalFormatting sqref="IK35">
    <cfRule type="cellIs" dxfId="471" priority="139" operator="equal">
      <formula>"NO"</formula>
    </cfRule>
    <cfRule type="cellIs" dxfId="470" priority="140" operator="equal">
      <formula>"YES"</formula>
    </cfRule>
  </conditionalFormatting>
  <conditionalFormatting sqref="IK36:IK52">
    <cfRule type="cellIs" dxfId="469" priority="137" operator="equal">
      <formula>"NO"</formula>
    </cfRule>
    <cfRule type="cellIs" dxfId="468" priority="138" operator="equal">
      <formula>"YES"</formula>
    </cfRule>
  </conditionalFormatting>
  <conditionalFormatting sqref="IS35">
    <cfRule type="cellIs" dxfId="467" priority="135" operator="equal">
      <formula>"NO"</formula>
    </cfRule>
    <cfRule type="cellIs" dxfId="466" priority="136" operator="equal">
      <formula>"YES"</formula>
    </cfRule>
  </conditionalFormatting>
  <conditionalFormatting sqref="IS36:IS52">
    <cfRule type="cellIs" dxfId="465" priority="133" operator="equal">
      <formula>"NO"</formula>
    </cfRule>
    <cfRule type="cellIs" dxfId="464" priority="134" operator="equal">
      <formula>"YES"</formula>
    </cfRule>
  </conditionalFormatting>
  <conditionalFormatting sqref="JA35">
    <cfRule type="cellIs" dxfId="463" priority="131" operator="equal">
      <formula>"NO"</formula>
    </cfRule>
    <cfRule type="cellIs" dxfId="462" priority="132" operator="equal">
      <formula>"YES"</formula>
    </cfRule>
  </conditionalFormatting>
  <conditionalFormatting sqref="JA36:JA52">
    <cfRule type="cellIs" dxfId="461" priority="129" operator="equal">
      <formula>"NO"</formula>
    </cfRule>
    <cfRule type="cellIs" dxfId="460" priority="130" operator="equal">
      <formula>"YES"</formula>
    </cfRule>
  </conditionalFormatting>
  <conditionalFormatting sqref="L26:R27 K25:R25 K28:R29">
    <cfRule type="cellIs" dxfId="459" priority="127" operator="equal">
      <formula>"NO"</formula>
    </cfRule>
    <cfRule type="cellIs" dxfId="458" priority="128" operator="equal">
      <formula>"YES"</formula>
    </cfRule>
  </conditionalFormatting>
  <conditionalFormatting sqref="L54:R55 K53:R53 K56:R57">
    <cfRule type="cellIs" dxfId="457" priority="125" operator="equal">
      <formula>"NO"</formula>
    </cfRule>
    <cfRule type="cellIs" dxfId="456" priority="126" operator="equal">
      <formula>"YES"</formula>
    </cfRule>
  </conditionalFormatting>
  <conditionalFormatting sqref="T26:Z27 S25:Z25 S28:Z29">
    <cfRule type="cellIs" dxfId="455" priority="123" operator="equal">
      <formula>"NO"</formula>
    </cfRule>
    <cfRule type="cellIs" dxfId="454" priority="124" operator="equal">
      <formula>"YES"</formula>
    </cfRule>
  </conditionalFormatting>
  <conditionalFormatting sqref="T54:Z55 S53:Z53 S56:Z57">
    <cfRule type="cellIs" dxfId="453" priority="121" operator="equal">
      <formula>"NO"</formula>
    </cfRule>
    <cfRule type="cellIs" dxfId="452" priority="122" operator="equal">
      <formula>"YES"</formula>
    </cfRule>
  </conditionalFormatting>
  <conditionalFormatting sqref="AB26:AH27 AA25:AH25 AA28:AH29">
    <cfRule type="cellIs" dxfId="451" priority="119" operator="equal">
      <formula>"NO"</formula>
    </cfRule>
    <cfRule type="cellIs" dxfId="450" priority="120" operator="equal">
      <formula>"YES"</formula>
    </cfRule>
  </conditionalFormatting>
  <conditionalFormatting sqref="AB54:AH55 AA53:AH53 AA56:AH57">
    <cfRule type="cellIs" dxfId="449" priority="117" operator="equal">
      <formula>"NO"</formula>
    </cfRule>
    <cfRule type="cellIs" dxfId="448" priority="118" operator="equal">
      <formula>"YES"</formula>
    </cfRule>
  </conditionalFormatting>
  <conditionalFormatting sqref="AJ26:AP27 AI25:AP25 AI28:AP29">
    <cfRule type="cellIs" dxfId="447" priority="115" operator="equal">
      <formula>"NO"</formula>
    </cfRule>
    <cfRule type="cellIs" dxfId="446" priority="116" operator="equal">
      <formula>"YES"</formula>
    </cfRule>
  </conditionalFormatting>
  <conditionalFormatting sqref="AJ54:AP55 AI53:AP53 AI56:AP57">
    <cfRule type="cellIs" dxfId="445" priority="113" operator="equal">
      <formula>"NO"</formula>
    </cfRule>
    <cfRule type="cellIs" dxfId="444" priority="114" operator="equal">
      <formula>"YES"</formula>
    </cfRule>
  </conditionalFormatting>
  <conditionalFormatting sqref="AR26:AX27 AQ25:AX25 AQ28:AX29">
    <cfRule type="cellIs" dxfId="443" priority="111" operator="equal">
      <formula>"NO"</formula>
    </cfRule>
    <cfRule type="cellIs" dxfId="442" priority="112" operator="equal">
      <formula>"YES"</formula>
    </cfRule>
  </conditionalFormatting>
  <conditionalFormatting sqref="AR54:AX55 AQ53:AX53 AQ56:AX57">
    <cfRule type="cellIs" dxfId="441" priority="109" operator="equal">
      <formula>"NO"</formula>
    </cfRule>
    <cfRule type="cellIs" dxfId="440" priority="110" operator="equal">
      <formula>"YES"</formula>
    </cfRule>
  </conditionalFormatting>
  <conditionalFormatting sqref="AZ26:BF27 AY25:BF25 AY28:BF29">
    <cfRule type="cellIs" dxfId="439" priority="107" operator="equal">
      <formula>"NO"</formula>
    </cfRule>
    <cfRule type="cellIs" dxfId="438" priority="108" operator="equal">
      <formula>"YES"</formula>
    </cfRule>
  </conditionalFormatting>
  <conditionalFormatting sqref="AZ54:BF55 AY53:BF53 AY56:BF57">
    <cfRule type="cellIs" dxfId="437" priority="105" operator="equal">
      <formula>"NO"</formula>
    </cfRule>
    <cfRule type="cellIs" dxfId="436" priority="106" operator="equal">
      <formula>"YES"</formula>
    </cfRule>
  </conditionalFormatting>
  <conditionalFormatting sqref="BH26:BN27 BG25:BN25 BG28:BN29">
    <cfRule type="cellIs" dxfId="435" priority="103" operator="equal">
      <formula>"NO"</formula>
    </cfRule>
    <cfRule type="cellIs" dxfId="434" priority="104" operator="equal">
      <formula>"YES"</formula>
    </cfRule>
  </conditionalFormatting>
  <conditionalFormatting sqref="BH54:BN55 BG53:BN53 BG56:BN57">
    <cfRule type="cellIs" dxfId="433" priority="101" operator="equal">
      <formula>"NO"</formula>
    </cfRule>
    <cfRule type="cellIs" dxfId="432" priority="102" operator="equal">
      <formula>"YES"</formula>
    </cfRule>
  </conditionalFormatting>
  <conditionalFormatting sqref="BP26:BV27 BO25:BV25 BO28:BV29">
    <cfRule type="cellIs" dxfId="431" priority="99" operator="equal">
      <formula>"NO"</formula>
    </cfRule>
    <cfRule type="cellIs" dxfId="430" priority="100" operator="equal">
      <formula>"YES"</formula>
    </cfRule>
  </conditionalFormatting>
  <conditionalFormatting sqref="BP54:BV55 BO53:BV53 BO56:BV57">
    <cfRule type="cellIs" dxfId="429" priority="97" operator="equal">
      <formula>"NO"</formula>
    </cfRule>
    <cfRule type="cellIs" dxfId="428" priority="98" operator="equal">
      <formula>"YES"</formula>
    </cfRule>
  </conditionalFormatting>
  <conditionalFormatting sqref="BX26:CD27 BW25:CD25 BW28:CD29">
    <cfRule type="cellIs" dxfId="427" priority="95" operator="equal">
      <formula>"NO"</formula>
    </cfRule>
    <cfRule type="cellIs" dxfId="426" priority="96" operator="equal">
      <formula>"YES"</formula>
    </cfRule>
  </conditionalFormatting>
  <conditionalFormatting sqref="BX54:CD55 BW53:CD53 BW56:CD57">
    <cfRule type="cellIs" dxfId="425" priority="93" operator="equal">
      <formula>"NO"</formula>
    </cfRule>
    <cfRule type="cellIs" dxfId="424" priority="94" operator="equal">
      <formula>"YES"</formula>
    </cfRule>
  </conditionalFormatting>
  <conditionalFormatting sqref="CF26:CL27 CE25:CL25 CE28:CL29">
    <cfRule type="cellIs" dxfId="423" priority="91" operator="equal">
      <formula>"NO"</formula>
    </cfRule>
    <cfRule type="cellIs" dxfId="422" priority="92" operator="equal">
      <formula>"YES"</formula>
    </cfRule>
  </conditionalFormatting>
  <conditionalFormatting sqref="CF54:CL55 CE53:CL53 CE56:CL57">
    <cfRule type="cellIs" dxfId="421" priority="89" operator="equal">
      <formula>"NO"</formula>
    </cfRule>
    <cfRule type="cellIs" dxfId="420" priority="90" operator="equal">
      <formula>"YES"</formula>
    </cfRule>
  </conditionalFormatting>
  <conditionalFormatting sqref="CN26:CT27 CM25:CT25 CM28:CT29">
    <cfRule type="cellIs" dxfId="419" priority="87" operator="equal">
      <formula>"NO"</formula>
    </cfRule>
    <cfRule type="cellIs" dxfId="418" priority="88" operator="equal">
      <formula>"YES"</formula>
    </cfRule>
  </conditionalFormatting>
  <conditionalFormatting sqref="CN54:CT55 CM53:CT53 CM56:CT57">
    <cfRule type="cellIs" dxfId="417" priority="85" operator="equal">
      <formula>"NO"</formula>
    </cfRule>
    <cfRule type="cellIs" dxfId="416" priority="86" operator="equal">
      <formula>"YES"</formula>
    </cfRule>
  </conditionalFormatting>
  <conditionalFormatting sqref="CV26:DB27 CU25:DB25 CU28:DB29">
    <cfRule type="cellIs" dxfId="415" priority="83" operator="equal">
      <formula>"NO"</formula>
    </cfRule>
    <cfRule type="cellIs" dxfId="414" priority="84" operator="equal">
      <formula>"YES"</formula>
    </cfRule>
  </conditionalFormatting>
  <conditionalFormatting sqref="CV54:DB55 CU53:DB53 CU56:DB57">
    <cfRule type="cellIs" dxfId="413" priority="81" operator="equal">
      <formula>"NO"</formula>
    </cfRule>
    <cfRule type="cellIs" dxfId="412" priority="82" operator="equal">
      <formula>"YES"</formula>
    </cfRule>
  </conditionalFormatting>
  <conditionalFormatting sqref="DD26:DJ27 DC25:DJ25 DC28:DJ29">
    <cfRule type="cellIs" dxfId="411" priority="79" operator="equal">
      <formula>"NO"</formula>
    </cfRule>
    <cfRule type="cellIs" dxfId="410" priority="80" operator="equal">
      <formula>"YES"</formula>
    </cfRule>
  </conditionalFormatting>
  <conditionalFormatting sqref="DD54:DJ55 DC53:DJ53 DC56:DJ57">
    <cfRule type="cellIs" dxfId="409" priority="77" operator="equal">
      <formula>"NO"</formula>
    </cfRule>
    <cfRule type="cellIs" dxfId="408" priority="78" operator="equal">
      <formula>"YES"</formula>
    </cfRule>
  </conditionalFormatting>
  <conditionalFormatting sqref="DL26:DR27 DK25:DR25 DK28:DR29">
    <cfRule type="cellIs" dxfId="407" priority="75" operator="equal">
      <formula>"NO"</formula>
    </cfRule>
    <cfRule type="cellIs" dxfId="406" priority="76" operator="equal">
      <formula>"YES"</formula>
    </cfRule>
  </conditionalFormatting>
  <conditionalFormatting sqref="DL54:DR55 DK53:DR53 DK56:DR57">
    <cfRule type="cellIs" dxfId="405" priority="73" operator="equal">
      <formula>"NO"</formula>
    </cfRule>
    <cfRule type="cellIs" dxfId="404" priority="74" operator="equal">
      <formula>"YES"</formula>
    </cfRule>
  </conditionalFormatting>
  <conditionalFormatting sqref="DT26:DZ27 DS25:DZ25 DS28:DZ29">
    <cfRule type="cellIs" dxfId="403" priority="71" operator="equal">
      <formula>"NO"</formula>
    </cfRule>
    <cfRule type="cellIs" dxfId="402" priority="72" operator="equal">
      <formula>"YES"</formula>
    </cfRule>
  </conditionalFormatting>
  <conditionalFormatting sqref="DT54:DZ55 DS53:DZ53 DS56:DZ57">
    <cfRule type="cellIs" dxfId="401" priority="69" operator="equal">
      <formula>"NO"</formula>
    </cfRule>
    <cfRule type="cellIs" dxfId="400" priority="70" operator="equal">
      <formula>"YES"</formula>
    </cfRule>
  </conditionalFormatting>
  <conditionalFormatting sqref="EB26:EH27 EA25:EH25 EA28:EH29">
    <cfRule type="cellIs" dxfId="399" priority="67" operator="equal">
      <formula>"NO"</formula>
    </cfRule>
    <cfRule type="cellIs" dxfId="398" priority="68" operator="equal">
      <formula>"YES"</formula>
    </cfRule>
  </conditionalFormatting>
  <conditionalFormatting sqref="EB54:EH55 EA53:EH53 EA56:EH57">
    <cfRule type="cellIs" dxfId="397" priority="65" operator="equal">
      <formula>"NO"</formula>
    </cfRule>
    <cfRule type="cellIs" dxfId="396" priority="66" operator="equal">
      <formula>"YES"</formula>
    </cfRule>
  </conditionalFormatting>
  <conditionalFormatting sqref="EJ26:EP27 EI25:EP25 EI28:EP29">
    <cfRule type="cellIs" dxfId="395" priority="63" operator="equal">
      <formula>"NO"</formula>
    </cfRule>
    <cfRule type="cellIs" dxfId="394" priority="64" operator="equal">
      <formula>"YES"</formula>
    </cfRule>
  </conditionalFormatting>
  <conditionalFormatting sqref="EJ54:EP55 EI53:EP53 EI56:EP57">
    <cfRule type="cellIs" dxfId="393" priority="61" operator="equal">
      <formula>"NO"</formula>
    </cfRule>
    <cfRule type="cellIs" dxfId="392" priority="62" operator="equal">
      <formula>"YES"</formula>
    </cfRule>
  </conditionalFormatting>
  <conditionalFormatting sqref="ER26:EX27 EQ25:EX25 EQ28:EX29">
    <cfRule type="cellIs" dxfId="391" priority="59" operator="equal">
      <formula>"NO"</formula>
    </cfRule>
    <cfRule type="cellIs" dxfId="390" priority="60" operator="equal">
      <formula>"YES"</formula>
    </cfRule>
  </conditionalFormatting>
  <conditionalFormatting sqref="ER54:EX55 EQ53:EX53 EQ56:EX57">
    <cfRule type="cellIs" dxfId="389" priority="57" operator="equal">
      <formula>"NO"</formula>
    </cfRule>
    <cfRule type="cellIs" dxfId="388" priority="58" operator="equal">
      <formula>"YES"</formula>
    </cfRule>
  </conditionalFormatting>
  <conditionalFormatting sqref="EZ26:FF27 EY25:FF25 EY28:FF29">
    <cfRule type="cellIs" dxfId="387" priority="55" operator="equal">
      <formula>"NO"</formula>
    </cfRule>
    <cfRule type="cellIs" dxfId="386" priority="56" operator="equal">
      <formula>"YES"</formula>
    </cfRule>
  </conditionalFormatting>
  <conditionalFormatting sqref="EZ54:FF55 EY53:FF53 EY56:FF57">
    <cfRule type="cellIs" dxfId="385" priority="53" operator="equal">
      <formula>"NO"</formula>
    </cfRule>
    <cfRule type="cellIs" dxfId="384" priority="54" operator="equal">
      <formula>"YES"</formula>
    </cfRule>
  </conditionalFormatting>
  <conditionalFormatting sqref="FH26:FN27 FG25:FN25 FG28:FN29">
    <cfRule type="cellIs" dxfId="383" priority="51" operator="equal">
      <formula>"NO"</formula>
    </cfRule>
    <cfRule type="cellIs" dxfId="382" priority="52" operator="equal">
      <formula>"YES"</formula>
    </cfRule>
  </conditionalFormatting>
  <conditionalFormatting sqref="FH54:FN55 FG53:FN53 FG56:FN57">
    <cfRule type="cellIs" dxfId="381" priority="49" operator="equal">
      <formula>"NO"</formula>
    </cfRule>
    <cfRule type="cellIs" dxfId="380" priority="50" operator="equal">
      <formula>"YES"</formula>
    </cfRule>
  </conditionalFormatting>
  <conditionalFormatting sqref="FP26:FV27 FO25:FV25 FO28:FV29">
    <cfRule type="cellIs" dxfId="379" priority="47" operator="equal">
      <formula>"NO"</formula>
    </cfRule>
    <cfRule type="cellIs" dxfId="378" priority="48" operator="equal">
      <formula>"YES"</formula>
    </cfRule>
  </conditionalFormatting>
  <conditionalFormatting sqref="FP54:FV55 FO53:FV53 FO56:FV57">
    <cfRule type="cellIs" dxfId="377" priority="45" operator="equal">
      <formula>"NO"</formula>
    </cfRule>
    <cfRule type="cellIs" dxfId="376" priority="46" operator="equal">
      <formula>"YES"</formula>
    </cfRule>
  </conditionalFormatting>
  <conditionalFormatting sqref="FX26:GD27 FW25:GD25 FW28:GD29">
    <cfRule type="cellIs" dxfId="375" priority="43" operator="equal">
      <formula>"NO"</formula>
    </cfRule>
    <cfRule type="cellIs" dxfId="374" priority="44" operator="equal">
      <formula>"YES"</formula>
    </cfRule>
  </conditionalFormatting>
  <conditionalFormatting sqref="FX54:GD55 FW53:GD53 FW56:GD57">
    <cfRule type="cellIs" dxfId="373" priority="41" operator="equal">
      <formula>"NO"</formula>
    </cfRule>
    <cfRule type="cellIs" dxfId="372" priority="42" operator="equal">
      <formula>"YES"</formula>
    </cfRule>
  </conditionalFormatting>
  <conditionalFormatting sqref="GF26:GL27 GE25:GL25 GE28:GL29">
    <cfRule type="cellIs" dxfId="371" priority="39" operator="equal">
      <formula>"NO"</formula>
    </cfRule>
    <cfRule type="cellIs" dxfId="370" priority="40" operator="equal">
      <formula>"YES"</formula>
    </cfRule>
  </conditionalFormatting>
  <conditionalFormatting sqref="GF54:GL55 GE53:GL53 GE56:GL57">
    <cfRule type="cellIs" dxfId="369" priority="37" operator="equal">
      <formula>"NO"</formula>
    </cfRule>
    <cfRule type="cellIs" dxfId="368" priority="38" operator="equal">
      <formula>"YES"</formula>
    </cfRule>
  </conditionalFormatting>
  <conditionalFormatting sqref="GN26:GT27 GM25:GT25 GM28:GT29">
    <cfRule type="cellIs" dxfId="367" priority="35" operator="equal">
      <formula>"NO"</formula>
    </cfRule>
    <cfRule type="cellIs" dxfId="366" priority="36" operator="equal">
      <formula>"YES"</formula>
    </cfRule>
  </conditionalFormatting>
  <conditionalFormatting sqref="GN54:GT55 GM53:GT53 GM56:GT57">
    <cfRule type="cellIs" dxfId="365" priority="33" operator="equal">
      <formula>"NO"</formula>
    </cfRule>
    <cfRule type="cellIs" dxfId="364" priority="34" operator="equal">
      <formula>"YES"</formula>
    </cfRule>
  </conditionalFormatting>
  <conditionalFormatting sqref="GV26:HB27 GU25:HB25 GU28:HB29">
    <cfRule type="cellIs" dxfId="363" priority="31" operator="equal">
      <formula>"NO"</formula>
    </cfRule>
    <cfRule type="cellIs" dxfId="362" priority="32" operator="equal">
      <formula>"YES"</formula>
    </cfRule>
  </conditionalFormatting>
  <conditionalFormatting sqref="GV54:HB55 GU53:HB53 GU56:HB57">
    <cfRule type="cellIs" dxfId="361" priority="29" operator="equal">
      <formula>"NO"</formula>
    </cfRule>
    <cfRule type="cellIs" dxfId="360" priority="30" operator="equal">
      <formula>"YES"</formula>
    </cfRule>
  </conditionalFormatting>
  <conditionalFormatting sqref="HD26:HJ27 HC25:HJ25 HC28:HJ29">
    <cfRule type="cellIs" dxfId="359" priority="27" operator="equal">
      <formula>"NO"</formula>
    </cfRule>
    <cfRule type="cellIs" dxfId="358" priority="28" operator="equal">
      <formula>"YES"</formula>
    </cfRule>
  </conditionalFormatting>
  <conditionalFormatting sqref="HD54:HJ55 HC53:HJ53 HC56:HJ57">
    <cfRule type="cellIs" dxfId="357" priority="25" operator="equal">
      <formula>"NO"</formula>
    </cfRule>
    <cfRule type="cellIs" dxfId="356" priority="26" operator="equal">
      <formula>"YES"</formula>
    </cfRule>
  </conditionalFormatting>
  <conditionalFormatting sqref="HL26:HR27 HK25:HR25 HK28:HR29">
    <cfRule type="cellIs" dxfId="355" priority="23" operator="equal">
      <formula>"NO"</formula>
    </cfRule>
    <cfRule type="cellIs" dxfId="354" priority="24" operator="equal">
      <formula>"YES"</formula>
    </cfRule>
  </conditionalFormatting>
  <conditionalFormatting sqref="HL54:HR55 HK53:HR53 HK56:HR57">
    <cfRule type="cellIs" dxfId="353" priority="21" operator="equal">
      <formula>"NO"</formula>
    </cfRule>
    <cfRule type="cellIs" dxfId="352" priority="22" operator="equal">
      <formula>"YES"</formula>
    </cfRule>
  </conditionalFormatting>
  <conditionalFormatting sqref="HT26:HZ27 HS25:HZ25 HS28:HZ29">
    <cfRule type="cellIs" dxfId="351" priority="19" operator="equal">
      <formula>"NO"</formula>
    </cfRule>
    <cfRule type="cellIs" dxfId="350" priority="20" operator="equal">
      <formula>"YES"</formula>
    </cfRule>
  </conditionalFormatting>
  <conditionalFormatting sqref="HT54:HZ55 HS53:HZ53 HS56:HZ57">
    <cfRule type="cellIs" dxfId="349" priority="17" operator="equal">
      <formula>"NO"</formula>
    </cfRule>
    <cfRule type="cellIs" dxfId="348" priority="18" operator="equal">
      <formula>"YES"</formula>
    </cfRule>
  </conditionalFormatting>
  <conditionalFormatting sqref="IB26:IH27 IA25:IH25 IA28:IH29">
    <cfRule type="cellIs" dxfId="347" priority="15" operator="equal">
      <formula>"NO"</formula>
    </cfRule>
    <cfRule type="cellIs" dxfId="346" priority="16" operator="equal">
      <formula>"YES"</formula>
    </cfRule>
  </conditionalFormatting>
  <conditionalFormatting sqref="IB54:IH55 IA53:IH53 IA56:IH57">
    <cfRule type="cellIs" dxfId="345" priority="13" operator="equal">
      <formula>"NO"</formula>
    </cfRule>
    <cfRule type="cellIs" dxfId="344" priority="14" operator="equal">
      <formula>"YES"</formula>
    </cfRule>
  </conditionalFormatting>
  <conditionalFormatting sqref="IJ26:IP27 II25:IP25 II28:IP29">
    <cfRule type="cellIs" dxfId="343" priority="11" operator="equal">
      <formula>"NO"</formula>
    </cfRule>
    <cfRule type="cellIs" dxfId="342" priority="12" operator="equal">
      <formula>"YES"</formula>
    </cfRule>
  </conditionalFormatting>
  <conditionalFormatting sqref="IJ54:IP55 II53:IP53 II56:IP57">
    <cfRule type="cellIs" dxfId="341" priority="9" operator="equal">
      <formula>"NO"</formula>
    </cfRule>
    <cfRule type="cellIs" dxfId="340" priority="10" operator="equal">
      <formula>"YES"</formula>
    </cfRule>
  </conditionalFormatting>
  <conditionalFormatting sqref="IR26:IX27 IQ25:IX25 IQ28:IX29">
    <cfRule type="cellIs" dxfId="339" priority="7" operator="equal">
      <formula>"NO"</formula>
    </cfRule>
    <cfRule type="cellIs" dxfId="338" priority="8" operator="equal">
      <formula>"YES"</formula>
    </cfRule>
  </conditionalFormatting>
  <conditionalFormatting sqref="IR54:IX55 IQ53:IX53 IQ56:IX57">
    <cfRule type="cellIs" dxfId="337" priority="5" operator="equal">
      <formula>"NO"</formula>
    </cfRule>
    <cfRule type="cellIs" dxfId="336" priority="6" operator="equal">
      <formula>"YES"</formula>
    </cfRule>
  </conditionalFormatting>
  <conditionalFormatting sqref="IZ26:JF27 IY25:JF25 IY28:JF29">
    <cfRule type="cellIs" dxfId="335" priority="3" operator="equal">
      <formula>"NO"</formula>
    </cfRule>
    <cfRule type="cellIs" dxfId="334" priority="4" operator="equal">
      <formula>"YES"</formula>
    </cfRule>
  </conditionalFormatting>
  <conditionalFormatting sqref="IZ54:JF55 IY53:JF53 IY56:JF57">
    <cfRule type="cellIs" dxfId="333" priority="1" operator="equal">
      <formula>"NO"</formula>
    </cfRule>
    <cfRule type="cellIs" dxfId="332" priority="2" operator="equal">
      <formula>"YES"</formula>
    </cfRule>
  </conditionalFormatting>
  <dataValidations count="1">
    <dataValidation type="list" allowBlank="1" showInputMessage="1" showErrorMessage="1" sqref="DS54:DS55 DK54:DK55 DC54:DC55 C26:C27 IQ54:IQ55 K54:K55 S54:S55 C54:C55 AA54:AA55 AI54:AI55 AQ54:AQ55 AY54:AY55 BG54:BG55 BO54:BO55 BW54:BW55 CE54:CE55 CM54:CM55 CU54:CU55 EA54:EA55 EI54:EI55 AA26:AA27 EQ54:EQ55 EY54:EY55 FG54:FG55 K26:K27 S26:S27 IY26:IY27 AI26:AI27 AQ26:AQ27 AY26:AY27 BG26:BG27 BO26:BO27 BW26:BW27 CE26:CE27 CM26:CM27 CU26:CU27 DC26:DC27 DK26:DK27 DS26:DS27 EA26:EA27 EI26:EI27 EQ26:EQ27 EY26:EY27 FG26:FG27 FO26:FO27 FW26:FW27 FO54:FO55 GE26:GE27 FW54:FW55 GM26:GM27 GE54:GE55 GU26:GU27 GM54:GM55 HC26:HC27 GU54:GU55 HK26:HK27 HC54:HC55 HS26:HS27 HK54:HK55 IA26:IA27 HS54:HS55 II26:II27 IA54:IA55 IQ26:IQ27 II54:II55 IY54:IY55">
      <formula1>"YES,NO"</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Y275"/>
  <sheetViews>
    <sheetView topLeftCell="A4" zoomScaleNormal="100" zoomScaleSheetLayoutView="89" workbookViewId="0">
      <pane xSplit="3" ySplit="5" topLeftCell="N32" activePane="bottomRight" state="frozen"/>
      <selection activeCell="A4" sqref="A4"/>
      <selection pane="topRight" activeCell="D4" sqref="D4"/>
      <selection pane="bottomLeft" activeCell="A9" sqref="A9"/>
      <selection pane="bottomRight" activeCell="U45" sqref="U45"/>
    </sheetView>
  </sheetViews>
  <sheetFormatPr defaultRowHeight="25" customHeight="1" x14ac:dyDescent="0.35"/>
  <cols>
    <col min="1" max="1" width="2.81640625" style="10" customWidth="1"/>
    <col min="2" max="2" width="9.453125" customWidth="1"/>
    <col min="3" max="3" width="63.26953125" customWidth="1"/>
    <col min="4" max="4" width="33.81640625" customWidth="1"/>
    <col min="5" max="5" width="13.81640625" customWidth="1"/>
    <col min="6" max="7" width="14.453125" customWidth="1"/>
    <col min="9" max="9" width="16.7265625" customWidth="1"/>
    <col min="11" max="11" width="11.1796875" customWidth="1"/>
    <col min="12" max="12" width="11" style="449" customWidth="1"/>
    <col min="13" max="13" width="11.26953125" style="449" customWidth="1"/>
    <col min="14" max="15" width="10.7265625" style="449" customWidth="1"/>
    <col min="17" max="17" width="13.81640625" customWidth="1"/>
    <col min="18" max="18" width="15.453125" customWidth="1"/>
    <col min="19" max="19" width="0" hidden="1" customWidth="1"/>
    <col min="20" max="20" width="20.54296875" hidden="1" customWidth="1"/>
    <col min="21" max="21" width="12.7265625" customWidth="1"/>
    <col min="22" max="22" width="12.7265625" hidden="1" customWidth="1"/>
    <col min="23" max="23" width="0" hidden="1" customWidth="1"/>
    <col min="24" max="24" width="20.453125" hidden="1" customWidth="1"/>
    <col min="25" max="25" width="14.7265625" customWidth="1"/>
  </cols>
  <sheetData>
    <row r="1" spans="1:25" ht="15" customHeight="1" x14ac:dyDescent="0.35"/>
    <row r="2" spans="1:25" ht="15" customHeight="1" x14ac:dyDescent="0.35">
      <c r="B2" s="20" t="s">
        <v>234</v>
      </c>
    </row>
    <row r="3" spans="1:25" ht="15" customHeight="1" x14ac:dyDescent="0.35"/>
    <row r="4" spans="1:25" ht="24.75" customHeight="1" x14ac:dyDescent="0.35">
      <c r="B4" s="38" t="s">
        <v>8</v>
      </c>
      <c r="C4" s="39" t="s">
        <v>133</v>
      </c>
      <c r="D4" s="40"/>
      <c r="E4" s="123" t="s">
        <v>287</v>
      </c>
      <c r="F4" s="123" t="s">
        <v>288</v>
      </c>
      <c r="G4" s="41" t="s">
        <v>132</v>
      </c>
      <c r="I4" s="415">
        <v>2.4500000000000001E-2</v>
      </c>
      <c r="T4" s="475" t="s">
        <v>579</v>
      </c>
    </row>
    <row r="5" spans="1:25" ht="15" customHeight="1" x14ac:dyDescent="0.35">
      <c r="A5" s="27"/>
      <c r="B5" s="27"/>
      <c r="C5" s="27"/>
      <c r="D5" s="27"/>
      <c r="E5" s="27"/>
      <c r="F5" s="27"/>
      <c r="G5" s="85"/>
      <c r="K5" s="541" t="s">
        <v>566</v>
      </c>
      <c r="L5" s="542"/>
      <c r="M5" s="542"/>
      <c r="N5" s="542"/>
      <c r="O5" s="543"/>
      <c r="Q5" s="544" t="s">
        <v>572</v>
      </c>
      <c r="R5" s="545"/>
    </row>
    <row r="6" spans="1:25" ht="117" customHeight="1" x14ac:dyDescent="0.6">
      <c r="B6" s="308" t="s">
        <v>539</v>
      </c>
      <c r="C6" s="93"/>
      <c r="D6" s="11"/>
      <c r="E6" s="236" t="s">
        <v>568</v>
      </c>
      <c r="F6" s="130" t="s">
        <v>569</v>
      </c>
      <c r="G6" s="28"/>
      <c r="I6" s="130" t="s">
        <v>567</v>
      </c>
      <c r="K6" s="412" t="s">
        <v>561</v>
      </c>
      <c r="L6" s="450" t="s">
        <v>562</v>
      </c>
      <c r="M6" s="450" t="s">
        <v>563</v>
      </c>
      <c r="N6" s="450" t="s">
        <v>564</v>
      </c>
      <c r="O6" s="451" t="s">
        <v>565</v>
      </c>
      <c r="Q6" s="431" t="s">
        <v>571</v>
      </c>
      <c r="R6" s="431" t="s">
        <v>570</v>
      </c>
      <c r="X6" s="478"/>
    </row>
    <row r="7" spans="1:25" ht="15" customHeight="1" x14ac:dyDescent="0.35">
      <c r="B7" s="35"/>
      <c r="C7" s="35"/>
      <c r="D7" s="35"/>
      <c r="E7" s="35"/>
      <c r="F7" s="35"/>
      <c r="G7" s="36"/>
      <c r="Q7" s="433"/>
      <c r="R7" s="432"/>
      <c r="U7" s="476"/>
    </row>
    <row r="8" spans="1:25" ht="29.25" customHeight="1" x14ac:dyDescent="0.35">
      <c r="B8" s="546" t="str">
        <f>'17.18 prices'!A21</f>
        <v>Premise Re-energisation – Existing Network Connection</v>
      </c>
      <c r="C8" s="547"/>
      <c r="D8" s="87"/>
      <c r="E8" s="124" t="s">
        <v>287</v>
      </c>
      <c r="F8" s="124" t="s">
        <v>288</v>
      </c>
      <c r="G8" s="125" t="s">
        <v>289</v>
      </c>
      <c r="I8" s="133" t="s">
        <v>319</v>
      </c>
      <c r="K8" s="288" t="s">
        <v>290</v>
      </c>
      <c r="L8" s="452" t="s">
        <v>291</v>
      </c>
      <c r="M8" s="452" t="s">
        <v>292</v>
      </c>
      <c r="N8" s="452" t="s">
        <v>293</v>
      </c>
      <c r="O8" s="453" t="s">
        <v>294</v>
      </c>
      <c r="Q8" s="291"/>
      <c r="R8" s="435"/>
      <c r="T8" s="10" t="s">
        <v>578</v>
      </c>
      <c r="U8" s="475" t="s">
        <v>581</v>
      </c>
      <c r="V8" t="s">
        <v>582</v>
      </c>
      <c r="X8" t="s">
        <v>583</v>
      </c>
      <c r="Y8" s="447" t="s">
        <v>584</v>
      </c>
    </row>
    <row r="9" spans="1:25" ht="15" customHeight="1" x14ac:dyDescent="0.35">
      <c r="B9" s="29">
        <f>'17.18 prices'!A22</f>
        <v>501</v>
      </c>
      <c r="C9" s="24" t="str">
        <f>'17.18 prices'!B22</f>
        <v>Re-energise premises – Business Hours</v>
      </c>
      <c r="D9" s="126" t="s">
        <v>9</v>
      </c>
      <c r="E9" s="233">
        <v>69.52</v>
      </c>
      <c r="F9" s="233">
        <f>'17.18 prices'!Q22</f>
        <v>82.964735926811741</v>
      </c>
      <c r="G9" s="410">
        <f>F9/E9-1</f>
        <v>0.1933937849081091</v>
      </c>
      <c r="I9" s="416">
        <v>71.739999999999995</v>
      </c>
      <c r="K9" s="394">
        <f>'AERFD 19.20 prices'!Q22</f>
        <v>78.374212628223077</v>
      </c>
      <c r="L9" s="454">
        <f>'20.21 prices'!Q22</f>
        <v>80.707045735004655</v>
      </c>
      <c r="M9" s="454">
        <f>'21.22 prices'!Q22</f>
        <v>83.434224096711333</v>
      </c>
      <c r="N9" s="454">
        <f>'22.23 prices'!Q22</f>
        <v>86.308237618635772</v>
      </c>
      <c r="O9" s="455">
        <f>'23.24 prices'!Q22</f>
        <v>89.242416531942112</v>
      </c>
      <c r="Q9" s="394">
        <v>78.374212628223077</v>
      </c>
      <c r="R9" s="397">
        <v>77.264415634430804</v>
      </c>
      <c r="T9" s="445">
        <f>SUMIFS('Price cost comparison'!$K$9:$K$165,'Price cost comparison'!$B$9:$B$165,'AERFD Price cost comparison'!B9)</f>
        <v>78.374212628223077</v>
      </c>
      <c r="U9" s="477">
        <f>K9</f>
        <v>78.374212628223077</v>
      </c>
      <c r="V9" s="474">
        <f>U9-T9</f>
        <v>0</v>
      </c>
      <c r="X9" s="474">
        <f>U9-R9</f>
        <v>1.1097969937922727</v>
      </c>
      <c r="Y9" s="479">
        <f>X9/R9</f>
        <v>1.436362372871842E-2</v>
      </c>
    </row>
    <row r="10" spans="1:25" ht="15" customHeight="1" x14ac:dyDescent="0.35">
      <c r="B10" s="29">
        <f>'17.18 prices'!A23</f>
        <v>502</v>
      </c>
      <c r="C10" s="24" t="str">
        <f>'17.18 prices'!B23</f>
        <v>Re-energise premises – After Hours</v>
      </c>
      <c r="D10" s="126" t="s">
        <v>9</v>
      </c>
      <c r="E10" s="233">
        <v>88.13</v>
      </c>
      <c r="F10" s="233">
        <f>'17.18 prices'!Q23</f>
        <v>103.57709267881467</v>
      </c>
      <c r="G10" s="410">
        <f>F10/E10-1</f>
        <v>0.17527621330778032</v>
      </c>
      <c r="I10" s="416">
        <v>90.94</v>
      </c>
      <c r="K10" s="394">
        <f>'AERFD 19.20 prices'!Q23</f>
        <v>97.846066697346814</v>
      </c>
      <c r="L10" s="454">
        <f>'20.21 prices'!Q23</f>
        <v>100.7584856691673</v>
      </c>
      <c r="M10" s="454">
        <f>'21.22 prices'!Q23</f>
        <v>104.16322387229178</v>
      </c>
      <c r="N10" s="454">
        <f>'22.23 prices'!Q23</f>
        <v>107.75127802078131</v>
      </c>
      <c r="O10" s="455">
        <f>'23.24 prices'!Q23</f>
        <v>111.4144454839774</v>
      </c>
      <c r="Q10" s="394">
        <v>97.846066697346814</v>
      </c>
      <c r="R10" s="397">
        <v>97.552311195780078</v>
      </c>
      <c r="T10" s="445">
        <f>SUMIFS('Price cost comparison'!$K$9:$K$165,'Price cost comparison'!$B$9:$B$165,'AERFD Price cost comparison'!B10)</f>
        <v>97.846066697346814</v>
      </c>
      <c r="U10" s="477">
        <f>K10</f>
        <v>97.846066697346814</v>
      </c>
      <c r="V10" s="474">
        <f t="shared" ref="V10:V73" si="0">U10-T10</f>
        <v>0</v>
      </c>
      <c r="X10" s="474">
        <f t="shared" ref="X10:X73" si="1">U10-R10</f>
        <v>0.29375550156673569</v>
      </c>
      <c r="Y10" s="479">
        <f t="shared" ref="Y10:Y73" si="2">X10/R10</f>
        <v>3.0112613219095414E-3</v>
      </c>
    </row>
    <row r="11" spans="1:25" ht="15" customHeight="1" x14ac:dyDescent="0.35">
      <c r="B11" s="30" t="str">
        <f>'17.18 prices'!A24</f>
        <v>Premise De-energisation – Existing Network Connection</v>
      </c>
      <c r="C11" s="21"/>
      <c r="D11" s="21"/>
      <c r="E11" s="229"/>
      <c r="F11" s="229"/>
      <c r="G11" s="411"/>
      <c r="I11" s="417"/>
      <c r="K11" s="291"/>
      <c r="L11" s="456"/>
      <c r="M11" s="456"/>
      <c r="N11" s="456"/>
      <c r="O11" s="457"/>
      <c r="Q11" s="291"/>
      <c r="R11" s="293"/>
      <c r="T11" s="445">
        <f>SUMIFS('Price cost comparison'!$K$9:$K$165,'Price cost comparison'!$B$9:$B$165,'AERFD Price cost comparison'!B11)</f>
        <v>0</v>
      </c>
      <c r="U11" s="477">
        <f t="shared" ref="U11:U74" si="3">K11</f>
        <v>0</v>
      </c>
      <c r="V11" s="474">
        <f t="shared" si="0"/>
        <v>0</v>
      </c>
      <c r="X11" s="474">
        <f t="shared" si="1"/>
        <v>0</v>
      </c>
      <c r="Y11" s="127" t="e">
        <f t="shared" si="2"/>
        <v>#DIV/0!</v>
      </c>
    </row>
    <row r="12" spans="1:25" ht="15" customHeight="1" x14ac:dyDescent="0.35">
      <c r="B12" s="29">
        <f>'17.18 prices'!A25</f>
        <v>503</v>
      </c>
      <c r="C12" s="24" t="str">
        <f>'17.18 prices'!B25</f>
        <v>De-energise premises – Business Hours</v>
      </c>
      <c r="D12" s="126" t="s">
        <v>9</v>
      </c>
      <c r="E12" s="233">
        <v>69.52</v>
      </c>
      <c r="F12" s="233">
        <f>'17.18 prices'!Q25</f>
        <v>82.964735926811741</v>
      </c>
      <c r="G12" s="410">
        <f>F12/E12-1</f>
        <v>0.1933937849081091</v>
      </c>
      <c r="I12" s="416">
        <v>71.739999999999995</v>
      </c>
      <c r="K12" s="394">
        <f>'AERFD 19.20 prices'!Q25</f>
        <v>78.374212628223077</v>
      </c>
      <c r="L12" s="458">
        <f>'20.21 prices'!Q25</f>
        <v>80.707045735004655</v>
      </c>
      <c r="M12" s="458">
        <f>'21.22 prices'!Q25</f>
        <v>83.434224096711333</v>
      </c>
      <c r="N12" s="458">
        <f>'22.23 prices'!Q25</f>
        <v>86.308237618635772</v>
      </c>
      <c r="O12" s="459">
        <f>'23.24 prices'!Q25</f>
        <v>89.242416531942112</v>
      </c>
      <c r="Q12" s="394">
        <v>78.374212628223077</v>
      </c>
      <c r="R12" s="302">
        <v>77.264415634430804</v>
      </c>
      <c r="T12" s="445">
        <f>SUMIFS('Price cost comparison'!$K$9:$K$165,'Price cost comparison'!$B$9:$B$165,'AERFD Price cost comparison'!B12)</f>
        <v>78.374212628223077</v>
      </c>
      <c r="U12" s="477">
        <f t="shared" si="3"/>
        <v>78.374212628223077</v>
      </c>
      <c r="V12" s="474">
        <f t="shared" si="0"/>
        <v>0</v>
      </c>
      <c r="X12" s="474">
        <f t="shared" si="1"/>
        <v>1.1097969937922727</v>
      </c>
      <c r="Y12" s="479">
        <f t="shared" si="2"/>
        <v>1.436362372871842E-2</v>
      </c>
    </row>
    <row r="13" spans="1:25" ht="15" customHeight="1" x14ac:dyDescent="0.35">
      <c r="B13" s="29">
        <f>'17.18 prices'!A26</f>
        <v>505</v>
      </c>
      <c r="C13" s="24" t="str">
        <f>'17.18 prices'!B26</f>
        <v xml:space="preserve">De-energise premises for debt non-payment </v>
      </c>
      <c r="D13" s="126" t="s">
        <v>10</v>
      </c>
      <c r="E13" s="233">
        <v>139.06</v>
      </c>
      <c r="F13" s="233">
        <f>'17.18 prices'!Q26</f>
        <v>165.92947185362348</v>
      </c>
      <c r="G13" s="410">
        <f>F13/E13-1</f>
        <v>0.19322214766017165</v>
      </c>
      <c r="I13" s="416">
        <v>143.5</v>
      </c>
      <c r="K13" s="394">
        <f>'AERFD 19.20 prices'!Q26</f>
        <v>156.74842525644615</v>
      </c>
      <c r="L13" s="458">
        <f>'20.21 prices'!Q26</f>
        <v>161.41409147000931</v>
      </c>
      <c r="M13" s="458">
        <f>'21.22 prices'!Q26</f>
        <v>166.86844819342267</v>
      </c>
      <c r="N13" s="458">
        <f>'22.23 prices'!Q26</f>
        <v>172.61647523727154</v>
      </c>
      <c r="O13" s="459">
        <f>'23.24 prices'!Q26</f>
        <v>178.48483306388422</v>
      </c>
      <c r="Q13" s="394">
        <v>156.74842525644615</v>
      </c>
      <c r="R13" s="302">
        <v>154.54515126886162</v>
      </c>
      <c r="T13" s="445">
        <f>SUMIFS('Price cost comparison'!$K$9:$K$165,'Price cost comparison'!$B$9:$B$165,'AERFD Price cost comparison'!B13)</f>
        <v>156.74842525644615</v>
      </c>
      <c r="U13" s="477">
        <f t="shared" si="3"/>
        <v>156.74842525644615</v>
      </c>
      <c r="V13" s="474">
        <f t="shared" si="0"/>
        <v>0</v>
      </c>
      <c r="X13" s="474">
        <f t="shared" si="1"/>
        <v>2.203273987584538</v>
      </c>
      <c r="Y13" s="479">
        <f t="shared" si="2"/>
        <v>1.4256506719848561E-2</v>
      </c>
    </row>
    <row r="14" spans="1:25" ht="15" customHeight="1" x14ac:dyDescent="0.35">
      <c r="B14" s="30" t="str">
        <f>'17.18 prices'!A27</f>
        <v>Meter Investigations</v>
      </c>
      <c r="C14" s="23"/>
      <c r="D14" s="21"/>
      <c r="E14" s="229"/>
      <c r="F14" s="229"/>
      <c r="G14" s="411"/>
      <c r="I14" s="417"/>
      <c r="K14" s="291"/>
      <c r="L14" s="456"/>
      <c r="M14" s="456"/>
      <c r="N14" s="456"/>
      <c r="O14" s="457"/>
      <c r="Q14" s="291"/>
      <c r="R14" s="293"/>
      <c r="T14" s="445">
        <f>SUMIFS('Price cost comparison'!$K$9:$K$165,'Price cost comparison'!$B$9:$B$165,'AERFD Price cost comparison'!B14)</f>
        <v>0</v>
      </c>
      <c r="U14" s="477">
        <f t="shared" si="3"/>
        <v>0</v>
      </c>
      <c r="V14" s="474">
        <f t="shared" si="0"/>
        <v>0</v>
      </c>
      <c r="X14" s="474">
        <f t="shared" si="1"/>
        <v>0</v>
      </c>
      <c r="Y14" s="127" t="e">
        <f t="shared" si="2"/>
        <v>#DIV/0!</v>
      </c>
    </row>
    <row r="15" spans="1:25" ht="15" customHeight="1" x14ac:dyDescent="0.35">
      <c r="B15" s="31">
        <f>'17.18 prices'!A28</f>
        <v>504</v>
      </c>
      <c r="C15" s="25" t="str">
        <f>'17.18 prices'!B28</f>
        <v>Meter Test (Whole Current) – Business Hours</v>
      </c>
      <c r="D15" s="126" t="s">
        <v>10</v>
      </c>
      <c r="E15" s="233">
        <v>278.12</v>
      </c>
      <c r="F15" s="233">
        <f>'17.18 prices'!Q28</f>
        <v>331.85894370724697</v>
      </c>
      <c r="G15" s="410">
        <f>F15/E15-1</f>
        <v>0.19322214766017165</v>
      </c>
      <c r="I15" s="416">
        <v>287</v>
      </c>
      <c r="K15" s="394">
        <f>'AERFD 19.20 prices'!Q28</f>
        <v>313.49685051289231</v>
      </c>
      <c r="L15" s="458">
        <f>'20.21 prices'!Q28</f>
        <v>322.82818294001862</v>
      </c>
      <c r="M15" s="458">
        <f>'21.22 prices'!Q28</f>
        <v>333.73689638684533</v>
      </c>
      <c r="N15" s="458">
        <f>'22.23 prices'!Q28</f>
        <v>345.23295047454309</v>
      </c>
      <c r="O15" s="459">
        <f>'23.24 prices'!Q28</f>
        <v>356.96966612776845</v>
      </c>
      <c r="Q15" s="394">
        <v>313.49685051289231</v>
      </c>
      <c r="R15" s="302">
        <v>309.09030253772323</v>
      </c>
      <c r="T15" s="445">
        <f>SUMIFS('Price cost comparison'!$K$9:$K$165,'Price cost comparison'!$B$9:$B$165,'AERFD Price cost comparison'!B15)</f>
        <v>313.49685051289231</v>
      </c>
      <c r="U15" s="477">
        <f t="shared" si="3"/>
        <v>313.49685051289231</v>
      </c>
      <c r="V15" s="474">
        <f t="shared" si="0"/>
        <v>0</v>
      </c>
      <c r="X15" s="474">
        <f t="shared" si="1"/>
        <v>4.4065479751690759</v>
      </c>
      <c r="Y15" s="479">
        <f t="shared" si="2"/>
        <v>1.4256506719848561E-2</v>
      </c>
    </row>
    <row r="16" spans="1:25" ht="15" customHeight="1" x14ac:dyDescent="0.35">
      <c r="B16" s="31">
        <f>'17.18 prices'!A29</f>
        <v>510</v>
      </c>
      <c r="C16" s="25" t="str">
        <f>'17.18 prices'!B29</f>
        <v>Meter Test (CT/VT) – Business Hours</v>
      </c>
      <c r="D16" s="126" t="s">
        <v>10</v>
      </c>
      <c r="E16" s="233">
        <v>322.08999999999997</v>
      </c>
      <c r="F16" s="233">
        <f>'17.18 prices'!Q29</f>
        <v>455.42610000000002</v>
      </c>
      <c r="G16" s="410">
        <f>F16/E16-1</f>
        <v>0.41397156074389163</v>
      </c>
      <c r="I16" s="416">
        <v>332.38</v>
      </c>
      <c r="K16" s="394">
        <f>'AERFD 19.20 prices'!Q29</f>
        <v>470.37510635986484</v>
      </c>
      <c r="L16" s="458">
        <f>'20.21 prices'!Q29</f>
        <v>482.15667865690341</v>
      </c>
      <c r="M16" s="458">
        <f>'21.22 prices'!Q29</f>
        <v>494.23507893979405</v>
      </c>
      <c r="N16" s="458">
        <f>'22.23 prices'!Q29</f>
        <v>506.63773888744515</v>
      </c>
      <c r="O16" s="459">
        <f>'23.24 prices'!Q29</f>
        <v>519.34063469254727</v>
      </c>
      <c r="Q16" s="394">
        <v>468.53905301477295</v>
      </c>
      <c r="R16" s="302">
        <v>368.50669439763527</v>
      </c>
      <c r="T16" s="445">
        <f>SUMIFS('Price cost comparison'!$K$9:$K$165,'Price cost comparison'!$B$9:$B$165,'AERFD Price cost comparison'!B16)</f>
        <v>470.48368301477296</v>
      </c>
      <c r="U16" s="477">
        <f t="shared" si="3"/>
        <v>470.37510635986484</v>
      </c>
      <c r="V16" s="474">
        <f t="shared" si="0"/>
        <v>-0.10857665490811996</v>
      </c>
      <c r="X16" s="474">
        <f t="shared" si="1"/>
        <v>101.86841196222957</v>
      </c>
      <c r="Y16" s="479">
        <f t="shared" si="2"/>
        <v>0.2764357161238134</v>
      </c>
    </row>
    <row r="17" spans="2:25" ht="15" customHeight="1" x14ac:dyDescent="0.35">
      <c r="B17" s="30" t="str">
        <f>'17.18 prices'!A30</f>
        <v>Special meters Services</v>
      </c>
      <c r="C17" s="23"/>
      <c r="D17" s="21"/>
      <c r="E17" s="229"/>
      <c r="F17" s="229"/>
      <c r="G17" s="411"/>
      <c r="I17" s="417"/>
      <c r="K17" s="291"/>
      <c r="L17" s="456"/>
      <c r="M17" s="456"/>
      <c r="N17" s="456"/>
      <c r="O17" s="457"/>
      <c r="Q17" s="291"/>
      <c r="R17" s="293"/>
      <c r="T17" s="445">
        <f>SUMIFS('Price cost comparison'!$K$9:$K$165,'Price cost comparison'!$B$9:$B$165,'AERFD Price cost comparison'!B17)</f>
        <v>0</v>
      </c>
      <c r="U17" s="477">
        <f t="shared" si="3"/>
        <v>0</v>
      </c>
      <c r="V17" s="474">
        <f t="shared" si="0"/>
        <v>0</v>
      </c>
      <c r="X17" s="474">
        <f t="shared" si="1"/>
        <v>0</v>
      </c>
      <c r="Y17" s="127" t="e">
        <f t="shared" si="2"/>
        <v>#DIV/0!</v>
      </c>
    </row>
    <row r="18" spans="2:25" ht="15" customHeight="1" x14ac:dyDescent="0.35">
      <c r="B18" s="29">
        <f>'17.18 prices'!A31</f>
        <v>506</v>
      </c>
      <c r="C18" s="24" t="str">
        <f>'17.18 prices'!B31</f>
        <v>Special Meter Read</v>
      </c>
      <c r="D18" s="126" t="s">
        <v>139</v>
      </c>
      <c r="E18" s="233">
        <v>32.159999999999997</v>
      </c>
      <c r="F18" s="233">
        <f>'17.18 prices'!Q31</f>
        <v>41.576100000000004</v>
      </c>
      <c r="G18" s="410">
        <f>F18/E18-1</f>
        <v>0.29278917910447788</v>
      </c>
      <c r="I18" s="416">
        <v>33.18</v>
      </c>
      <c r="K18" s="394">
        <f>'AERFD 19.20 prices'!Q31</f>
        <v>33.908320243944395</v>
      </c>
      <c r="L18" s="458">
        <f>'20.21 prices'!Q31</f>
        <v>34.871124475409069</v>
      </c>
      <c r="M18" s="458">
        <f>'21.22 prices'!Q31</f>
        <v>35.996230829627841</v>
      </c>
      <c r="N18" s="458">
        <f>'22.23 prices'!Q31</f>
        <v>37.18191450951899</v>
      </c>
      <c r="O18" s="459">
        <f>'23.24 prices'!Q31</f>
        <v>38.392419618436676</v>
      </c>
      <c r="Q18" s="394">
        <v>33.962158805563327</v>
      </c>
      <c r="R18" s="302">
        <v>33.962158805563327</v>
      </c>
      <c r="T18" s="445">
        <f>SUMIFS('Price cost comparison'!$K$9:$K$165,'Price cost comparison'!$B$9:$B$165,'AERFD Price cost comparison'!B18)</f>
        <v>33.908706546084723</v>
      </c>
      <c r="U18" s="477">
        <f t="shared" si="3"/>
        <v>33.908320243944395</v>
      </c>
      <c r="V18" s="474">
        <f t="shared" si="0"/>
        <v>-3.8630214032764343E-4</v>
      </c>
      <c r="X18" s="474">
        <f t="shared" si="1"/>
        <v>-5.3838561618931635E-2</v>
      </c>
      <c r="Y18" s="127">
        <f t="shared" si="2"/>
        <v>-1.5852514537477624E-3</v>
      </c>
    </row>
    <row r="19" spans="2:25" ht="15" customHeight="1" x14ac:dyDescent="0.35">
      <c r="B19" s="30" t="str">
        <f>'17.18 prices'!A32</f>
        <v>Power of Choice services</v>
      </c>
      <c r="C19" s="23"/>
      <c r="D19" s="21"/>
      <c r="E19" s="229"/>
      <c r="F19" s="229"/>
      <c r="G19" s="411"/>
      <c r="I19" s="417"/>
      <c r="K19" s="291"/>
      <c r="L19" s="456"/>
      <c r="M19" s="456"/>
      <c r="N19" s="456"/>
      <c r="O19" s="457"/>
      <c r="Q19" s="291"/>
      <c r="R19" s="293"/>
      <c r="T19" s="445">
        <f>SUMIFS('Price cost comparison'!$K$9:$K$165,'Price cost comparison'!$B$9:$B$165,'AERFD Price cost comparison'!B19)</f>
        <v>0</v>
      </c>
      <c r="U19" s="477">
        <f t="shared" si="3"/>
        <v>0</v>
      </c>
      <c r="V19" s="474">
        <f t="shared" si="0"/>
        <v>0</v>
      </c>
      <c r="X19" s="474">
        <f t="shared" si="1"/>
        <v>0</v>
      </c>
      <c r="Y19" s="127" t="e">
        <f t="shared" si="2"/>
        <v>#DIV/0!</v>
      </c>
    </row>
    <row r="20" spans="2:25" ht="14.25" customHeight="1" x14ac:dyDescent="0.35">
      <c r="B20" s="31">
        <f>'17.18 prices'!A33</f>
        <v>515</v>
      </c>
      <c r="C20" s="25" t="str">
        <f>'17.18 prices'!B33</f>
        <v>Move, remove, inspect or reconfigure meter</v>
      </c>
      <c r="D20" s="126" t="s">
        <v>479</v>
      </c>
      <c r="E20" s="404" t="s">
        <v>174</v>
      </c>
      <c r="F20" s="233">
        <f>'17.18 prices'!Q33</f>
        <v>165.92947185362348</v>
      </c>
      <c r="G20" s="410" t="s">
        <v>174</v>
      </c>
      <c r="I20" s="425" t="s">
        <v>174</v>
      </c>
      <c r="K20" s="394">
        <f>'AERFD 19.20 prices'!Q33</f>
        <v>156.74842525644615</v>
      </c>
      <c r="L20" s="458">
        <f>'20.21 prices'!Q33</f>
        <v>161.41409147000931</v>
      </c>
      <c r="M20" s="458">
        <f>'21.22 prices'!Q33</f>
        <v>166.86844819342267</v>
      </c>
      <c r="N20" s="458">
        <f>'22.23 prices'!Q33</f>
        <v>172.61647523727154</v>
      </c>
      <c r="O20" s="459">
        <f>'23.24 prices'!Q33</f>
        <v>178.48483306388422</v>
      </c>
      <c r="Q20" s="394">
        <v>156.74842525644615</v>
      </c>
      <c r="R20" s="302">
        <v>156.74842525644615</v>
      </c>
      <c r="T20" s="445">
        <f>SUMIFS('Price cost comparison'!$K$9:$K$165,'Price cost comparison'!$B$9:$B$165,'AERFD Price cost comparison'!B20)</f>
        <v>156.74842525644615</v>
      </c>
      <c r="U20" s="477">
        <f t="shared" si="3"/>
        <v>156.74842525644615</v>
      </c>
      <c r="V20" s="474">
        <f t="shared" si="0"/>
        <v>0</v>
      </c>
      <c r="X20" s="474">
        <f t="shared" si="1"/>
        <v>0</v>
      </c>
      <c r="Y20" s="127">
        <f t="shared" si="2"/>
        <v>0</v>
      </c>
    </row>
    <row r="21" spans="2:25" ht="14.25" customHeight="1" x14ac:dyDescent="0.35">
      <c r="B21" s="31">
        <f>'17.18 prices'!A34</f>
        <v>516</v>
      </c>
      <c r="C21" s="25" t="str">
        <f>'17.18 prices'!B34</f>
        <v>Establish supply</v>
      </c>
      <c r="D21" s="126" t="s">
        <v>480</v>
      </c>
      <c r="E21" s="404" t="s">
        <v>174</v>
      </c>
      <c r="F21" s="233">
        <f>'17.18 prices'!Q34</f>
        <v>124.44710389021763</v>
      </c>
      <c r="G21" s="410" t="s">
        <v>174</v>
      </c>
      <c r="I21" s="425" t="s">
        <v>174</v>
      </c>
      <c r="K21" s="394">
        <f>'AERFD 19.20 prices'!Q34</f>
        <v>117.56131894233461</v>
      </c>
      <c r="L21" s="458">
        <f>'20.21 prices'!Q34</f>
        <v>121.06056860250698</v>
      </c>
      <c r="M21" s="458">
        <f>'21.22 prices'!Q34</f>
        <v>125.15133614506701</v>
      </c>
      <c r="N21" s="458">
        <f>'22.23 prices'!Q34</f>
        <v>129.46235642795367</v>
      </c>
      <c r="O21" s="459">
        <f>'23.24 prices'!Q34</f>
        <v>133.86362479791319</v>
      </c>
      <c r="Q21" s="394">
        <v>117.56131894233461</v>
      </c>
      <c r="R21" s="302">
        <v>117.56131894233461</v>
      </c>
      <c r="T21" s="445">
        <f>SUMIFS('Price cost comparison'!$K$9:$K$165,'Price cost comparison'!$B$9:$B$165,'AERFD Price cost comparison'!B21)</f>
        <v>117.56131894233461</v>
      </c>
      <c r="U21" s="477">
        <f t="shared" si="3"/>
        <v>117.56131894233461</v>
      </c>
      <c r="V21" s="474">
        <f t="shared" si="0"/>
        <v>0</v>
      </c>
      <c r="X21" s="474">
        <f t="shared" si="1"/>
        <v>0</v>
      </c>
      <c r="Y21" s="127">
        <f t="shared" si="2"/>
        <v>0</v>
      </c>
    </row>
    <row r="22" spans="2:25" ht="15" customHeight="1" x14ac:dyDescent="0.35">
      <c r="B22" s="31">
        <f>'17.18 prices'!A35</f>
        <v>517</v>
      </c>
      <c r="C22" s="25" t="str">
        <f>'17.18 prices'!B35</f>
        <v>Faults investigation (meter malfunction)</v>
      </c>
      <c r="D22" s="126" t="s">
        <v>481</v>
      </c>
      <c r="E22" s="404" t="s">
        <v>174</v>
      </c>
      <c r="F22" s="233">
        <f>'17.18 prices'!Q35</f>
        <v>124.44710389021763</v>
      </c>
      <c r="G22" s="410" t="s">
        <v>174</v>
      </c>
      <c r="I22" s="425" t="s">
        <v>174</v>
      </c>
      <c r="K22" s="394">
        <f>'AERFD 19.20 prices'!Q35</f>
        <v>117.56131894233461</v>
      </c>
      <c r="L22" s="458">
        <f>'20.21 prices'!Q35</f>
        <v>121.06056860250698</v>
      </c>
      <c r="M22" s="458">
        <f>'21.22 prices'!Q35</f>
        <v>125.15133614506701</v>
      </c>
      <c r="N22" s="458">
        <f>'22.23 prices'!Q35</f>
        <v>129.46235642795367</v>
      </c>
      <c r="O22" s="459">
        <f>'23.24 prices'!Q35</f>
        <v>133.86362479791319</v>
      </c>
      <c r="Q22" s="394">
        <v>117.56131894233461</v>
      </c>
      <c r="R22" s="302">
        <v>117.56131894233461</v>
      </c>
      <c r="T22" s="445">
        <f>SUMIFS('Price cost comparison'!$K$9:$K$165,'Price cost comparison'!$B$9:$B$165,'AERFD Price cost comparison'!B22)</f>
        <v>117.56131894233461</v>
      </c>
      <c r="U22" s="477">
        <f t="shared" si="3"/>
        <v>117.56131894233461</v>
      </c>
      <c r="V22" s="474">
        <f t="shared" si="0"/>
        <v>0</v>
      </c>
      <c r="X22" s="474">
        <f t="shared" si="1"/>
        <v>0</v>
      </c>
      <c r="Y22" s="127">
        <f t="shared" si="2"/>
        <v>0</v>
      </c>
    </row>
    <row r="23" spans="2:25" ht="15" customHeight="1" x14ac:dyDescent="0.35">
      <c r="B23" s="31">
        <f>'17.18 prices'!A36</f>
        <v>518</v>
      </c>
      <c r="C23" s="25" t="str">
        <f>'17.18 prices'!B36</f>
        <v>Faults investigation (meter bypassed)</v>
      </c>
      <c r="D23" s="126" t="s">
        <v>481</v>
      </c>
      <c r="E23" s="404" t="s">
        <v>174</v>
      </c>
      <c r="F23" s="233">
        <f>'17.18 prices'!Q36</f>
        <v>165.92947185362348</v>
      </c>
      <c r="G23" s="410" t="s">
        <v>174</v>
      </c>
      <c r="I23" s="425" t="s">
        <v>174</v>
      </c>
      <c r="K23" s="394">
        <f>'AERFD 19.20 prices'!Q36</f>
        <v>156.74842525644615</v>
      </c>
      <c r="L23" s="458">
        <f>'20.21 prices'!Q36</f>
        <v>161.41409147000931</v>
      </c>
      <c r="M23" s="458">
        <f>'21.22 prices'!Q36</f>
        <v>166.86844819342267</v>
      </c>
      <c r="N23" s="458">
        <f>'22.23 prices'!Q36</f>
        <v>172.61647523727154</v>
      </c>
      <c r="O23" s="459">
        <f>'23.24 prices'!Q36</f>
        <v>178.48483306388422</v>
      </c>
      <c r="Q23" s="394">
        <v>156.74842525644615</v>
      </c>
      <c r="R23" s="302">
        <v>156.74842525644615</v>
      </c>
      <c r="T23" s="445">
        <f>SUMIFS('Price cost comparison'!$K$9:$K$165,'Price cost comparison'!$B$9:$B$165,'AERFD Price cost comparison'!B23)</f>
        <v>156.74842525644615</v>
      </c>
      <c r="U23" s="477">
        <f t="shared" si="3"/>
        <v>156.74842525644615</v>
      </c>
      <c r="V23" s="474">
        <f t="shared" si="0"/>
        <v>0</v>
      </c>
      <c r="X23" s="474">
        <f t="shared" si="1"/>
        <v>0</v>
      </c>
      <c r="Y23" s="127">
        <f t="shared" si="2"/>
        <v>0</v>
      </c>
    </row>
    <row r="24" spans="2:25" ht="16.5" customHeight="1" x14ac:dyDescent="0.35">
      <c r="B24" s="31">
        <f>'17.18 prices'!A37</f>
        <v>519</v>
      </c>
      <c r="C24" s="25" t="str">
        <f>'17.18 prices'!B37</f>
        <v xml:space="preserve">Faults investigation (customer's side of network boundary) </v>
      </c>
      <c r="D24" s="126" t="s">
        <v>481</v>
      </c>
      <c r="E24" s="404" t="s">
        <v>174</v>
      </c>
      <c r="F24" s="233">
        <f>'17.18 prices'!Q37</f>
        <v>82.964735926811741</v>
      </c>
      <c r="G24" s="410" t="s">
        <v>174</v>
      </c>
      <c r="I24" s="425" t="s">
        <v>174</v>
      </c>
      <c r="K24" s="394">
        <f>'AERFD 19.20 prices'!Q37</f>
        <v>78.374212628223077</v>
      </c>
      <c r="L24" s="458">
        <f>'20.21 prices'!Q37</f>
        <v>80.707045735004655</v>
      </c>
      <c r="M24" s="458">
        <f>'21.22 prices'!Q37</f>
        <v>83.434224096711333</v>
      </c>
      <c r="N24" s="458">
        <f>'22.23 prices'!Q37</f>
        <v>86.308237618635772</v>
      </c>
      <c r="O24" s="459">
        <f>'23.24 prices'!Q37</f>
        <v>89.242416531942112</v>
      </c>
      <c r="Q24" s="394">
        <v>78.374212628223077</v>
      </c>
      <c r="R24" s="302">
        <v>78.374212628223077</v>
      </c>
      <c r="T24" s="445">
        <f>SUMIFS('Price cost comparison'!$K$9:$K$165,'Price cost comparison'!$B$9:$B$165,'AERFD Price cost comparison'!B24)</f>
        <v>78.374212628223077</v>
      </c>
      <c r="U24" s="477">
        <f t="shared" si="3"/>
        <v>78.374212628223077</v>
      </c>
      <c r="V24" s="474">
        <f t="shared" si="0"/>
        <v>0</v>
      </c>
      <c r="X24" s="474">
        <f t="shared" si="1"/>
        <v>0</v>
      </c>
      <c r="Y24" s="127">
        <f t="shared" si="2"/>
        <v>0</v>
      </c>
    </row>
    <row r="25" spans="2:25" ht="15" customHeight="1" x14ac:dyDescent="0.35">
      <c r="B25" s="30" t="str">
        <f>'17.18 prices'!A38</f>
        <v>Temporary Network Connections</v>
      </c>
      <c r="C25" s="23"/>
      <c r="D25" s="21"/>
      <c r="E25" s="229"/>
      <c r="F25" s="229"/>
      <c r="G25" s="411"/>
      <c r="I25" s="227"/>
      <c r="K25" s="291"/>
      <c r="L25" s="456"/>
      <c r="M25" s="456"/>
      <c r="N25" s="456"/>
      <c r="O25" s="457"/>
      <c r="Q25" s="291"/>
      <c r="R25" s="293"/>
      <c r="T25" s="445">
        <f>SUMIFS('Price cost comparison'!$K$9:$K$165,'Price cost comparison'!$B$9:$B$165,'AERFD Price cost comparison'!B25)</f>
        <v>0</v>
      </c>
      <c r="U25" s="477">
        <f t="shared" si="3"/>
        <v>0</v>
      </c>
      <c r="V25" s="474">
        <f t="shared" si="0"/>
        <v>0</v>
      </c>
      <c r="X25" s="474">
        <f t="shared" si="1"/>
        <v>0</v>
      </c>
      <c r="Y25" s="127" t="e">
        <f t="shared" si="2"/>
        <v>#DIV/0!</v>
      </c>
    </row>
    <row r="26" spans="2:25" ht="13.5" customHeight="1" x14ac:dyDescent="0.35">
      <c r="B26" s="31">
        <f>'17.18 prices'!A39</f>
        <v>520</v>
      </c>
      <c r="C26" s="25" t="str">
        <f>'17.18 prices'!B39</f>
        <v>Temporary Builders’ Supply – Overhead (Business Hours)</v>
      </c>
      <c r="D26" s="126" t="s">
        <v>141</v>
      </c>
      <c r="E26" s="233">
        <v>624.92999999999995</v>
      </c>
      <c r="F26" s="233">
        <f>'17.18 prices'!Q39</f>
        <v>535.16555841801346</v>
      </c>
      <c r="G26" s="410">
        <f>F26/E26-1</f>
        <v>-0.14363919412091997</v>
      </c>
      <c r="I26" s="416">
        <v>644.88</v>
      </c>
      <c r="K26" s="394">
        <f>'AERFD 19.20 prices'!Q39</f>
        <v>509.4858547843865</v>
      </c>
      <c r="L26" s="458">
        <f>'20.21 prices'!Q39</f>
        <v>524.45410935934933</v>
      </c>
      <c r="M26" s="458">
        <f>'21.22 prices'!Q39</f>
        <v>541.80236948584775</v>
      </c>
      <c r="N26" s="458">
        <f>'22.23 prices'!Q39</f>
        <v>560.05577772758113</v>
      </c>
      <c r="O26" s="459">
        <f>'23.24 prices'!Q39</f>
        <v>578.6949068318055</v>
      </c>
      <c r="Q26" s="394">
        <v>509.32307862648128</v>
      </c>
      <c r="R26" s="302">
        <v>509.32307862648128</v>
      </c>
      <c r="T26" s="445">
        <f>SUMIFS('Price cost comparison'!$K$9:$K$165,'Price cost comparison'!$B$9:$B$165,'AERFD Price cost comparison'!B26)</f>
        <v>509.4954806979099</v>
      </c>
      <c r="U26" s="477">
        <f t="shared" si="3"/>
        <v>509.4858547843865</v>
      </c>
      <c r="V26" s="474">
        <f t="shared" si="0"/>
        <v>-9.6259135233935922E-3</v>
      </c>
      <c r="X26" s="474">
        <f t="shared" si="1"/>
        <v>0.16277615790522759</v>
      </c>
      <c r="Y26" s="127">
        <f t="shared" si="2"/>
        <v>3.1959313201395615E-4</v>
      </c>
    </row>
    <row r="27" spans="2:25" ht="15" customHeight="1" x14ac:dyDescent="0.35">
      <c r="B27" s="31">
        <f>'17.18 prices'!A40</f>
        <v>522</v>
      </c>
      <c r="C27" s="25" t="str">
        <f>'17.18 prices'!B40</f>
        <v>Temporary Builders’ Supply – Underground (Business Hours)</v>
      </c>
      <c r="D27" s="126" t="s">
        <v>141</v>
      </c>
      <c r="E27" s="233">
        <v>1364.26</v>
      </c>
      <c r="F27" s="233">
        <f>'17.18 prices'!Q40</f>
        <v>1032.9539739788838</v>
      </c>
      <c r="G27" s="410">
        <f>F27/E27-1</f>
        <v>-0.24284669052901664</v>
      </c>
      <c r="I27" s="416">
        <v>1407.81</v>
      </c>
      <c r="K27" s="394">
        <f>'AERFD 19.20 prices'!Q40</f>
        <v>979.73113055372494</v>
      </c>
      <c r="L27" s="458">
        <f>'20.21 prices'!Q40</f>
        <v>1008.6963837693772</v>
      </c>
      <c r="M27" s="458">
        <f>'21.22 prices'!Q40</f>
        <v>1042.4077140661159</v>
      </c>
      <c r="N27" s="458">
        <f>'22.23 prices'!Q40</f>
        <v>1077.905203439396</v>
      </c>
      <c r="O27" s="459">
        <f>'23.24 prices'!Q40</f>
        <v>1114.1494060234581</v>
      </c>
      <c r="Q27" s="394">
        <v>979.56835439581982</v>
      </c>
      <c r="R27" s="302">
        <v>979.56835439581982</v>
      </c>
      <c r="T27" s="445">
        <f>SUMIFS('Price cost comparison'!$K$9:$K$165,'Price cost comparison'!$B$9:$B$165,'AERFD Price cost comparison'!B27)</f>
        <v>979.74075646724827</v>
      </c>
      <c r="U27" s="477">
        <f t="shared" si="3"/>
        <v>979.73113055372494</v>
      </c>
      <c r="V27" s="474">
        <f t="shared" si="0"/>
        <v>-9.6259135233367488E-3</v>
      </c>
      <c r="X27" s="474">
        <f t="shared" si="1"/>
        <v>0.16277615790511391</v>
      </c>
      <c r="Y27" s="127">
        <f t="shared" si="2"/>
        <v>1.6617131124607563E-4</v>
      </c>
    </row>
    <row r="28" spans="2:25" ht="15" customHeight="1" x14ac:dyDescent="0.35">
      <c r="B28" s="30" t="str">
        <f>'17.18 prices'!A41</f>
        <v>New Network Connections</v>
      </c>
      <c r="C28" s="23"/>
      <c r="D28" s="21"/>
      <c r="E28" s="229"/>
      <c r="F28" s="229"/>
      <c r="G28" s="411"/>
      <c r="I28" s="417"/>
      <c r="K28" s="291"/>
      <c r="L28" s="456"/>
      <c r="M28" s="456"/>
      <c r="N28" s="456"/>
      <c r="O28" s="457"/>
      <c r="Q28" s="291"/>
      <c r="R28" s="293"/>
      <c r="T28" s="445">
        <f>SUMIFS('Price cost comparison'!$K$9:$K$165,'Price cost comparison'!$B$9:$B$165,'AERFD Price cost comparison'!B28)</f>
        <v>0</v>
      </c>
      <c r="U28" s="477">
        <f t="shared" si="3"/>
        <v>0</v>
      </c>
      <c r="V28" s="474">
        <f t="shared" si="0"/>
        <v>0</v>
      </c>
      <c r="X28" s="474">
        <f t="shared" si="1"/>
        <v>0</v>
      </c>
      <c r="Y28" s="127" t="e">
        <f t="shared" si="2"/>
        <v>#DIV/0!</v>
      </c>
    </row>
    <row r="29" spans="2:25" ht="15" customHeight="1" x14ac:dyDescent="0.35">
      <c r="B29" s="31">
        <f>'17.18 prices'!A42</f>
        <v>523</v>
      </c>
      <c r="C29" s="25" t="str">
        <f>'17.18 prices'!B42</f>
        <v>New Underground Service Connection – Greenfield</v>
      </c>
      <c r="D29" s="126" t="s">
        <v>141</v>
      </c>
      <c r="E29" s="233">
        <v>0</v>
      </c>
      <c r="F29" s="233">
        <f>'17.18 prices'!Q42</f>
        <v>690.45664743898692</v>
      </c>
      <c r="G29" s="410" t="s">
        <v>174</v>
      </c>
      <c r="I29" s="416">
        <v>0</v>
      </c>
      <c r="K29" s="394">
        <f>'AERFD 19.20 prices'!Q42</f>
        <v>0</v>
      </c>
      <c r="L29" s="458">
        <f>'20.21 prices'!Q42</f>
        <v>0</v>
      </c>
      <c r="M29" s="458">
        <f>'21.22 prices'!Q42</f>
        <v>0</v>
      </c>
      <c r="N29" s="458">
        <f>'22.23 prices'!Q42</f>
        <v>0</v>
      </c>
      <c r="O29" s="459">
        <f>'23.24 prices'!Q42</f>
        <v>0</v>
      </c>
      <c r="Q29" s="394">
        <v>734.67533270776437</v>
      </c>
      <c r="R29" s="302">
        <v>734.67533270776437</v>
      </c>
      <c r="T29" s="445">
        <f>SUMIFS('Price cost comparison'!$K$9:$K$165,'Price cost comparison'!$B$9:$B$165,'AERFD Price cost comparison'!B29)</f>
        <v>0</v>
      </c>
      <c r="U29" s="477">
        <f t="shared" si="3"/>
        <v>0</v>
      </c>
      <c r="V29" s="474">
        <f t="shared" si="0"/>
        <v>0</v>
      </c>
      <c r="X29" s="474">
        <f t="shared" si="1"/>
        <v>-734.67533270776437</v>
      </c>
      <c r="Y29" s="127">
        <f t="shared" si="2"/>
        <v>-1</v>
      </c>
    </row>
    <row r="30" spans="2:25" ht="15" customHeight="1" x14ac:dyDescent="0.35">
      <c r="B30" s="31">
        <f>'17.18 prices'!A43</f>
        <v>526</v>
      </c>
      <c r="C30" s="25" t="str">
        <f>'17.18 prices'!B43</f>
        <v>New Overhead Service Connection – Brownfield (Business Hours)</v>
      </c>
      <c r="D30" s="126" t="s">
        <v>141</v>
      </c>
      <c r="E30" s="233">
        <v>820.78</v>
      </c>
      <c r="F30" s="233">
        <f>'17.18 prices'!Q43</f>
        <v>701.09503027163669</v>
      </c>
      <c r="G30" s="410">
        <f>F30/E30-1</f>
        <v>-0.14581857468306159</v>
      </c>
      <c r="I30" s="416">
        <v>846.98</v>
      </c>
      <c r="K30" s="394">
        <f>'AERFD 19.20 prices'!Q43</f>
        <v>745.30195403156802</v>
      </c>
      <c r="L30" s="458">
        <f>'20.21 prices'!Q43</f>
        <v>763.56185190534143</v>
      </c>
      <c r="M30" s="458">
        <f>'21.22 prices'!Q43</f>
        <v>782.26911727702225</v>
      </c>
      <c r="N30" s="458">
        <f>'22.23 prices'!Q43</f>
        <v>801.43471065030928</v>
      </c>
      <c r="O30" s="459">
        <f>'23.24 prices'!Q43</f>
        <v>821.0698610612418</v>
      </c>
      <c r="Q30" s="394">
        <v>745.30195403156802</v>
      </c>
      <c r="R30" s="302">
        <v>745.30195403156802</v>
      </c>
      <c r="T30" s="445">
        <f>SUMIFS('Price cost comparison'!$K$9:$K$165,'Price cost comparison'!$B$9:$B$165,'AERFD Price cost comparison'!B30)</f>
        <v>745.30195403156802</v>
      </c>
      <c r="U30" s="477">
        <f t="shared" si="3"/>
        <v>745.30195403156802</v>
      </c>
      <c r="V30" s="474">
        <f t="shared" si="0"/>
        <v>0</v>
      </c>
      <c r="X30" s="474">
        <f t="shared" si="1"/>
        <v>0</v>
      </c>
      <c r="Y30" s="479">
        <f t="shared" si="2"/>
        <v>0</v>
      </c>
    </row>
    <row r="31" spans="2:25" ht="15" customHeight="1" x14ac:dyDescent="0.35">
      <c r="B31" s="31">
        <f>'17.18 prices'!A44</f>
        <v>527</v>
      </c>
      <c r="C31" s="25" t="str">
        <f>'17.18 prices'!B44</f>
        <v>New Underground Service Connection – Brownfield from Front</v>
      </c>
      <c r="D31" s="126" t="s">
        <v>141</v>
      </c>
      <c r="E31" s="233">
        <v>1364.26</v>
      </c>
      <c r="F31" s="233">
        <f>'17.18 prices'!Q44</f>
        <v>1281.8481817593192</v>
      </c>
      <c r="G31" s="410">
        <f>F31/E31-1</f>
        <v>-6.0407706918535142E-2</v>
      </c>
      <c r="I31" s="416">
        <v>1407.81</v>
      </c>
      <c r="K31" s="394">
        <f>'AERFD 19.20 prices'!Q44</f>
        <v>1214.8537684383941</v>
      </c>
      <c r="L31" s="458">
        <f>'20.21 prices'!Q44</f>
        <v>1250.8175209743913</v>
      </c>
      <c r="M31" s="458">
        <f>'21.22 prices'!Q44</f>
        <v>1292.7103863562497</v>
      </c>
      <c r="N31" s="458">
        <f>'22.23 prices'!Q44</f>
        <v>1336.8299162953028</v>
      </c>
      <c r="O31" s="459">
        <f>'23.24 prices'!Q44</f>
        <v>1381.8766556192845</v>
      </c>
      <c r="Q31" s="394">
        <v>1214.6909922804891</v>
      </c>
      <c r="R31" s="302">
        <v>1214.6909922804891</v>
      </c>
      <c r="T31" s="445">
        <f>SUMIFS('Price cost comparison'!$K$9:$K$165,'Price cost comparison'!$B$9:$B$165,'AERFD Price cost comparison'!B31)</f>
        <v>1214.8633943519176</v>
      </c>
      <c r="U31" s="477">
        <f t="shared" si="3"/>
        <v>1214.8537684383941</v>
      </c>
      <c r="V31" s="474">
        <f t="shared" si="0"/>
        <v>-9.6259135234504356E-3</v>
      </c>
      <c r="X31" s="474">
        <f t="shared" si="1"/>
        <v>0.16277615790500022</v>
      </c>
      <c r="Y31" s="127">
        <f t="shared" si="2"/>
        <v>1.3400622787150209E-4</v>
      </c>
    </row>
    <row r="32" spans="2:25" ht="15" customHeight="1" x14ac:dyDescent="0.35">
      <c r="B32" s="31">
        <f>'17.18 prices'!A45</f>
        <v>528</v>
      </c>
      <c r="C32" s="25" t="str">
        <f>'17.18 prices'!B45</f>
        <v>New Underground Service Connection – Brownfield from Rear</v>
      </c>
      <c r="D32" s="126" t="s">
        <v>141</v>
      </c>
      <c r="E32" s="233">
        <v>1364.26</v>
      </c>
      <c r="F32" s="233">
        <f>'17.18 prices'!Q45</f>
        <v>1281.8481817593192</v>
      </c>
      <c r="G32" s="410">
        <f>F32/E32-1</f>
        <v>-6.0407706918535142E-2</v>
      </c>
      <c r="I32" s="416">
        <v>1407.81</v>
      </c>
      <c r="K32" s="394">
        <f>'AERFD 19.20 prices'!Q45</f>
        <v>1214.8537684383941</v>
      </c>
      <c r="L32" s="458">
        <f>'20.21 prices'!Q45</f>
        <v>1250.8175209743913</v>
      </c>
      <c r="M32" s="458">
        <f>'21.22 prices'!Q45</f>
        <v>1292.7103863562497</v>
      </c>
      <c r="N32" s="458">
        <f>'22.23 prices'!Q45</f>
        <v>1336.8299162953028</v>
      </c>
      <c r="O32" s="459">
        <f>'23.24 prices'!Q45</f>
        <v>1381.8766556192845</v>
      </c>
      <c r="Q32" s="394">
        <v>1214.6909922804891</v>
      </c>
      <c r="R32" s="302">
        <v>1214.6909922804891</v>
      </c>
      <c r="T32" s="445">
        <f>SUMIFS('Price cost comparison'!$K$9:$K$165,'Price cost comparison'!$B$9:$B$165,'AERFD Price cost comparison'!B32)</f>
        <v>1214.8633943519176</v>
      </c>
      <c r="U32" s="477">
        <f t="shared" si="3"/>
        <v>1214.8537684383941</v>
      </c>
      <c r="V32" s="474">
        <f t="shared" si="0"/>
        <v>-9.6259135234504356E-3</v>
      </c>
      <c r="X32" s="474">
        <f t="shared" si="1"/>
        <v>0.16277615790500022</v>
      </c>
      <c r="Y32" s="127">
        <f t="shared" si="2"/>
        <v>1.3400622787150209E-4</v>
      </c>
    </row>
    <row r="33" spans="2:25" ht="15" customHeight="1" x14ac:dyDescent="0.35">
      <c r="B33" s="30" t="str">
        <f>'17.18 prices'!A46</f>
        <v>Network Connection Alterations and Additions</v>
      </c>
      <c r="C33" s="23"/>
      <c r="D33" s="21"/>
      <c r="E33" s="229"/>
      <c r="F33" s="229"/>
      <c r="G33" s="411"/>
      <c r="I33" s="417"/>
      <c r="K33" s="291"/>
      <c r="L33" s="456"/>
      <c r="M33" s="456"/>
      <c r="N33" s="456"/>
      <c r="O33" s="457"/>
      <c r="Q33" s="291"/>
      <c r="R33" s="293"/>
      <c r="T33" s="445">
        <f>SUMIFS('Price cost comparison'!$K$9:$K$165,'Price cost comparison'!$B$9:$B$165,'AERFD Price cost comparison'!B33)</f>
        <v>0</v>
      </c>
      <c r="U33" s="477">
        <f t="shared" si="3"/>
        <v>0</v>
      </c>
      <c r="V33" s="474">
        <f t="shared" si="0"/>
        <v>0</v>
      </c>
      <c r="X33" s="474">
        <f t="shared" si="1"/>
        <v>0</v>
      </c>
      <c r="Y33" s="127" t="e">
        <f t="shared" si="2"/>
        <v>#DIV/0!</v>
      </c>
    </row>
    <row r="34" spans="2:25" ht="15" customHeight="1" x14ac:dyDescent="0.35">
      <c r="B34" s="31">
        <f>'17.18 prices'!A47</f>
        <v>541</v>
      </c>
      <c r="C34" s="25" t="str">
        <f>'17.18 prices'!B47</f>
        <v>Overhead Service Relocation – Single Visit (Business Hours)</v>
      </c>
      <c r="D34" s="126" t="s">
        <v>141</v>
      </c>
      <c r="E34" s="233">
        <v>783.39</v>
      </c>
      <c r="F34" s="233">
        <f>'17.18 prices'!Q47</f>
        <v>663.71788741449393</v>
      </c>
      <c r="G34" s="410">
        <f t="shared" ref="G34:G41" si="4">F34/E34-1</f>
        <v>-0.15276185882575222</v>
      </c>
      <c r="I34" s="416">
        <v>808.4</v>
      </c>
      <c r="K34" s="394">
        <f>'AERFD 19.20 prices'!Q47</f>
        <v>626.99370102578462</v>
      </c>
      <c r="L34" s="458">
        <f>'20.21 prices'!Q47</f>
        <v>645.65636588003724</v>
      </c>
      <c r="M34" s="458">
        <f>'21.22 prices'!Q47</f>
        <v>667.47379277369066</v>
      </c>
      <c r="N34" s="458">
        <f>'22.23 prices'!Q47</f>
        <v>690.46590094908618</v>
      </c>
      <c r="O34" s="459">
        <f>'23.24 prices'!Q47</f>
        <v>713.9393322555369</v>
      </c>
      <c r="Q34" s="394">
        <v>626.99370102578462</v>
      </c>
      <c r="R34" s="302">
        <v>626.99370102578462</v>
      </c>
      <c r="T34" s="445">
        <f>SUMIFS('Price cost comparison'!$K$9:$K$165,'Price cost comparison'!$B$9:$B$165,'AERFD Price cost comparison'!B34)</f>
        <v>626.99370102578462</v>
      </c>
      <c r="U34" s="477">
        <f t="shared" si="3"/>
        <v>626.99370102578462</v>
      </c>
      <c r="V34" s="474">
        <f t="shared" si="0"/>
        <v>0</v>
      </c>
      <c r="X34" s="474">
        <f t="shared" si="1"/>
        <v>0</v>
      </c>
      <c r="Y34" s="127">
        <f t="shared" si="2"/>
        <v>0</v>
      </c>
    </row>
    <row r="35" spans="2:25" ht="15" customHeight="1" x14ac:dyDescent="0.35">
      <c r="B35" s="31">
        <f>'17.18 prices'!A48</f>
        <v>542</v>
      </c>
      <c r="C35" s="25" t="str">
        <f>'17.18 prices'!B48</f>
        <v>Overhead Service Relocation – Two Visits (Business Hours)</v>
      </c>
      <c r="D35" s="126" t="s">
        <v>141</v>
      </c>
      <c r="E35" s="233">
        <v>1566.77</v>
      </c>
      <c r="F35" s="233">
        <f>'17.18 prices'!Q48</f>
        <v>1327.4357748289879</v>
      </c>
      <c r="G35" s="410">
        <f t="shared" si="4"/>
        <v>-0.15275645127939141</v>
      </c>
      <c r="I35" s="416">
        <v>1616.79</v>
      </c>
      <c r="K35" s="394">
        <f>'AERFD 19.20 prices'!Q48</f>
        <v>1253.9874020515692</v>
      </c>
      <c r="L35" s="458">
        <f>'20.21 prices'!Q48</f>
        <v>1291.3127317600745</v>
      </c>
      <c r="M35" s="458">
        <f>'21.22 prices'!Q48</f>
        <v>1334.9475855473813</v>
      </c>
      <c r="N35" s="458">
        <f>'22.23 prices'!Q48</f>
        <v>1380.9318018981724</v>
      </c>
      <c r="O35" s="459">
        <f>'23.24 prices'!Q48</f>
        <v>1427.8786645110738</v>
      </c>
      <c r="Q35" s="394">
        <v>1253.9874020515692</v>
      </c>
      <c r="R35" s="302">
        <v>1253.9874020515692</v>
      </c>
      <c r="T35" s="445">
        <f>SUMIFS('Price cost comparison'!$K$9:$K$165,'Price cost comparison'!$B$9:$B$165,'AERFD Price cost comparison'!B35)</f>
        <v>1253.9874020515692</v>
      </c>
      <c r="U35" s="477">
        <f t="shared" si="3"/>
        <v>1253.9874020515692</v>
      </c>
      <c r="V35" s="474">
        <f t="shared" si="0"/>
        <v>0</v>
      </c>
      <c r="X35" s="474">
        <f t="shared" si="1"/>
        <v>0</v>
      </c>
      <c r="Y35" s="127">
        <f t="shared" si="2"/>
        <v>0</v>
      </c>
    </row>
    <row r="36" spans="2:25" ht="15" customHeight="1" x14ac:dyDescent="0.35">
      <c r="B36" s="31">
        <f>'17.18 prices'!A49</f>
        <v>543</v>
      </c>
      <c r="C36" s="25" t="str">
        <f>'17.18 prices'!B49</f>
        <v>Overhead Service Upgrade – Service Cable Replacement Not Required</v>
      </c>
      <c r="D36" s="126" t="s">
        <v>141</v>
      </c>
      <c r="E36" s="233">
        <v>783.39</v>
      </c>
      <c r="F36" s="233">
        <f>'17.18 prices'!Q49</f>
        <v>663.71788741449393</v>
      </c>
      <c r="G36" s="410">
        <f t="shared" si="4"/>
        <v>-0.15276185882575222</v>
      </c>
      <c r="I36" s="416">
        <v>808.4</v>
      </c>
      <c r="K36" s="394">
        <f>'AERFD 19.20 prices'!Q49</f>
        <v>626.99370102578462</v>
      </c>
      <c r="L36" s="458">
        <f>'20.21 prices'!Q49</f>
        <v>645.65636588003724</v>
      </c>
      <c r="M36" s="458">
        <f>'21.22 prices'!Q49</f>
        <v>667.47379277369066</v>
      </c>
      <c r="N36" s="458">
        <f>'22.23 prices'!Q49</f>
        <v>690.46590094908618</v>
      </c>
      <c r="O36" s="459">
        <f>'23.24 prices'!Q49</f>
        <v>713.9393322555369</v>
      </c>
      <c r="Q36" s="394">
        <v>626.99370102578462</v>
      </c>
      <c r="R36" s="302">
        <v>626.99370102578462</v>
      </c>
      <c r="T36" s="445">
        <f>SUMIFS('Price cost comparison'!$K$9:$K$165,'Price cost comparison'!$B$9:$B$165,'AERFD Price cost comparison'!B36)</f>
        <v>626.99370102578462</v>
      </c>
      <c r="U36" s="477">
        <f t="shared" si="3"/>
        <v>626.99370102578462</v>
      </c>
      <c r="V36" s="474">
        <f t="shared" si="0"/>
        <v>0</v>
      </c>
      <c r="X36" s="474">
        <f t="shared" si="1"/>
        <v>0</v>
      </c>
      <c r="Y36" s="127">
        <f t="shared" si="2"/>
        <v>0</v>
      </c>
    </row>
    <row r="37" spans="2:25" ht="15" customHeight="1" x14ac:dyDescent="0.35">
      <c r="B37" s="31">
        <f>'17.18 prices'!A50</f>
        <v>544</v>
      </c>
      <c r="C37" s="25" t="str">
        <f>'17.18 prices'!B50</f>
        <v>Overhead Service Upgrade – Service Cable Replacement Required</v>
      </c>
      <c r="D37" s="126" t="s">
        <v>141</v>
      </c>
      <c r="E37" s="233">
        <v>820.78</v>
      </c>
      <c r="F37" s="233">
        <f>'17.18 prices'!Q50</f>
        <v>701.09503027163669</v>
      </c>
      <c r="G37" s="410">
        <f t="shared" si="4"/>
        <v>-0.14581857468306159</v>
      </c>
      <c r="I37" s="416">
        <v>846.98</v>
      </c>
      <c r="K37" s="394">
        <f>'AERFD 19.20 prices'!Q50</f>
        <v>666.23428004083269</v>
      </c>
      <c r="L37" s="458">
        <f>'20.21 prices'!Q50</f>
        <v>685.86820082935867</v>
      </c>
      <c r="M37" s="458">
        <f>'21.22 prices'!Q50</f>
        <v>708.67081767927061</v>
      </c>
      <c r="N37" s="458">
        <f>'22.23 prices'!Q50</f>
        <v>732.67225296485265</v>
      </c>
      <c r="O37" s="459">
        <f>'23.24 prices'!Q50</f>
        <v>757.17973989568975</v>
      </c>
      <c r="Q37" s="394">
        <v>666.07150388292746</v>
      </c>
      <c r="R37" s="302">
        <v>666.07150388292746</v>
      </c>
      <c r="T37" s="445">
        <f>SUMIFS('Price cost comparison'!$K$9:$K$165,'Price cost comparison'!$B$9:$B$165,'AERFD Price cost comparison'!B37)</f>
        <v>666.24390595435602</v>
      </c>
      <c r="U37" s="477">
        <f t="shared" si="3"/>
        <v>666.23428004083269</v>
      </c>
      <c r="V37" s="474">
        <f t="shared" si="0"/>
        <v>-9.6259135233367488E-3</v>
      </c>
      <c r="X37" s="474">
        <f t="shared" si="1"/>
        <v>0.16277615790522759</v>
      </c>
      <c r="Y37" s="127">
        <f t="shared" si="2"/>
        <v>2.4438240782905202E-4</v>
      </c>
    </row>
    <row r="38" spans="2:25" ht="15" customHeight="1" x14ac:dyDescent="0.35">
      <c r="B38" s="31">
        <f>'17.18 prices'!A51</f>
        <v>545</v>
      </c>
      <c r="C38" s="25" t="str">
        <f>'17.18 prices'!B51</f>
        <v>Underground Service Upgrade – Service Cable Replacement Not Required</v>
      </c>
      <c r="D38" s="126" t="s">
        <v>141</v>
      </c>
      <c r="E38" s="233">
        <v>1326.88</v>
      </c>
      <c r="F38" s="233">
        <f>'17.18 prices'!Q51</f>
        <v>497.78841556087053</v>
      </c>
      <c r="G38" s="410">
        <f t="shared" si="4"/>
        <v>-0.62484292810135766</v>
      </c>
      <c r="I38" s="416">
        <v>1369.24</v>
      </c>
      <c r="K38" s="394">
        <f>'AERFD 19.20 prices'!Q51</f>
        <v>470.24527576933843</v>
      </c>
      <c r="L38" s="458">
        <f>'20.21 prices'!Q51</f>
        <v>484.2422744100279</v>
      </c>
      <c r="M38" s="458">
        <f>'21.22 prices'!Q51</f>
        <v>500.60534458026802</v>
      </c>
      <c r="N38" s="458">
        <f>'22.23 prices'!Q51</f>
        <v>517.84942571181466</v>
      </c>
      <c r="O38" s="459">
        <f>'23.24 prices'!Q51</f>
        <v>535.45449919165276</v>
      </c>
      <c r="Q38" s="394">
        <v>470.24527576933843</v>
      </c>
      <c r="R38" s="302">
        <v>470.24527576933843</v>
      </c>
      <c r="T38" s="445">
        <f>SUMIFS('Price cost comparison'!$K$9:$K$165,'Price cost comparison'!$B$9:$B$165,'AERFD Price cost comparison'!B38)</f>
        <v>470.24527576933843</v>
      </c>
      <c r="U38" s="477">
        <f t="shared" si="3"/>
        <v>470.24527576933843</v>
      </c>
      <c r="V38" s="474">
        <f t="shared" si="0"/>
        <v>0</v>
      </c>
      <c r="X38" s="474">
        <f t="shared" si="1"/>
        <v>0</v>
      </c>
      <c r="Y38" s="127">
        <f t="shared" si="2"/>
        <v>0</v>
      </c>
    </row>
    <row r="39" spans="2:25" ht="15" customHeight="1" x14ac:dyDescent="0.35">
      <c r="B39" s="31">
        <f>'17.18 prices'!A52</f>
        <v>546</v>
      </c>
      <c r="C39" s="25" t="str">
        <f>'17.18 prices'!B52</f>
        <v xml:space="preserve">Underground Service Upgrade – Service Cable Replacement Required </v>
      </c>
      <c r="D39" s="126" t="s">
        <v>141</v>
      </c>
      <c r="E39" s="233">
        <v>1364.26</v>
      </c>
      <c r="F39" s="233">
        <f>'17.18 prices'!Q52</f>
        <v>1281.8481817593192</v>
      </c>
      <c r="G39" s="410">
        <f t="shared" si="4"/>
        <v>-6.0407706918535142E-2</v>
      </c>
      <c r="I39" s="416">
        <v>1407.81</v>
      </c>
      <c r="K39" s="394">
        <f>'AERFD 19.20 prices'!Q52</f>
        <v>1214.8537684383941</v>
      </c>
      <c r="L39" s="458">
        <f>'20.21 prices'!Q52</f>
        <v>1250.8175209743913</v>
      </c>
      <c r="M39" s="458">
        <f>'21.22 prices'!Q52</f>
        <v>1292.7103863562497</v>
      </c>
      <c r="N39" s="458">
        <f>'22.23 prices'!Q52</f>
        <v>1336.8299162953028</v>
      </c>
      <c r="O39" s="459">
        <f>'23.24 prices'!Q52</f>
        <v>1381.8766556192845</v>
      </c>
      <c r="Q39" s="394">
        <v>1214.6909922804891</v>
      </c>
      <c r="R39" s="302">
        <v>1214.6909922804891</v>
      </c>
      <c r="T39" s="445">
        <f>SUMIFS('Price cost comparison'!$K$9:$K$165,'Price cost comparison'!$B$9:$B$165,'AERFD Price cost comparison'!B39)</f>
        <v>1214.8633943519176</v>
      </c>
      <c r="U39" s="477">
        <f t="shared" si="3"/>
        <v>1214.8537684383941</v>
      </c>
      <c r="V39" s="474">
        <f t="shared" si="0"/>
        <v>-9.6259135234504356E-3</v>
      </c>
      <c r="X39" s="474">
        <f t="shared" si="1"/>
        <v>0.16277615790500022</v>
      </c>
      <c r="Y39" s="127">
        <f t="shared" si="2"/>
        <v>1.3400622787150209E-4</v>
      </c>
    </row>
    <row r="40" spans="2:25" ht="15" customHeight="1" x14ac:dyDescent="0.35">
      <c r="B40" s="31">
        <f>'17.18 prices'!A53</f>
        <v>547</v>
      </c>
      <c r="C40" s="25" t="str">
        <f>'17.18 prices'!B53</f>
        <v>Underground Service Relocation – Single Visit (Business Hours)</v>
      </c>
      <c r="D40" s="126" t="s">
        <v>141</v>
      </c>
      <c r="E40" s="233">
        <v>1364.26</v>
      </c>
      <c r="F40" s="233">
        <f>'17.18 prices'!Q53</f>
        <v>1281.8481817593192</v>
      </c>
      <c r="G40" s="410">
        <f t="shared" si="4"/>
        <v>-6.0407706918535142E-2</v>
      </c>
      <c r="I40" s="416">
        <v>1407.81</v>
      </c>
      <c r="K40" s="394">
        <f>'AERFD 19.20 prices'!Q53</f>
        <v>1214.8537684383941</v>
      </c>
      <c r="L40" s="458">
        <f>'20.21 prices'!Q53</f>
        <v>1250.8175209743913</v>
      </c>
      <c r="M40" s="458">
        <f>'21.22 prices'!Q53</f>
        <v>1292.7103863562497</v>
      </c>
      <c r="N40" s="458">
        <f>'22.23 prices'!Q53</f>
        <v>1336.8299162953028</v>
      </c>
      <c r="O40" s="459">
        <f>'23.24 prices'!Q53</f>
        <v>1381.8766556192845</v>
      </c>
      <c r="Q40" s="394">
        <v>1214.6909922804891</v>
      </c>
      <c r="R40" s="302">
        <v>1214.6909922804891</v>
      </c>
      <c r="T40" s="445">
        <f>SUMIFS('Price cost comparison'!$K$9:$K$165,'Price cost comparison'!$B$9:$B$165,'AERFD Price cost comparison'!B40)</f>
        <v>1214.8633943519176</v>
      </c>
      <c r="U40" s="477">
        <f t="shared" si="3"/>
        <v>1214.8537684383941</v>
      </c>
      <c r="V40" s="474">
        <f t="shared" si="0"/>
        <v>-9.6259135234504356E-3</v>
      </c>
      <c r="X40" s="474">
        <f t="shared" si="1"/>
        <v>0.16277615790500022</v>
      </c>
      <c r="Y40" s="127">
        <f t="shared" si="2"/>
        <v>1.3400622787150209E-4</v>
      </c>
    </row>
    <row r="41" spans="2:25" ht="15" customHeight="1" x14ac:dyDescent="0.35">
      <c r="B41" s="31">
        <f>'17.18 prices'!A54</f>
        <v>548</v>
      </c>
      <c r="C41" s="25" t="str">
        <f>'17.18 prices'!B54</f>
        <v>Install surface mounted point of entry (POE) box</v>
      </c>
      <c r="D41" s="126" t="s">
        <v>141</v>
      </c>
      <c r="E41" s="233">
        <v>630.92999999999995</v>
      </c>
      <c r="F41" s="233">
        <f>'17.18 prices'!Q54</f>
        <v>597.9432155608705</v>
      </c>
      <c r="G41" s="410">
        <f t="shared" si="4"/>
        <v>-5.2282795934777915E-2</v>
      </c>
      <c r="I41" s="416">
        <v>651.08000000000004</v>
      </c>
      <c r="K41" s="394">
        <f>'AERFD 19.20 prices'!Q54</f>
        <v>575.39328984193571</v>
      </c>
      <c r="L41" s="458">
        <f>'20.21 prices'!Q54</f>
        <v>591.99284010669544</v>
      </c>
      <c r="M41" s="458">
        <f>'21.22 prices'!Q54</f>
        <v>610.99579913650393</v>
      </c>
      <c r="N41" s="458">
        <f>'22.23 prices'!Q54</f>
        <v>630.94444640467827</v>
      </c>
      <c r="O41" s="459">
        <f>'23.24 prices'!Q54</f>
        <v>651.32034789149156</v>
      </c>
      <c r="Q41" s="394">
        <v>574.9571191693384</v>
      </c>
      <c r="R41" s="302">
        <v>574.9571191693384</v>
      </c>
      <c r="T41" s="445">
        <f>SUMIFS('Price cost comparison'!$K$9:$K$165,'Price cost comparison'!$B$9:$B$165,'AERFD Price cost comparison'!B41)</f>
        <v>575.41908318433843</v>
      </c>
      <c r="U41" s="477">
        <f t="shared" si="3"/>
        <v>575.39328984193571</v>
      </c>
      <c r="V41" s="474">
        <f t="shared" si="0"/>
        <v>-2.5793342402721464E-2</v>
      </c>
      <c r="X41" s="474">
        <f t="shared" si="1"/>
        <v>0.43617067259731357</v>
      </c>
      <c r="Y41" s="127">
        <f t="shared" si="2"/>
        <v>7.5861426540376668E-4</v>
      </c>
    </row>
    <row r="42" spans="2:25" ht="26.25" customHeight="1" x14ac:dyDescent="0.35">
      <c r="B42" s="31">
        <f>'17.18 prices'!A55</f>
        <v>549</v>
      </c>
      <c r="C42" s="25" t="str">
        <f>'17.18 prices'!B55</f>
        <v>Overhead Service Temporary 
Disconnect Reconnect same day (Business Hours)</v>
      </c>
      <c r="D42" s="126" t="s">
        <v>141</v>
      </c>
      <c r="E42" s="233" t="s">
        <v>174</v>
      </c>
      <c r="F42" s="233">
        <f>'17.18 prices'!Q55</f>
        <v>995.57683112174107</v>
      </c>
      <c r="G42" s="410" t="s">
        <v>174</v>
      </c>
      <c r="I42" s="425" t="s">
        <v>174</v>
      </c>
      <c r="K42" s="394">
        <f>'AERFD 19.20 prices'!Q55</f>
        <v>940.49055153867687</v>
      </c>
      <c r="L42" s="458">
        <f>'20.21 prices'!Q55</f>
        <v>968.48454882005581</v>
      </c>
      <c r="M42" s="458">
        <f>'21.22 prices'!Q55</f>
        <v>1001.210689160536</v>
      </c>
      <c r="N42" s="458">
        <f>'22.23 prices'!Q55</f>
        <v>1035.6988514236293</v>
      </c>
      <c r="O42" s="459">
        <f>'23.24 prices'!Q55</f>
        <v>1070.9089983833055</v>
      </c>
      <c r="Q42" s="394">
        <v>940.49055153867687</v>
      </c>
      <c r="R42" s="302">
        <v>940.49055153867687</v>
      </c>
      <c r="T42" s="445">
        <f>SUMIFS('Price cost comparison'!$K$9:$K$165,'Price cost comparison'!$B$9:$B$165,'AERFD Price cost comparison'!B42)</f>
        <v>940.49055153867687</v>
      </c>
      <c r="U42" s="477">
        <f t="shared" si="3"/>
        <v>940.49055153867687</v>
      </c>
      <c r="V42" s="474">
        <f t="shared" si="0"/>
        <v>0</v>
      </c>
      <c r="X42" s="474">
        <f t="shared" si="1"/>
        <v>0</v>
      </c>
      <c r="Y42" s="127">
        <f t="shared" si="2"/>
        <v>0</v>
      </c>
    </row>
    <row r="43" spans="2:25" ht="15" customHeight="1" x14ac:dyDescent="0.35">
      <c r="B43" s="30" t="str">
        <f>'17.18 prices'!A56</f>
        <v>Temporary De-energisation</v>
      </c>
      <c r="C43" s="23"/>
      <c r="D43" s="21"/>
      <c r="E43" s="229"/>
      <c r="F43" s="229"/>
      <c r="G43" s="411"/>
      <c r="I43" s="417"/>
      <c r="K43" s="291"/>
      <c r="L43" s="456"/>
      <c r="M43" s="456"/>
      <c r="N43" s="456"/>
      <c r="O43" s="457"/>
      <c r="Q43" s="291"/>
      <c r="R43" s="293"/>
      <c r="T43" s="445">
        <f>SUMIFS('Price cost comparison'!$K$9:$K$165,'Price cost comparison'!$B$9:$B$165,'AERFD Price cost comparison'!B43)</f>
        <v>0</v>
      </c>
      <c r="U43" s="477">
        <f t="shared" si="3"/>
        <v>0</v>
      </c>
      <c r="V43" s="474">
        <f t="shared" si="0"/>
        <v>0</v>
      </c>
      <c r="X43" s="474">
        <f t="shared" si="1"/>
        <v>0</v>
      </c>
      <c r="Y43" s="127" t="e">
        <f t="shared" si="2"/>
        <v>#DIV/0!</v>
      </c>
    </row>
    <row r="44" spans="2:25" ht="15" customHeight="1" x14ac:dyDescent="0.35">
      <c r="B44" s="31">
        <f>'17.18 prices'!A57</f>
        <v>560</v>
      </c>
      <c r="C44" s="25" t="str">
        <f>'17.18 prices'!B57</f>
        <v>Temporary de-energisation – LV (Business Hours)</v>
      </c>
      <c r="D44" s="126" t="s">
        <v>28</v>
      </c>
      <c r="E44" s="233">
        <v>417.17</v>
      </c>
      <c r="F44" s="233">
        <f>'17.18 prices'!Q57</f>
        <v>663.71788741449393</v>
      </c>
      <c r="G44" s="410">
        <f>F44/E44-1</f>
        <v>0.5910010005860773</v>
      </c>
      <c r="I44" s="416">
        <v>430.49</v>
      </c>
      <c r="K44" s="394">
        <f>'AERFD 19.20 prices'!Q57</f>
        <v>626.99370102578462</v>
      </c>
      <c r="L44" s="458">
        <f>'20.21 prices'!Q57</f>
        <v>645.65636588003724</v>
      </c>
      <c r="M44" s="458">
        <f>'21.22 prices'!Q57</f>
        <v>667.47379277369066</v>
      </c>
      <c r="N44" s="458">
        <f>'22.23 prices'!Q57</f>
        <v>690.46590094908618</v>
      </c>
      <c r="O44" s="459">
        <f>'23.24 prices'!Q57</f>
        <v>713.9393322555369</v>
      </c>
      <c r="Q44" s="394">
        <v>626.99370102578462</v>
      </c>
      <c r="R44" s="302">
        <v>504.69948507544643</v>
      </c>
      <c r="T44" s="445">
        <f>SUMIFS('Price cost comparison'!$K$9:$K$165,'Price cost comparison'!$B$9:$B$165,'AERFD Price cost comparison'!B44)</f>
        <v>626.99370102578462</v>
      </c>
      <c r="U44" s="477">
        <f t="shared" si="3"/>
        <v>626.99370102578462</v>
      </c>
      <c r="V44" s="474">
        <f t="shared" si="0"/>
        <v>0</v>
      </c>
      <c r="X44" s="474">
        <f t="shared" si="1"/>
        <v>122.29421595033818</v>
      </c>
      <c r="Y44" s="479">
        <f t="shared" si="2"/>
        <v>0.24231095843511052</v>
      </c>
    </row>
    <row r="45" spans="2:25" ht="15" customHeight="1" x14ac:dyDescent="0.35">
      <c r="B45" s="31">
        <f>'17.18 prices'!A58</f>
        <v>561</v>
      </c>
      <c r="C45" s="25" t="str">
        <f>'17.18 prices'!B58</f>
        <v>Temporary de-energisation – HV (Business Hours)</v>
      </c>
      <c r="D45" s="126" t="s">
        <v>28</v>
      </c>
      <c r="E45" s="233">
        <v>417.17</v>
      </c>
      <c r="F45" s="233">
        <f>'17.18 prices'!Q58</f>
        <v>663.71788741449393</v>
      </c>
      <c r="G45" s="410">
        <f>F45/E45-1</f>
        <v>0.5910010005860773</v>
      </c>
      <c r="I45" s="416">
        <v>430.49</v>
      </c>
      <c r="K45" s="394">
        <f>'AERFD 19.20 prices'!Q58</f>
        <v>626.99370102578462</v>
      </c>
      <c r="L45" s="458">
        <f>'20.21 prices'!Q58</f>
        <v>645.65636588003724</v>
      </c>
      <c r="M45" s="458">
        <f>'21.22 prices'!Q58</f>
        <v>667.47379277369066</v>
      </c>
      <c r="N45" s="458">
        <f>'22.23 prices'!Q58</f>
        <v>690.46590094908618</v>
      </c>
      <c r="O45" s="459">
        <f>'23.24 prices'!Q58</f>
        <v>713.9393322555369</v>
      </c>
      <c r="Q45" s="394">
        <v>626.99370102578462</v>
      </c>
      <c r="R45" s="302">
        <v>504.69948507544643</v>
      </c>
      <c r="T45" s="445">
        <f>SUMIFS('Price cost comparison'!$K$9:$K$165,'Price cost comparison'!$B$9:$B$165,'AERFD Price cost comparison'!B45)</f>
        <v>626.99370102578462</v>
      </c>
      <c r="U45" s="477">
        <f t="shared" si="3"/>
        <v>626.99370102578462</v>
      </c>
      <c r="V45" s="474">
        <f t="shared" si="0"/>
        <v>0</v>
      </c>
      <c r="X45" s="474">
        <f t="shared" si="1"/>
        <v>122.29421595033818</v>
      </c>
      <c r="Y45" s="479">
        <f t="shared" si="2"/>
        <v>0.24231095843511052</v>
      </c>
    </row>
    <row r="46" spans="2:25" ht="15" customHeight="1" x14ac:dyDescent="0.35">
      <c r="B46" s="30" t="str">
        <f>'17.18 prices'!A59</f>
        <v>Supply Abolishment / Removal</v>
      </c>
      <c r="C46" s="23"/>
      <c r="D46" s="21"/>
      <c r="E46" s="229"/>
      <c r="F46" s="229"/>
      <c r="G46" s="411"/>
      <c r="I46" s="417"/>
      <c r="K46" s="291"/>
      <c r="L46" s="456"/>
      <c r="M46" s="456"/>
      <c r="N46" s="456"/>
      <c r="O46" s="457"/>
      <c r="Q46" s="291"/>
      <c r="R46" s="293"/>
      <c r="T46" s="445">
        <f>SUMIFS('Price cost comparison'!$K$9:$K$165,'Price cost comparison'!$B$9:$B$165,'AERFD Price cost comparison'!B46)</f>
        <v>0</v>
      </c>
      <c r="U46" s="477">
        <f t="shared" si="3"/>
        <v>0</v>
      </c>
      <c r="V46" s="474">
        <f t="shared" si="0"/>
        <v>0</v>
      </c>
      <c r="X46" s="474">
        <f t="shared" si="1"/>
        <v>0</v>
      </c>
      <c r="Y46" s="127" t="e">
        <f t="shared" si="2"/>
        <v>#DIV/0!</v>
      </c>
    </row>
    <row r="47" spans="2:25" ht="15" customHeight="1" x14ac:dyDescent="0.35">
      <c r="B47" s="31">
        <f>'17.18 prices'!A60</f>
        <v>562</v>
      </c>
      <c r="C47" s="25" t="str">
        <f>'17.18 prices'!B60</f>
        <v>Supply Abolishment / Removal – Overhead (Business Hours)</v>
      </c>
      <c r="D47" s="126" t="s">
        <v>161</v>
      </c>
      <c r="E47" s="233">
        <v>587.54999999999995</v>
      </c>
      <c r="F47" s="233">
        <f>'17.18 prices'!Q60</f>
        <v>497.78841556087053</v>
      </c>
      <c r="G47" s="410">
        <f>F47/E47-1</f>
        <v>-0.1527726737113938</v>
      </c>
      <c r="I47" s="416">
        <v>606.30999999999995</v>
      </c>
      <c r="K47" s="394">
        <f>'AERFD 19.20 prices'!Q60</f>
        <v>470.24527576933843</v>
      </c>
      <c r="L47" s="458">
        <f>'20.21 prices'!Q60</f>
        <v>484.2422744100279</v>
      </c>
      <c r="M47" s="458">
        <f>'21.22 prices'!Q60</f>
        <v>500.60534458026802</v>
      </c>
      <c r="N47" s="458">
        <f>'22.23 prices'!Q60</f>
        <v>517.84942571181466</v>
      </c>
      <c r="O47" s="459">
        <f>'23.24 prices'!Q60</f>
        <v>535.45449919165276</v>
      </c>
      <c r="Q47" s="394">
        <v>470.24527576933843</v>
      </c>
      <c r="R47" s="302">
        <v>470.24527576933843</v>
      </c>
      <c r="T47" s="445">
        <f>SUMIFS('Price cost comparison'!$K$9:$K$165,'Price cost comparison'!$B$9:$B$165,'AERFD Price cost comparison'!B47)</f>
        <v>470.24527576933843</v>
      </c>
      <c r="U47" s="477">
        <f t="shared" si="3"/>
        <v>470.24527576933843</v>
      </c>
      <c r="V47" s="474">
        <f t="shared" si="0"/>
        <v>0</v>
      </c>
      <c r="X47" s="474">
        <f t="shared" si="1"/>
        <v>0</v>
      </c>
      <c r="Y47" s="127">
        <f t="shared" si="2"/>
        <v>0</v>
      </c>
    </row>
    <row r="48" spans="2:25" ht="15" customHeight="1" x14ac:dyDescent="0.35">
      <c r="B48" s="31">
        <f>'17.18 prices'!A61</f>
        <v>563</v>
      </c>
      <c r="C48" s="25" t="str">
        <f>'17.18 prices'!B61</f>
        <v>Supply Abolishment / Removal - Underground (Business Hours)</v>
      </c>
      <c r="D48" s="126" t="s">
        <v>161</v>
      </c>
      <c r="E48" s="233">
        <v>1061.51</v>
      </c>
      <c r="F48" s="233">
        <f>'17.18 prices'!Q61</f>
        <v>1244.4710389021764</v>
      </c>
      <c r="G48" s="410">
        <f>F48/E48-1</f>
        <v>0.17235922308991558</v>
      </c>
      <c r="I48" s="416">
        <v>1095.4000000000001</v>
      </c>
      <c r="K48" s="394">
        <f>'AERFD 19.20 prices'!Q61</f>
        <v>1175.6131894233463</v>
      </c>
      <c r="L48" s="458">
        <f>'20.21 prices'!Q61</f>
        <v>1210.6056860250699</v>
      </c>
      <c r="M48" s="458">
        <f>'21.22 prices'!Q61</f>
        <v>1251.5133614506701</v>
      </c>
      <c r="N48" s="458">
        <f>'22.23 prices'!Q61</f>
        <v>1294.6235642795364</v>
      </c>
      <c r="O48" s="459">
        <f>'23.24 prices'!Q61</f>
        <v>1338.6362479791317</v>
      </c>
      <c r="Q48" s="394">
        <v>1175.6131894233463</v>
      </c>
      <c r="R48" s="302">
        <v>1174.2335945164621</v>
      </c>
      <c r="T48" s="445">
        <f>SUMIFS('Price cost comparison'!$K$9:$K$165,'Price cost comparison'!$B$9:$B$165,'AERFD Price cost comparison'!B48)</f>
        <v>1175.6131894233463</v>
      </c>
      <c r="U48" s="477">
        <f t="shared" si="3"/>
        <v>1175.6131894233463</v>
      </c>
      <c r="V48" s="474">
        <f t="shared" si="0"/>
        <v>0</v>
      </c>
      <c r="X48" s="474">
        <f t="shared" si="1"/>
        <v>1.3795949068842219</v>
      </c>
      <c r="Y48" s="479">
        <f t="shared" si="2"/>
        <v>1.1748896585200542E-3</v>
      </c>
    </row>
    <row r="49" spans="2:25" ht="15" customHeight="1" x14ac:dyDescent="0.35">
      <c r="B49" s="30" t="str">
        <f>'17.18 prices'!A62</f>
        <v>Miscellaneous Customer Initiated Services</v>
      </c>
      <c r="C49" s="23"/>
      <c r="D49" s="21"/>
      <c r="E49" s="229"/>
      <c r="F49" s="229"/>
      <c r="G49" s="411"/>
      <c r="I49" s="417"/>
      <c r="K49" s="291"/>
      <c r="L49" s="456"/>
      <c r="M49" s="456"/>
      <c r="N49" s="456"/>
      <c r="O49" s="457"/>
      <c r="Q49" s="291"/>
      <c r="R49" s="293"/>
      <c r="T49" s="445">
        <f>SUMIFS('Price cost comparison'!$K$9:$K$165,'Price cost comparison'!$B$9:$B$165,'AERFD Price cost comparison'!B49)</f>
        <v>0</v>
      </c>
      <c r="U49" s="477">
        <f t="shared" si="3"/>
        <v>0</v>
      </c>
      <c r="V49" s="474">
        <f t="shared" si="0"/>
        <v>0</v>
      </c>
      <c r="X49" s="474">
        <f t="shared" si="1"/>
        <v>0</v>
      </c>
      <c r="Y49" s="127" t="e">
        <f t="shared" si="2"/>
        <v>#DIV/0!</v>
      </c>
    </row>
    <row r="50" spans="2:25" ht="15" customHeight="1" x14ac:dyDescent="0.35">
      <c r="B50" s="31">
        <f>'17.18 prices'!A63</f>
        <v>564</v>
      </c>
      <c r="C50" s="25" t="str">
        <f>'17.18 prices'!B63</f>
        <v>Install &amp; Remove Tiger Tails – Establishment (Business Hours)</v>
      </c>
      <c r="D50" s="126" t="s">
        <v>141</v>
      </c>
      <c r="E50" s="233">
        <v>1379.74</v>
      </c>
      <c r="F50" s="233">
        <f>'17.18 prices'!Q63</f>
        <v>1218.776831121741</v>
      </c>
      <c r="G50" s="410">
        <f>F50/E50-1</f>
        <v>-0.11666195723705841</v>
      </c>
      <c r="I50" s="416">
        <v>1423.78</v>
      </c>
      <c r="K50" s="394">
        <f>'AERFD 19.20 prices'!Q63</f>
        <v>1174.8181797801963</v>
      </c>
      <c r="L50" s="458">
        <f>'20.21 prices'!Q63</f>
        <v>1208.6120940150558</v>
      </c>
      <c r="M50" s="458">
        <f>'21.22 prices'!Q63</f>
        <v>1247.2213592128132</v>
      </c>
      <c r="N50" s="458">
        <f>'22.23 prices'!Q63</f>
        <v>1287.7367828921876</v>
      </c>
      <c r="O50" s="459">
        <f>'23.24 prices'!Q63</f>
        <v>1329.1218591728432</v>
      </c>
      <c r="Q50" s="394">
        <v>1173.8461515386768</v>
      </c>
      <c r="R50" s="302">
        <v>1173.8461515386768</v>
      </c>
      <c r="T50" s="445">
        <f>SUMIFS('Price cost comparison'!$K$9:$K$165,'Price cost comparison'!$B$9:$B$165,'AERFD Price cost comparison'!B50)</f>
        <v>1174.8756615386769</v>
      </c>
      <c r="U50" s="477">
        <f t="shared" si="3"/>
        <v>1174.8181797801963</v>
      </c>
      <c r="V50" s="474">
        <f t="shared" si="0"/>
        <v>-5.7481758480662393E-2</v>
      </c>
      <c r="X50" s="474">
        <f t="shared" si="1"/>
        <v>0.97202824151941059</v>
      </c>
      <c r="Y50" s="127">
        <f t="shared" si="2"/>
        <v>8.2807124276488577E-4</v>
      </c>
    </row>
    <row r="51" spans="2:25" ht="15" customHeight="1" x14ac:dyDescent="0.35">
      <c r="B51" s="31">
        <f>'17.18 prices'!A64</f>
        <v>565</v>
      </c>
      <c r="C51" s="25" t="str">
        <f>'17.18 prices'!B64</f>
        <v>Install &amp; Remove Tiger Tails - Per Span (Business Hours)</v>
      </c>
      <c r="D51" s="126" t="s">
        <v>141</v>
      </c>
      <c r="E51" s="233">
        <v>694.57</v>
      </c>
      <c r="F51" s="233">
        <f>'17.18 prices'!Q64</f>
        <v>1822.2434977884077</v>
      </c>
      <c r="G51" s="410">
        <f>F51/E51-1</f>
        <v>1.6235562978366582</v>
      </c>
      <c r="I51" s="416">
        <v>716.75</v>
      </c>
      <c r="K51" s="394">
        <f>'AERFD 19.20 prices'!Q64</f>
        <v>1808.3706561368963</v>
      </c>
      <c r="L51" s="458">
        <f>'20.21 prices'!Q64</f>
        <v>1857.8458273200558</v>
      </c>
      <c r="M51" s="458">
        <f>'21.22 prices'!Q64</f>
        <v>1912.3613189837858</v>
      </c>
      <c r="N51" s="458">
        <f>'22.23 prices'!Q64</f>
        <v>1969.1726716775488</v>
      </c>
      <c r="O51" s="459">
        <f>'23.24 prices'!Q64</f>
        <v>2027.2529272334459</v>
      </c>
      <c r="Q51" s="394">
        <v>1804.770551538677</v>
      </c>
      <c r="R51" s="302">
        <v>1004.0029486350445</v>
      </c>
      <c r="T51" s="445">
        <f>SUMIFS('Price cost comparison'!$K$9:$K$165,'Price cost comparison'!$B$9:$B$165,'AERFD Price cost comparison'!B51)</f>
        <v>1808.5835515386768</v>
      </c>
      <c r="U51" s="477">
        <f t="shared" si="3"/>
        <v>1808.3706561368963</v>
      </c>
      <c r="V51" s="474">
        <f t="shared" si="0"/>
        <v>-0.21289540178054267</v>
      </c>
      <c r="X51" s="474">
        <f t="shared" si="1"/>
        <v>804.36770750185178</v>
      </c>
      <c r="Y51" s="479">
        <f t="shared" si="2"/>
        <v>0.80116070236188097</v>
      </c>
    </row>
    <row r="52" spans="2:25" ht="15" customHeight="1" x14ac:dyDescent="0.35">
      <c r="B52" s="31">
        <f>'17.18 prices'!A65</f>
        <v>566</v>
      </c>
      <c r="C52" s="25" t="str">
        <f>'17.18 prices'!B65</f>
        <v>Install &amp; Remove Warning Flags – Installation (Business Hours)</v>
      </c>
      <c r="D52" s="126" t="s">
        <v>141</v>
      </c>
      <c r="E52" s="233">
        <v>1175.08</v>
      </c>
      <c r="F52" s="233">
        <f>'17.18 prices'!Q65</f>
        <v>1218.776831121741</v>
      </c>
      <c r="G52" s="410">
        <f>F52/E52-1</f>
        <v>3.7186260613525146E-2</v>
      </c>
      <c r="I52" s="416">
        <v>1212.5899999999999</v>
      </c>
      <c r="K52" s="394">
        <f>'AERFD 19.20 prices'!Q65</f>
        <v>1174.8181797801963</v>
      </c>
      <c r="L52" s="458">
        <f>'20.21 prices'!Q65</f>
        <v>1208.6120940150558</v>
      </c>
      <c r="M52" s="458">
        <f>'21.22 prices'!Q65</f>
        <v>1247.2213592128132</v>
      </c>
      <c r="N52" s="458">
        <f>'22.23 prices'!Q65</f>
        <v>1287.7367828921876</v>
      </c>
      <c r="O52" s="459">
        <f>'23.24 prices'!Q65</f>
        <v>1329.1218591728432</v>
      </c>
      <c r="Q52" s="394">
        <v>1173.8461515386768</v>
      </c>
      <c r="R52" s="302">
        <v>1173.8461515386768</v>
      </c>
      <c r="T52" s="445">
        <f>SUMIFS('Price cost comparison'!$K$9:$K$165,'Price cost comparison'!$B$9:$B$165,'AERFD Price cost comparison'!B52)</f>
        <v>1174.8756615386769</v>
      </c>
      <c r="U52" s="477">
        <f t="shared" si="3"/>
        <v>1174.8181797801963</v>
      </c>
      <c r="V52" s="474">
        <f t="shared" si="0"/>
        <v>-5.7481758480662393E-2</v>
      </c>
      <c r="X52" s="474">
        <f t="shared" si="1"/>
        <v>0.97202824151941059</v>
      </c>
      <c r="Y52" s="127">
        <f t="shared" si="2"/>
        <v>8.2807124276488577E-4</v>
      </c>
    </row>
    <row r="53" spans="2:25" ht="15" customHeight="1" x14ac:dyDescent="0.35">
      <c r="B53" s="31">
        <f>'17.18 prices'!A66</f>
        <v>567</v>
      </c>
      <c r="C53" s="25" t="str">
        <f>'17.18 prices'!B66</f>
        <v>Install &amp; Remove Tiger Tails - Per Span (Business Hours)</v>
      </c>
      <c r="D53" s="126" t="s">
        <v>141</v>
      </c>
      <c r="E53" s="233">
        <v>595.34</v>
      </c>
      <c r="F53" s="233">
        <f>'17.18 prices'!Q66</f>
        <v>1590.776831121741</v>
      </c>
      <c r="G53" s="410">
        <f>F53/E53-1</f>
        <v>1.6720476217316844</v>
      </c>
      <c r="I53" s="416">
        <v>614.35</v>
      </c>
      <c r="K53" s="394">
        <f>'AERFD 19.20 prices'!Q66</f>
        <v>1565.364226849395</v>
      </c>
      <c r="L53" s="458">
        <f>'20.21 prices'!Q66</f>
        <v>1608.8246693400556</v>
      </c>
      <c r="M53" s="458">
        <f>'21.22 prices'!Q66</f>
        <v>1657.2391426332761</v>
      </c>
      <c r="N53" s="458">
        <f>'22.23 prices'!Q66</f>
        <v>1707.8000020064512</v>
      </c>
      <c r="O53" s="459">
        <f>'23.24 prices'!Q66</f>
        <v>1759.4766271554065</v>
      </c>
      <c r="Q53" s="394">
        <v>1562.7721515386768</v>
      </c>
      <c r="R53" s="302">
        <v>869.6070779489196</v>
      </c>
      <c r="T53" s="445">
        <f>SUMIFS('Price cost comparison'!$K$9:$K$165,'Price cost comparison'!$B$9:$B$165,'AERFD Price cost comparison'!B53)</f>
        <v>1565.5175115386767</v>
      </c>
      <c r="U53" s="477">
        <f t="shared" si="3"/>
        <v>1565.364226849395</v>
      </c>
      <c r="V53" s="474">
        <f t="shared" si="0"/>
        <v>-0.15328468928169059</v>
      </c>
      <c r="X53" s="474">
        <f t="shared" si="1"/>
        <v>695.75714890047539</v>
      </c>
      <c r="Y53" s="479">
        <f t="shared" si="2"/>
        <v>0.80008220556519427</v>
      </c>
    </row>
    <row r="54" spans="2:25" ht="15" customHeight="1" x14ac:dyDescent="0.35">
      <c r="B54" s="30" t="str">
        <f>'17.18 prices'!A67</f>
        <v>Operational &amp; Maintenance Fees - Export Only Embedded Generation Installations up to 5MW</v>
      </c>
      <c r="C54" s="23"/>
      <c r="D54" s="21"/>
      <c r="E54" s="231"/>
      <c r="F54" s="231"/>
      <c r="G54" s="411"/>
      <c r="I54" s="227"/>
      <c r="K54" s="291"/>
      <c r="L54" s="456"/>
      <c r="M54" s="456"/>
      <c r="N54" s="456"/>
      <c r="O54" s="457"/>
      <c r="Q54" s="291"/>
      <c r="R54" s="293"/>
      <c r="T54" s="445">
        <f>SUMIFS('Price cost comparison'!$K$9:$K$165,'Price cost comparison'!$B$9:$B$165,'AERFD Price cost comparison'!B54)</f>
        <v>0</v>
      </c>
      <c r="U54" s="477">
        <f t="shared" si="3"/>
        <v>0</v>
      </c>
      <c r="V54" s="474">
        <f t="shared" si="0"/>
        <v>0</v>
      </c>
      <c r="X54" s="474">
        <f t="shared" si="1"/>
        <v>0</v>
      </c>
      <c r="Y54" s="127" t="e">
        <f t="shared" si="2"/>
        <v>#DIV/0!</v>
      </c>
    </row>
    <row r="55" spans="2:25" ht="15" customHeight="1" x14ac:dyDescent="0.35">
      <c r="B55" s="31">
        <f>'17.18 prices'!A68</f>
        <v>568</v>
      </c>
      <c r="C55" s="25" t="str">
        <f>'17.18 prices'!B68</f>
        <v>Embedded Generation OPEX Fees - Connection Assets</v>
      </c>
      <c r="D55" s="126" t="s">
        <v>164</v>
      </c>
      <c r="E55" s="405">
        <v>0.02</v>
      </c>
      <c r="F55" s="405">
        <v>0.02</v>
      </c>
      <c r="G55" s="410" t="s">
        <v>174</v>
      </c>
      <c r="I55" s="418">
        <v>0.02</v>
      </c>
      <c r="K55" s="395">
        <v>0.02</v>
      </c>
      <c r="L55" s="460">
        <v>0.02</v>
      </c>
      <c r="M55" s="460">
        <v>0.02</v>
      </c>
      <c r="N55" s="460">
        <v>0.02</v>
      </c>
      <c r="O55" s="461">
        <v>0.02</v>
      </c>
      <c r="Q55" s="395"/>
      <c r="R55" s="396"/>
      <c r="T55" s="445">
        <f>SUMIFS('Price cost comparison'!$K$9:$K$165,'Price cost comparison'!$B$9:$B$165,'AERFD Price cost comparison'!B55)</f>
        <v>0.02</v>
      </c>
      <c r="U55" s="480">
        <f t="shared" si="3"/>
        <v>0.02</v>
      </c>
      <c r="V55" s="474">
        <f t="shared" si="0"/>
        <v>0</v>
      </c>
      <c r="X55" s="474">
        <f t="shared" si="1"/>
        <v>0.02</v>
      </c>
      <c r="Y55" s="127" t="e">
        <f t="shared" si="2"/>
        <v>#DIV/0!</v>
      </c>
    </row>
    <row r="56" spans="2:25" ht="15" customHeight="1" x14ac:dyDescent="0.35">
      <c r="B56" s="31">
        <f>'17.18 prices'!A69</f>
        <v>569</v>
      </c>
      <c r="C56" s="25" t="str">
        <f>'17.18 prices'!B69</f>
        <v>Embedded Generation OPEX Fees - Shared Network Asset</v>
      </c>
      <c r="D56" s="126" t="s">
        <v>164</v>
      </c>
      <c r="E56" s="405">
        <v>0.02</v>
      </c>
      <c r="F56" s="405">
        <v>0.02</v>
      </c>
      <c r="G56" s="410" t="s">
        <v>174</v>
      </c>
      <c r="I56" s="418">
        <v>0.02</v>
      </c>
      <c r="K56" s="395">
        <v>0.02</v>
      </c>
      <c r="L56" s="460">
        <v>0.02</v>
      </c>
      <c r="M56" s="460">
        <v>0.02</v>
      </c>
      <c r="N56" s="460">
        <v>0.02</v>
      </c>
      <c r="O56" s="461">
        <v>0.02</v>
      </c>
      <c r="Q56" s="395"/>
      <c r="R56" s="396"/>
      <c r="T56" s="445">
        <f>SUMIFS('Price cost comparison'!$K$9:$K$165,'Price cost comparison'!$B$9:$B$165,'AERFD Price cost comparison'!B56)</f>
        <v>0.02</v>
      </c>
      <c r="U56" s="480">
        <f t="shared" si="3"/>
        <v>0.02</v>
      </c>
      <c r="V56" s="474">
        <f t="shared" si="0"/>
        <v>0</v>
      </c>
      <c r="X56" s="474">
        <f t="shared" si="1"/>
        <v>0.02</v>
      </c>
      <c r="Y56" s="127" t="e">
        <f t="shared" si="2"/>
        <v>#DIV/0!</v>
      </c>
    </row>
    <row r="57" spans="2:25" ht="15" customHeight="1" x14ac:dyDescent="0.35">
      <c r="B57" s="30" t="str">
        <f>'17.18 prices'!A70</f>
        <v>Connection Enquiry Processing - Embedded Generation Installations*</v>
      </c>
      <c r="C57" s="23"/>
      <c r="D57" s="21"/>
      <c r="E57" s="231"/>
      <c r="F57" s="231"/>
      <c r="G57" s="411"/>
      <c r="I57" s="227"/>
      <c r="K57" s="291"/>
      <c r="L57" s="456"/>
      <c r="M57" s="456"/>
      <c r="N57" s="456"/>
      <c r="O57" s="457"/>
      <c r="Q57" s="291"/>
      <c r="R57" s="293"/>
      <c r="T57" s="445">
        <f>SUMIFS('Price cost comparison'!$K$9:$K$165,'Price cost comparison'!$B$9:$B$165,'AERFD Price cost comparison'!B57)</f>
        <v>0</v>
      </c>
      <c r="U57" s="477">
        <f t="shared" si="3"/>
        <v>0</v>
      </c>
      <c r="V57" s="474">
        <f t="shared" si="0"/>
        <v>0</v>
      </c>
      <c r="X57" s="474">
        <f t="shared" si="1"/>
        <v>0</v>
      </c>
      <c r="Y57" s="127" t="e">
        <f t="shared" si="2"/>
        <v>#DIV/0!</v>
      </c>
    </row>
    <row r="58" spans="2:25" ht="15" customHeight="1" x14ac:dyDescent="0.35">
      <c r="B58" s="31">
        <f>'17.18 prices'!A71</f>
        <v>570</v>
      </c>
      <c r="C58" s="25" t="str">
        <f>'17.18 prices'!B71</f>
        <v>Embedded Generation Connection Enquiry – Class 1 (Commercial)</v>
      </c>
      <c r="D58" s="126" t="s">
        <v>141</v>
      </c>
      <c r="E58" s="233">
        <v>0</v>
      </c>
      <c r="F58" s="233">
        <f>'17.18 prices'!Q71</f>
        <v>444.64980000000003</v>
      </c>
      <c r="G58" s="410" t="s">
        <v>174</v>
      </c>
      <c r="I58" s="416">
        <v>0</v>
      </c>
      <c r="K58" s="394">
        <f>'AERFD 19.20 prices'!Q71</f>
        <v>431.04792446011203</v>
      </c>
      <c r="L58" s="454">
        <f>'20.21 prices'!Q71</f>
        <v>443.87820160190654</v>
      </c>
      <c r="M58" s="454">
        <f>'21.22 prices'!Q71</f>
        <v>458.87732609738987</v>
      </c>
      <c r="N58" s="454">
        <f>'22.23 prices'!Q71</f>
        <v>474.68402477993226</v>
      </c>
      <c r="O58" s="455">
        <f>'23.24 prices'!Q71</f>
        <v>490.82162525031788</v>
      </c>
      <c r="Q58" s="394">
        <v>431.04792446011203</v>
      </c>
      <c r="R58" s="397">
        <v>431.04792446011203</v>
      </c>
      <c r="T58" s="445">
        <f>SUMIFS('Price cost comparison'!$K$9:$K$165,'Price cost comparison'!$B$9:$B$165,'AERFD Price cost comparison'!B58)</f>
        <v>431.04792446011203</v>
      </c>
      <c r="U58" s="477">
        <f t="shared" si="3"/>
        <v>431.04792446011203</v>
      </c>
      <c r="V58" s="474">
        <f t="shared" si="0"/>
        <v>0</v>
      </c>
      <c r="X58" s="474">
        <f t="shared" si="1"/>
        <v>0</v>
      </c>
      <c r="Y58" s="127">
        <f t="shared" si="2"/>
        <v>0</v>
      </c>
    </row>
    <row r="59" spans="2:25" ht="15" customHeight="1" x14ac:dyDescent="0.35">
      <c r="B59" s="31">
        <f>'17.18 prices'!A72</f>
        <v>596</v>
      </c>
      <c r="C59" s="25" t="str">
        <f>'17.18 prices'!B72</f>
        <v>Embedded Generation Connection Enquiry – Class 2</v>
      </c>
      <c r="D59" s="126" t="s">
        <v>141</v>
      </c>
      <c r="E59" s="233">
        <v>571.20000000000005</v>
      </c>
      <c r="F59" s="233">
        <f>'17.18 prices'!Q72</f>
        <v>555.81225000000006</v>
      </c>
      <c r="G59" s="410">
        <f>F59/E59-1</f>
        <v>-2.6939338235294041E-2</v>
      </c>
      <c r="I59" s="416">
        <f>E59*(1+$I$4)</f>
        <v>585.19439999999997</v>
      </c>
      <c r="K59" s="394">
        <f>'AERFD 19.20 prices'!Q72</f>
        <v>538.80990557514008</v>
      </c>
      <c r="L59" s="454">
        <f>'20.21 prices'!Q72</f>
        <v>554.84775200238323</v>
      </c>
      <c r="M59" s="454">
        <f>'21.22 prices'!Q72</f>
        <v>573.59665762173722</v>
      </c>
      <c r="N59" s="454">
        <f>'22.23 prices'!Q72</f>
        <v>593.35503097491528</v>
      </c>
      <c r="O59" s="455">
        <f>'23.24 prices'!Q72</f>
        <v>613.52703156289738</v>
      </c>
      <c r="Q59" s="394">
        <v>538.80990557514008</v>
      </c>
      <c r="R59" s="397">
        <v>538.80990557514008</v>
      </c>
      <c r="T59" s="445">
        <f>SUMIFS('Price cost comparison'!$K$9:$K$165,'Price cost comparison'!$B$9:$B$165,'AERFD Price cost comparison'!B59)</f>
        <v>538.80990557514008</v>
      </c>
      <c r="U59" s="477">
        <f t="shared" si="3"/>
        <v>538.80990557514008</v>
      </c>
      <c r="V59" s="474">
        <f t="shared" si="0"/>
        <v>0</v>
      </c>
      <c r="X59" s="474">
        <f t="shared" si="1"/>
        <v>0</v>
      </c>
      <c r="Y59" s="127">
        <f t="shared" si="2"/>
        <v>0</v>
      </c>
    </row>
    <row r="60" spans="2:25" ht="15" customHeight="1" x14ac:dyDescent="0.35">
      <c r="B60" s="31">
        <f>'17.18 prices'!A73</f>
        <v>597</v>
      </c>
      <c r="C60" s="25" t="str">
        <f>'17.18 prices'!B73</f>
        <v xml:space="preserve">Embedded Generation Connection Enquiry – Class 3 </v>
      </c>
      <c r="D60" s="126" t="s">
        <v>141</v>
      </c>
      <c r="E60" s="233">
        <v>571.20000000000005</v>
      </c>
      <c r="F60" s="233">
        <f>'17.18 prices'!Q73</f>
        <v>666.97469999999998</v>
      </c>
      <c r="G60" s="410">
        <f>F60/E60-1</f>
        <v>0.16767279411764702</v>
      </c>
      <c r="I60" s="416">
        <f>E60*(1+$I$4)</f>
        <v>585.19439999999997</v>
      </c>
      <c r="K60" s="394">
        <f>'AERFD 19.20 prices'!Q73</f>
        <v>646.57188669016796</v>
      </c>
      <c r="L60" s="454">
        <f>'20.21 prices'!Q73</f>
        <v>665.81730240285992</v>
      </c>
      <c r="M60" s="454">
        <f>'21.22 prices'!Q73</f>
        <v>688.3159891460848</v>
      </c>
      <c r="N60" s="454">
        <f>'22.23 prices'!Q73</f>
        <v>712.02603716989825</v>
      </c>
      <c r="O60" s="455">
        <f>'23.24 prices'!Q73</f>
        <v>736.23243787547699</v>
      </c>
      <c r="Q60" s="394">
        <v>646.57188669016796</v>
      </c>
      <c r="R60" s="397">
        <v>631.19411739995178</v>
      </c>
      <c r="T60" s="445">
        <f>SUMIFS('Price cost comparison'!$K$9:$K$165,'Price cost comparison'!$B$9:$B$165,'AERFD Price cost comparison'!B60)</f>
        <v>646.57188669016796</v>
      </c>
      <c r="U60" s="477">
        <f t="shared" si="3"/>
        <v>646.57188669016796</v>
      </c>
      <c r="V60" s="474">
        <f t="shared" si="0"/>
        <v>0</v>
      </c>
      <c r="X60" s="474">
        <f t="shared" si="1"/>
        <v>15.377769290216179</v>
      </c>
      <c r="Y60" s="479">
        <f t="shared" si="2"/>
        <v>2.4362979416793523E-2</v>
      </c>
    </row>
    <row r="61" spans="2:25" ht="15" customHeight="1" x14ac:dyDescent="0.35">
      <c r="B61" s="31">
        <f>'17.18 prices'!A74</f>
        <v>598</v>
      </c>
      <c r="C61" s="25" t="str">
        <f>'17.18 prices'!B74</f>
        <v xml:space="preserve">Embedded Generation Connection Enquiry – Class 4 </v>
      </c>
      <c r="D61" s="126" t="s">
        <v>141</v>
      </c>
      <c r="E61" s="233">
        <v>571.20000000000005</v>
      </c>
      <c r="F61" s="233">
        <f>'17.18 prices'!Q74</f>
        <v>778.13715000000002</v>
      </c>
      <c r="G61" s="410">
        <f>F61/E61-1</f>
        <v>0.36228492647058808</v>
      </c>
      <c r="I61" s="416">
        <f>E61*(1+$I$4)</f>
        <v>585.19439999999997</v>
      </c>
      <c r="K61" s="394">
        <f>'AERFD 19.20 prices'!Q74</f>
        <v>754.33386780519618</v>
      </c>
      <c r="L61" s="454">
        <f>'20.21 prices'!Q74</f>
        <v>776.78685280333639</v>
      </c>
      <c r="M61" s="454">
        <f>'21.22 prices'!Q74</f>
        <v>803.03532067043227</v>
      </c>
      <c r="N61" s="454">
        <f>'22.23 prices'!Q74</f>
        <v>830.69704336488144</v>
      </c>
      <c r="O61" s="455">
        <f>'23.24 prices'!Q74</f>
        <v>858.93784418805626</v>
      </c>
      <c r="Q61" s="394">
        <v>754.33386780519618</v>
      </c>
      <c r="R61" s="397">
        <v>658.70993696661037</v>
      </c>
      <c r="T61" s="445">
        <f>SUMIFS('Price cost comparison'!$K$9:$K$165,'Price cost comparison'!$B$9:$B$165,'AERFD Price cost comparison'!B61)</f>
        <v>754.33386780519618</v>
      </c>
      <c r="U61" s="477">
        <f t="shared" si="3"/>
        <v>754.33386780519618</v>
      </c>
      <c r="V61" s="474">
        <f t="shared" si="0"/>
        <v>0</v>
      </c>
      <c r="X61" s="474">
        <f t="shared" si="1"/>
        <v>95.623930838585807</v>
      </c>
      <c r="Y61" s="479">
        <f t="shared" si="2"/>
        <v>0.14516849598313092</v>
      </c>
    </row>
    <row r="62" spans="2:25" ht="15" customHeight="1" x14ac:dyDescent="0.35">
      <c r="B62" s="31">
        <f>'17.18 prices'!A75</f>
        <v>599</v>
      </c>
      <c r="C62" s="25" t="str">
        <f>'17.18 prices'!B75</f>
        <v xml:space="preserve">Embedded Generation Connection Enquiry – Class 5 </v>
      </c>
      <c r="D62" s="126" t="s">
        <v>141</v>
      </c>
      <c r="E62" s="233">
        <v>571.20000000000005</v>
      </c>
      <c r="F62" s="233">
        <f>'17.18 prices'!Q75</f>
        <v>889.29960000000005</v>
      </c>
      <c r="G62" s="410">
        <f>F62/E62-1</f>
        <v>0.55689705882352936</v>
      </c>
      <c r="I62" s="416">
        <f>E62*(1+$I$4)</f>
        <v>585.19439999999997</v>
      </c>
      <c r="K62" s="394">
        <f>'AERFD 19.20 prices'!Q75</f>
        <v>862.09584892022406</v>
      </c>
      <c r="L62" s="454">
        <f>'20.21 prices'!Q75</f>
        <v>887.75640320381308</v>
      </c>
      <c r="M62" s="454">
        <f>'21.22 prices'!Q75</f>
        <v>917.75465219477974</v>
      </c>
      <c r="N62" s="454">
        <f>'22.23 prices'!Q75</f>
        <v>949.36804955986452</v>
      </c>
      <c r="O62" s="455">
        <f>'23.24 prices'!Q75</f>
        <v>981.64325050063576</v>
      </c>
      <c r="Q62" s="394">
        <v>862.09584892022406</v>
      </c>
      <c r="R62" s="397">
        <v>686.22575653326896</v>
      </c>
      <c r="T62" s="445">
        <f>SUMIFS('Price cost comparison'!$K$9:$K$165,'Price cost comparison'!$B$9:$B$165,'AERFD Price cost comparison'!B62)</f>
        <v>862.09584892022406</v>
      </c>
      <c r="U62" s="477">
        <f t="shared" si="3"/>
        <v>862.09584892022406</v>
      </c>
      <c r="V62" s="474">
        <f t="shared" si="0"/>
        <v>0</v>
      </c>
      <c r="X62" s="474">
        <f t="shared" si="1"/>
        <v>175.87009238695509</v>
      </c>
      <c r="Y62" s="479">
        <f t="shared" si="2"/>
        <v>0.25628605559113654</v>
      </c>
    </row>
    <row r="63" spans="2:25" ht="15" customHeight="1" x14ac:dyDescent="0.35">
      <c r="B63" s="31">
        <f>'17.18 prices'!A76</f>
        <v>600</v>
      </c>
      <c r="C63" s="25" t="str">
        <f>'17.18 prices'!B76</f>
        <v>Embedded Generation Connection Enquiry – Class 6</v>
      </c>
      <c r="D63" s="126" t="s">
        <v>141</v>
      </c>
      <c r="E63" s="233">
        <v>1142.4100000000001</v>
      </c>
      <c r="F63" s="233">
        <f>'17.18 prices'!Q76</f>
        <v>1000.46205</v>
      </c>
      <c r="G63" s="410">
        <f>F63/E63-1</f>
        <v>-0.12425307026374077</v>
      </c>
      <c r="I63" s="416">
        <f>E63*(1+$I$4)</f>
        <v>1170.3990450000001</v>
      </c>
      <c r="K63" s="394">
        <f>'AERFD 19.20 prices'!Q76</f>
        <v>969.85783003525205</v>
      </c>
      <c r="L63" s="454">
        <f>'20.21 prices'!Q76</f>
        <v>998.72595360428977</v>
      </c>
      <c r="M63" s="454">
        <f>'21.22 prices'!Q76</f>
        <v>1032.4739837191273</v>
      </c>
      <c r="N63" s="454">
        <f>'22.23 prices'!Q76</f>
        <v>1068.0390557548476</v>
      </c>
      <c r="O63" s="455">
        <f>'23.24 prices'!Q76</f>
        <v>1104.3486568132153</v>
      </c>
      <c r="Q63" s="394">
        <v>969.85783003525205</v>
      </c>
      <c r="R63" s="397">
        <v>969.85783003525205</v>
      </c>
      <c r="T63" s="445">
        <f>SUMIFS('Price cost comparison'!$K$9:$K$165,'Price cost comparison'!$B$9:$B$165,'AERFD Price cost comparison'!B63)</f>
        <v>969.85783003525205</v>
      </c>
      <c r="U63" s="477">
        <f t="shared" si="3"/>
        <v>969.85783003525205</v>
      </c>
      <c r="V63" s="474">
        <f t="shared" si="0"/>
        <v>0</v>
      </c>
      <c r="X63" s="474">
        <f t="shared" si="1"/>
        <v>0</v>
      </c>
      <c r="Y63" s="127">
        <f t="shared" si="2"/>
        <v>0</v>
      </c>
    </row>
    <row r="64" spans="2:25" ht="15" customHeight="1" x14ac:dyDescent="0.35">
      <c r="B64" s="30" t="str">
        <f>'17.18 prices'!A77</f>
        <v xml:space="preserve">Network Design &amp; Investigation / Analysis Services - Embedded Generation Installations† </v>
      </c>
      <c r="C64" s="23"/>
      <c r="D64" s="21"/>
      <c r="E64" s="229"/>
      <c r="F64" s="229"/>
      <c r="G64" s="411"/>
      <c r="I64" s="227"/>
      <c r="K64" s="291"/>
      <c r="L64" s="456"/>
      <c r="M64" s="456"/>
      <c r="N64" s="456"/>
      <c r="O64" s="457"/>
      <c r="Q64" s="291"/>
      <c r="R64" s="293"/>
      <c r="T64" s="445">
        <f>SUMIFS('Price cost comparison'!$K$9:$K$165,'Price cost comparison'!$B$9:$B$165,'AERFD Price cost comparison'!B64)</f>
        <v>0</v>
      </c>
      <c r="U64" s="477">
        <f t="shared" si="3"/>
        <v>0</v>
      </c>
      <c r="V64" s="474">
        <f t="shared" si="0"/>
        <v>0</v>
      </c>
      <c r="X64" s="474">
        <f t="shared" si="1"/>
        <v>0</v>
      </c>
      <c r="Y64" s="127" t="e">
        <f t="shared" si="2"/>
        <v>#DIV/0!</v>
      </c>
    </row>
    <row r="65" spans="2:25" ht="15" customHeight="1" x14ac:dyDescent="0.35">
      <c r="B65" s="31">
        <f>'17.18 prices'!A78</f>
        <v>574</v>
      </c>
      <c r="C65" s="25" t="str">
        <f>'17.18 prices'!B78</f>
        <v>Embedded Generation Network Technical Study - Class 1  (Commercial)</v>
      </c>
      <c r="D65" s="126" t="s">
        <v>141</v>
      </c>
      <c r="E65" s="233">
        <v>0</v>
      </c>
      <c r="F65" s="233">
        <f>'17.18 prices'!Q78</f>
        <v>1778.5992000000001</v>
      </c>
      <c r="G65" s="410" t="s">
        <v>174</v>
      </c>
      <c r="I65" s="416">
        <f>E65*(1+$I$4)</f>
        <v>0</v>
      </c>
      <c r="K65" s="394">
        <f>'AERFD 19.20 prices'!Q78</f>
        <v>1724.1916978404481</v>
      </c>
      <c r="L65" s="454">
        <f>'20.21 prices'!Q78</f>
        <v>1775.5128064076262</v>
      </c>
      <c r="M65" s="454">
        <f>'21.22 prices'!Q78</f>
        <v>1835.5093043895595</v>
      </c>
      <c r="N65" s="454">
        <f>'22.23 prices'!Q78</f>
        <v>1898.736099119729</v>
      </c>
      <c r="O65" s="455">
        <f>'23.24 prices'!Q78</f>
        <v>1963.2865010012715</v>
      </c>
      <c r="Q65" s="394">
        <v>1724.1916978404481</v>
      </c>
      <c r="R65" s="397">
        <v>1724.1916978404481</v>
      </c>
      <c r="T65" s="445">
        <f>SUMIFS('Price cost comparison'!$K$9:$K$165,'Price cost comparison'!$B$9:$B$165,'AERFD Price cost comparison'!B65)</f>
        <v>1724.1916978404481</v>
      </c>
      <c r="U65" s="477">
        <f t="shared" si="3"/>
        <v>1724.1916978404481</v>
      </c>
      <c r="V65" s="474">
        <f t="shared" si="0"/>
        <v>0</v>
      </c>
      <c r="X65" s="474">
        <f t="shared" si="1"/>
        <v>0</v>
      </c>
      <c r="Y65" s="127">
        <f t="shared" si="2"/>
        <v>0</v>
      </c>
    </row>
    <row r="66" spans="2:25" ht="15" customHeight="1" x14ac:dyDescent="0.35">
      <c r="B66" s="31">
        <f>'17.18 prices'!A79</f>
        <v>575</v>
      </c>
      <c r="C66" s="25" t="str">
        <f>'17.18 prices'!B79</f>
        <v>Embedded Generation Network Technical Study - Class 2</v>
      </c>
      <c r="D66" s="126" t="s">
        <v>141</v>
      </c>
      <c r="E66" s="233">
        <v>3808.04</v>
      </c>
      <c r="F66" s="233">
        <f>'17.18 prices'!Q79</f>
        <v>3557.1984000000002</v>
      </c>
      <c r="G66" s="410">
        <f>F66/E66-1</f>
        <v>-6.5871576979233293E-2</v>
      </c>
      <c r="I66" s="416">
        <v>3929.61</v>
      </c>
      <c r="K66" s="394">
        <f>'AERFD 19.20 prices'!Q79</f>
        <v>3448.3833956808962</v>
      </c>
      <c r="L66" s="454">
        <f>'20.21 prices'!Q79</f>
        <v>3551.0256128152523</v>
      </c>
      <c r="M66" s="454">
        <f>'21.22 prices'!Q79</f>
        <v>3671.0186087791189</v>
      </c>
      <c r="N66" s="454">
        <f>'22.23 prices'!Q79</f>
        <v>3797.4721982394581</v>
      </c>
      <c r="O66" s="455">
        <f>'23.24 prices'!Q79</f>
        <v>3926.573002002543</v>
      </c>
      <c r="Q66" s="394">
        <v>3448.3833956808962</v>
      </c>
      <c r="R66" s="397">
        <v>3448.3833956808962</v>
      </c>
      <c r="T66" s="445">
        <f>SUMIFS('Price cost comparison'!$K$9:$K$165,'Price cost comparison'!$B$9:$B$165,'AERFD Price cost comparison'!B66)</f>
        <v>3448.3833956808962</v>
      </c>
      <c r="U66" s="477">
        <f t="shared" si="3"/>
        <v>3448.3833956808962</v>
      </c>
      <c r="V66" s="474">
        <f t="shared" si="0"/>
        <v>0</v>
      </c>
      <c r="X66" s="474">
        <f t="shared" si="1"/>
        <v>0</v>
      </c>
      <c r="Y66" s="127">
        <f t="shared" si="2"/>
        <v>0</v>
      </c>
    </row>
    <row r="67" spans="2:25" ht="15" customHeight="1" x14ac:dyDescent="0.35">
      <c r="B67" s="31">
        <f>'17.18 prices'!A80</f>
        <v>576</v>
      </c>
      <c r="C67" s="25" t="str">
        <f>'17.18 prices'!B80</f>
        <v>Embedded Generation Network Technical Study - Class 3</v>
      </c>
      <c r="D67" s="126" t="s">
        <v>141</v>
      </c>
      <c r="E67" s="233">
        <v>5712.05</v>
      </c>
      <c r="F67" s="233">
        <f>'17.18 prices'!Q80</f>
        <v>7114.3968000000004</v>
      </c>
      <c r="G67" s="410">
        <f>F67/E67-1</f>
        <v>0.24550674451379106</v>
      </c>
      <c r="I67" s="416">
        <v>5894.4</v>
      </c>
      <c r="K67" s="394">
        <f>'AERFD 19.20 prices'!Q80</f>
        <v>6896.7667913617925</v>
      </c>
      <c r="L67" s="454">
        <f>'20.21 prices'!Q80</f>
        <v>7102.0512256305046</v>
      </c>
      <c r="M67" s="454">
        <f>'21.22 prices'!Q80</f>
        <v>7342.0372175582379</v>
      </c>
      <c r="N67" s="454">
        <f>'22.23 prices'!Q80</f>
        <v>7594.9443964789161</v>
      </c>
      <c r="O67" s="455">
        <f>'23.24 prices'!Q80</f>
        <v>7853.1460040050861</v>
      </c>
      <c r="Q67" s="394">
        <v>6896.7667913617925</v>
      </c>
      <c r="R67" s="397">
        <v>6422.0452522661517</v>
      </c>
      <c r="T67" s="445">
        <f>SUMIFS('Price cost comparison'!$K$9:$K$165,'Price cost comparison'!$B$9:$B$165,'AERFD Price cost comparison'!B67)</f>
        <v>6896.7667913617925</v>
      </c>
      <c r="U67" s="477">
        <f t="shared" si="3"/>
        <v>6896.7667913617925</v>
      </c>
      <c r="V67" s="474">
        <f t="shared" si="0"/>
        <v>0</v>
      </c>
      <c r="X67" s="474">
        <f t="shared" si="1"/>
        <v>474.72153909564076</v>
      </c>
      <c r="Y67" s="479">
        <f t="shared" si="2"/>
        <v>7.3920615699200415E-2</v>
      </c>
    </row>
    <row r="68" spans="2:25" ht="15" customHeight="1" x14ac:dyDescent="0.35">
      <c r="B68" s="31">
        <f>'17.18 prices'!A81</f>
        <v>577</v>
      </c>
      <c r="C68" s="25" t="str">
        <f>'17.18 prices'!B81</f>
        <v>Embedded Generation Network Technical Study - Class 4</v>
      </c>
      <c r="D68" s="126" t="s">
        <v>141</v>
      </c>
      <c r="E68" s="233">
        <v>7616.08</v>
      </c>
      <c r="F68" s="233">
        <f>'17.18 prices'!Q81</f>
        <v>10671.5952</v>
      </c>
      <c r="G68" s="410">
        <f>F68/E68-1</f>
        <v>0.40119263453114984</v>
      </c>
      <c r="I68" s="416">
        <v>7859.22</v>
      </c>
      <c r="K68" s="394">
        <f>'AERFD 19.20 prices'!Q81</f>
        <v>10345.150187042687</v>
      </c>
      <c r="L68" s="454">
        <f>'20.21 prices'!Q81</f>
        <v>10653.076838445759</v>
      </c>
      <c r="M68" s="454">
        <f>'21.22 prices'!Q81</f>
        <v>11013.055826337357</v>
      </c>
      <c r="N68" s="454">
        <f>'22.23 prices'!Q81</f>
        <v>11392.416594718372</v>
      </c>
      <c r="O68" s="455">
        <f>'23.24 prices'!Q81</f>
        <v>11779.719006007632</v>
      </c>
      <c r="Q68" s="394">
        <v>10345.150187042687</v>
      </c>
      <c r="R68" s="397">
        <v>8856.2399583992283</v>
      </c>
      <c r="T68" s="445">
        <f>SUMIFS('Price cost comparison'!$K$9:$K$165,'Price cost comparison'!$B$9:$B$165,'AERFD Price cost comparison'!B68)</f>
        <v>10345.150187042687</v>
      </c>
      <c r="U68" s="477">
        <f t="shared" si="3"/>
        <v>10345.150187042687</v>
      </c>
      <c r="V68" s="474">
        <f t="shared" si="0"/>
        <v>0</v>
      </c>
      <c r="X68" s="474">
        <f t="shared" si="1"/>
        <v>1488.910228643459</v>
      </c>
      <c r="Y68" s="479">
        <f t="shared" si="2"/>
        <v>0.16811990592366252</v>
      </c>
    </row>
    <row r="69" spans="2:25" ht="15" customHeight="1" x14ac:dyDescent="0.35">
      <c r="B69" s="31">
        <f>'17.18 prices'!A82</f>
        <v>578</v>
      </c>
      <c r="C69" s="25" t="str">
        <f>'17.18 prices'!B82</f>
        <v>Embedded Generation Network Technical Study - Class 5</v>
      </c>
      <c r="D69" s="126" t="s">
        <v>141</v>
      </c>
      <c r="E69" s="233">
        <v>11424.12</v>
      </c>
      <c r="F69" s="233">
        <f>'17.18 prices'!Q82</f>
        <v>14228.793600000001</v>
      </c>
      <c r="G69" s="410">
        <f>F69/E69-1</f>
        <v>0.24550456402768872</v>
      </c>
      <c r="I69" s="416">
        <v>11788.83</v>
      </c>
      <c r="K69" s="394">
        <f>'AERFD 19.20 prices'!Q82</f>
        <v>13793.533582723585</v>
      </c>
      <c r="L69" s="454">
        <f>'20.21 prices'!Q82</f>
        <v>14204.102451261009</v>
      </c>
      <c r="M69" s="454">
        <f>'21.22 prices'!Q82</f>
        <v>14684.074435116476</v>
      </c>
      <c r="N69" s="454">
        <f>'22.23 prices'!Q82</f>
        <v>15189.888792957832</v>
      </c>
      <c r="O69" s="455">
        <f>'23.24 prices'!Q82</f>
        <v>15706.292008010172</v>
      </c>
      <c r="Q69" s="394">
        <v>13793.533582723585</v>
      </c>
      <c r="R69" s="397">
        <v>12844.106824532304</v>
      </c>
      <c r="T69" s="445">
        <f>SUMIFS('Price cost comparison'!$K$9:$K$165,'Price cost comparison'!$B$9:$B$165,'AERFD Price cost comparison'!B69)</f>
        <v>13793.533582723585</v>
      </c>
      <c r="U69" s="477">
        <f t="shared" si="3"/>
        <v>13793.533582723585</v>
      </c>
      <c r="V69" s="474">
        <f t="shared" si="0"/>
        <v>0</v>
      </c>
      <c r="X69" s="474">
        <f t="shared" si="1"/>
        <v>949.4267581912809</v>
      </c>
      <c r="Y69" s="479">
        <f t="shared" si="2"/>
        <v>7.3919251152432905E-2</v>
      </c>
    </row>
    <row r="70" spans="2:25" ht="23.25" customHeight="1" x14ac:dyDescent="0.35">
      <c r="B70" s="31">
        <f>'17.18 prices'!A83</f>
        <v>579</v>
      </c>
      <c r="C70" s="25" t="str">
        <f>'17.18 prices'!B83</f>
        <v>Embeddded Generation - Network Technical Study - Class 6</v>
      </c>
      <c r="D70" s="126" t="s">
        <v>141</v>
      </c>
      <c r="E70" s="233">
        <v>14280.14</v>
      </c>
      <c r="F70" s="233">
        <f>'17.18 prices'!Q83</f>
        <v>17785.992000000002</v>
      </c>
      <c r="G70" s="410">
        <f>F70/E70-1</f>
        <v>0.24550543622121368</v>
      </c>
      <c r="I70" s="416">
        <v>14736.03</v>
      </c>
      <c r="K70" s="394">
        <f>'AERFD 19.20 prices'!Q83</f>
        <v>17241.916978404483</v>
      </c>
      <c r="L70" s="454">
        <f>'20.21 prices'!Q83</f>
        <v>17755.128064076263</v>
      </c>
      <c r="M70" s="454">
        <f>'21.22 prices'!Q83</f>
        <v>18355.093043895591</v>
      </c>
      <c r="N70" s="454">
        <f>'22.23 prices'!Q83</f>
        <v>18987.360991197289</v>
      </c>
      <c r="O70" s="455">
        <f>'23.24 prices'!Q83</f>
        <v>19632.865010012716</v>
      </c>
      <c r="Q70" s="394">
        <v>17241.916978404483</v>
      </c>
      <c r="R70" s="397">
        <v>16055.125370665379</v>
      </c>
      <c r="T70" s="445">
        <f>SUMIFS('Price cost comparison'!$K$9:$K$165,'Price cost comparison'!$B$9:$B$165,'AERFD Price cost comparison'!B70)</f>
        <v>17241.916978404483</v>
      </c>
      <c r="U70" s="477">
        <f t="shared" si="3"/>
        <v>17241.916978404483</v>
      </c>
      <c r="V70" s="474">
        <f t="shared" si="0"/>
        <v>0</v>
      </c>
      <c r="X70" s="474">
        <f t="shared" si="1"/>
        <v>1186.7916077391037</v>
      </c>
      <c r="Y70" s="479">
        <f t="shared" si="2"/>
        <v>7.3919796970723942E-2</v>
      </c>
    </row>
    <row r="71" spans="2:25" ht="15" customHeight="1" x14ac:dyDescent="0.35">
      <c r="B71" s="30" t="str">
        <f>'17.18 prices'!A84</f>
        <v xml:space="preserve">Contract Administration, Commissioning and Testing - Embedded Generation Installations up to 5MW </v>
      </c>
      <c r="C71" s="23"/>
      <c r="D71" s="21"/>
      <c r="E71" s="229"/>
      <c r="F71" s="229"/>
      <c r="G71" s="411"/>
      <c r="I71" s="227"/>
      <c r="K71" s="291"/>
      <c r="L71" s="456"/>
      <c r="M71" s="456"/>
      <c r="N71" s="456"/>
      <c r="O71" s="457"/>
      <c r="Q71" s="291"/>
      <c r="R71" s="293"/>
      <c r="T71" s="445">
        <f>SUMIFS('Price cost comparison'!$K$9:$K$165,'Price cost comparison'!$B$9:$B$165,'AERFD Price cost comparison'!B71)</f>
        <v>0</v>
      </c>
      <c r="U71" s="477">
        <f t="shared" si="3"/>
        <v>0</v>
      </c>
      <c r="V71" s="474">
        <f t="shared" si="0"/>
        <v>0</v>
      </c>
      <c r="X71" s="474">
        <f t="shared" si="1"/>
        <v>0</v>
      </c>
      <c r="Y71" s="127" t="e">
        <f t="shared" si="2"/>
        <v>#DIV/0!</v>
      </c>
    </row>
    <row r="72" spans="2:25" ht="23.25" customHeight="1" x14ac:dyDescent="0.35">
      <c r="B72" s="31">
        <f>'17.18 prices'!A85</f>
        <v>601</v>
      </c>
      <c r="C72" s="25" t="str">
        <f>'17.18 prices'!B85</f>
        <v xml:space="preserve">Embedded Generation - Connection Contract Establishment - Class 1 (Commercial) to Class 6 </v>
      </c>
      <c r="D72" s="126" t="s">
        <v>493</v>
      </c>
      <c r="E72" s="406" t="s">
        <v>174</v>
      </c>
      <c r="F72" s="233">
        <f>'17.18 prices'!Q85</f>
        <v>3557.1984000000002</v>
      </c>
      <c r="G72" s="410" t="s">
        <v>174</v>
      </c>
      <c r="I72" s="426" t="s">
        <v>174</v>
      </c>
      <c r="K72" s="394">
        <f>'AERFD 19.20 prices'!Q85</f>
        <v>3448.3833956808962</v>
      </c>
      <c r="L72" s="454">
        <f>'20.21 prices'!Q85</f>
        <v>3551.0256128152523</v>
      </c>
      <c r="M72" s="454">
        <f>'21.22 prices'!Q85</f>
        <v>3671.0186087791189</v>
      </c>
      <c r="N72" s="454">
        <f>'22.23 prices'!Q85</f>
        <v>3797.4721982394581</v>
      </c>
      <c r="O72" s="455">
        <f>'23.24 prices'!Q85</f>
        <v>3926.573002002543</v>
      </c>
      <c r="Q72" s="394">
        <v>3448.3833956808962</v>
      </c>
      <c r="R72" s="397">
        <v>3448.3833956808962</v>
      </c>
      <c r="T72" s="445">
        <f>SUMIFS('Price cost comparison'!$K$9:$K$165,'Price cost comparison'!$B$9:$B$165,'AERFD Price cost comparison'!B72)</f>
        <v>3448.3833956808962</v>
      </c>
      <c r="U72" s="477">
        <f t="shared" si="3"/>
        <v>3448.3833956808962</v>
      </c>
      <c r="V72" s="474">
        <f t="shared" si="0"/>
        <v>0</v>
      </c>
      <c r="X72" s="474">
        <f t="shared" si="1"/>
        <v>0</v>
      </c>
      <c r="Y72" s="127">
        <f t="shared" si="2"/>
        <v>0</v>
      </c>
    </row>
    <row r="73" spans="2:25" ht="15" customHeight="1" x14ac:dyDescent="0.35">
      <c r="B73" s="30" t="str">
        <f>'17.18 prices'!A86</f>
        <v>Provision of Data for Network Technical Study - Embedded Generation Installations over 5MW</v>
      </c>
      <c r="C73" s="23"/>
      <c r="D73" s="21"/>
      <c r="E73" s="229"/>
      <c r="F73" s="229"/>
      <c r="G73" s="411"/>
      <c r="I73" s="227"/>
      <c r="K73" s="291"/>
      <c r="L73" s="456"/>
      <c r="M73" s="456"/>
      <c r="N73" s="456"/>
      <c r="O73" s="457"/>
      <c r="Q73" s="291"/>
      <c r="R73" s="293"/>
      <c r="T73" s="445">
        <f>SUMIFS('Price cost comparison'!$K$9:$K$165,'Price cost comparison'!$B$9:$B$165,'AERFD Price cost comparison'!B73)</f>
        <v>0</v>
      </c>
      <c r="U73" s="477">
        <f t="shared" si="3"/>
        <v>0</v>
      </c>
      <c r="V73" s="474">
        <f t="shared" si="0"/>
        <v>0</v>
      </c>
      <c r="X73" s="474">
        <f t="shared" si="1"/>
        <v>0</v>
      </c>
      <c r="Y73" s="127" t="e">
        <f t="shared" si="2"/>
        <v>#DIV/0!</v>
      </c>
    </row>
    <row r="74" spans="2:25" ht="23.25" customHeight="1" x14ac:dyDescent="0.35">
      <c r="B74" s="31">
        <f>'17.18 prices'!A87</f>
        <v>602</v>
      </c>
      <c r="C74" s="25" t="str">
        <f>'17.18 prices'!B87</f>
        <v>Embedded Generator Network Technical Study  - Embedded Generation over 5MW</v>
      </c>
      <c r="D74" s="126" t="s">
        <v>494</v>
      </c>
      <c r="E74" s="406" t="s">
        <v>174</v>
      </c>
      <c r="F74" s="233">
        <f>'17.18 prices'!Q87</f>
        <v>17785.992000000002</v>
      </c>
      <c r="G74" s="410" t="s">
        <v>174</v>
      </c>
      <c r="I74" s="426" t="s">
        <v>174</v>
      </c>
      <c r="K74" s="394">
        <f>'AERFD 19.20 prices'!Q87</f>
        <v>17241.916978404483</v>
      </c>
      <c r="L74" s="454">
        <f>'20.21 prices'!Q87</f>
        <v>17755.128064076263</v>
      </c>
      <c r="M74" s="454">
        <f>'21.22 prices'!Q87</f>
        <v>18355.093043895591</v>
      </c>
      <c r="N74" s="454">
        <f>'22.23 prices'!Q87</f>
        <v>18987.360991197289</v>
      </c>
      <c r="O74" s="455">
        <f>'23.24 prices'!Q87</f>
        <v>19632.865010012716</v>
      </c>
      <c r="Q74" s="394">
        <v>17241.916978404483</v>
      </c>
      <c r="R74" s="397">
        <v>17241.916978404483</v>
      </c>
      <c r="T74" s="445">
        <f>SUMIFS('Price cost comparison'!$K$9:$K$165,'Price cost comparison'!$B$9:$B$165,'AERFD Price cost comparison'!B74)</f>
        <v>17241.916978404483</v>
      </c>
      <c r="U74" s="477">
        <f t="shared" si="3"/>
        <v>17241.916978404483</v>
      </c>
      <c r="V74" s="474">
        <f t="shared" ref="V74:V137" si="5">U74-T74</f>
        <v>0</v>
      </c>
      <c r="X74" s="474">
        <f t="shared" ref="X74:X137" si="6">U74-R74</f>
        <v>0</v>
      </c>
      <c r="Y74" s="127">
        <f t="shared" ref="Y74:Y137" si="7">X74/R74</f>
        <v>0</v>
      </c>
    </row>
    <row r="75" spans="2:25" ht="15" customHeight="1" x14ac:dyDescent="0.35">
      <c r="B75" s="30" t="s">
        <v>165</v>
      </c>
      <c r="C75" s="23"/>
      <c r="D75" s="21"/>
      <c r="E75" s="231"/>
      <c r="F75" s="231"/>
      <c r="G75" s="411"/>
      <c r="I75" s="227"/>
      <c r="K75" s="291"/>
      <c r="L75" s="456"/>
      <c r="M75" s="456"/>
      <c r="N75" s="456"/>
      <c r="O75" s="457"/>
      <c r="Q75" s="291"/>
      <c r="R75" s="293"/>
      <c r="T75" s="445">
        <f>SUMIFS('Price cost comparison'!$K$9:$K$165,'Price cost comparison'!$B$9:$B$165,'AERFD Price cost comparison'!B75)</f>
        <v>0</v>
      </c>
      <c r="U75" s="477">
        <f t="shared" ref="U75:U138" si="8">K75</f>
        <v>0</v>
      </c>
      <c r="V75" s="474">
        <f t="shared" si="5"/>
        <v>0</v>
      </c>
      <c r="X75" s="474">
        <f t="shared" si="6"/>
        <v>0</v>
      </c>
      <c r="Y75" s="127" t="e">
        <f t="shared" si="7"/>
        <v>#DIV/0!</v>
      </c>
    </row>
    <row r="76" spans="2:25" ht="15" customHeight="1" x14ac:dyDescent="0.35">
      <c r="B76" s="31">
        <f>'17.18 prices'!A96</f>
        <v>590</v>
      </c>
      <c r="C76" s="25" t="str">
        <f>'17.18 prices'!B96</f>
        <v>Rescheduled Site Visit – One Person</v>
      </c>
      <c r="D76" s="126" t="s">
        <v>161</v>
      </c>
      <c r="E76" s="233">
        <v>139.06</v>
      </c>
      <c r="F76" s="233">
        <f>'17.18 prices'!Q96</f>
        <v>165.92947185362348</v>
      </c>
      <c r="G76" s="410">
        <f>F76/E76-1</f>
        <v>0.19322214766017165</v>
      </c>
      <c r="I76" s="416">
        <v>143.5</v>
      </c>
      <c r="K76" s="394">
        <f>'AERFD 19.20 prices'!Q96</f>
        <v>156.74842525644615</v>
      </c>
      <c r="L76" s="454">
        <f>'20.21 prices'!Q96</f>
        <v>161.41409147000931</v>
      </c>
      <c r="M76" s="454">
        <f>'21.22 prices'!Q96</f>
        <v>166.86844819342267</v>
      </c>
      <c r="N76" s="454">
        <f>'22.23 prices'!Q96</f>
        <v>172.61647523727154</v>
      </c>
      <c r="O76" s="455">
        <f>'23.24 prices'!Q96</f>
        <v>178.48483306388422</v>
      </c>
      <c r="Q76" s="394">
        <v>156.74842525644615</v>
      </c>
      <c r="R76" s="397">
        <v>154.54515126886162</v>
      </c>
      <c r="T76" s="445">
        <f>SUMIFS('Price cost comparison'!$K$9:$K$165,'Price cost comparison'!$B$9:$B$165,'AERFD Price cost comparison'!B76)</f>
        <v>156.74842525644615</v>
      </c>
      <c r="U76" s="477">
        <f t="shared" si="8"/>
        <v>156.74842525644615</v>
      </c>
      <c r="V76" s="474">
        <f t="shared" si="5"/>
        <v>0</v>
      </c>
      <c r="X76" s="474">
        <f t="shared" si="6"/>
        <v>2.203273987584538</v>
      </c>
      <c r="Y76" s="479">
        <f t="shared" si="7"/>
        <v>1.4256506719848561E-2</v>
      </c>
    </row>
    <row r="77" spans="2:25" ht="15" customHeight="1" x14ac:dyDescent="0.35">
      <c r="B77" s="31">
        <f>'17.18 prices'!A97</f>
        <v>591</v>
      </c>
      <c r="C77" s="25" t="str">
        <f>'17.18 prices'!B97</f>
        <v>Rescheduled Site Visit – Service Team</v>
      </c>
      <c r="D77" s="126" t="s">
        <v>161</v>
      </c>
      <c r="E77" s="233">
        <v>587.54999999999995</v>
      </c>
      <c r="F77" s="233">
        <f>'17.18 prices'!Q97</f>
        <v>690.45664743898692</v>
      </c>
      <c r="G77" s="410">
        <f>F77/E77-1</f>
        <v>0.17514534497317169</v>
      </c>
      <c r="I77" s="416">
        <v>606.30999999999995</v>
      </c>
      <c r="K77" s="394">
        <f>'AERFD 19.20 prices'!Q97</f>
        <v>674.32686020181393</v>
      </c>
      <c r="L77" s="454">
        <f>'20.21 prices'!Q97</f>
        <v>694.44985020411877</v>
      </c>
      <c r="M77" s="454">
        <f>'21.22 prices'!Q97</f>
        <v>717.91606170423438</v>
      </c>
      <c r="N77" s="454">
        <f>'22.23 prices'!Q97</f>
        <v>742.64572739337746</v>
      </c>
      <c r="O77" s="455">
        <f>'23.24 prices'!Q97</f>
        <v>767.89309072158187</v>
      </c>
      <c r="Q77" s="394">
        <v>675.25249509628395</v>
      </c>
      <c r="R77" s="397">
        <v>650.34815702146898</v>
      </c>
      <c r="T77" s="445">
        <f>SUMIFS('Price cost comparison'!$K$9:$K$165,'Price cost comparison'!$B$9:$B$165,'AERFD Price cost comparison'!B77)</f>
        <v>674.3768121341227</v>
      </c>
      <c r="U77" s="477">
        <f t="shared" si="8"/>
        <v>674.32686020181393</v>
      </c>
      <c r="V77" s="474">
        <f t="shared" si="5"/>
        <v>-4.9951932308772484E-2</v>
      </c>
      <c r="X77" s="474">
        <f t="shared" si="6"/>
        <v>23.978703180344951</v>
      </c>
      <c r="Y77" s="479">
        <f t="shared" si="7"/>
        <v>3.6870563745679034E-2</v>
      </c>
    </row>
    <row r="78" spans="2:25" ht="15" customHeight="1" x14ac:dyDescent="0.35">
      <c r="B78" s="30" t="s">
        <v>168</v>
      </c>
      <c r="C78" s="23"/>
      <c r="D78" s="21"/>
      <c r="E78" s="231"/>
      <c r="F78" s="231"/>
      <c r="G78" s="411"/>
      <c r="I78" s="227"/>
      <c r="K78" s="291"/>
      <c r="L78" s="456"/>
      <c r="M78" s="456"/>
      <c r="N78" s="456"/>
      <c r="O78" s="457"/>
      <c r="Q78" s="291"/>
      <c r="R78" s="293"/>
      <c r="T78" s="445">
        <f>SUMIFS('Price cost comparison'!$K$9:$K$165,'Price cost comparison'!$B$9:$B$165,'AERFD Price cost comparison'!B78)</f>
        <v>0</v>
      </c>
      <c r="U78" s="477">
        <f t="shared" si="8"/>
        <v>0</v>
      </c>
      <c r="V78" s="474">
        <f t="shared" si="5"/>
        <v>0</v>
      </c>
      <c r="X78" s="474">
        <f t="shared" si="6"/>
        <v>0</v>
      </c>
      <c r="Y78" s="127" t="e">
        <f t="shared" si="7"/>
        <v>#DIV/0!</v>
      </c>
    </row>
    <row r="79" spans="2:25" ht="15" customHeight="1" x14ac:dyDescent="0.35">
      <c r="B79" s="31">
        <f>'17.18 prices'!A99</f>
        <v>592</v>
      </c>
      <c r="C79" s="25" t="str">
        <f>'17.18 prices'!B99</f>
        <v xml:space="preserve">Trenching - first 2 meters </v>
      </c>
      <c r="D79" s="126" t="s">
        <v>9</v>
      </c>
      <c r="E79" s="233">
        <v>533.33000000000004</v>
      </c>
      <c r="F79" s="233">
        <f>'17.18 prices'!Q99</f>
        <v>533.20000000000005</v>
      </c>
      <c r="G79" s="410">
        <f>F79/E79-1</f>
        <v>-2.4375152344702222E-4</v>
      </c>
      <c r="I79" s="416">
        <v>550.36</v>
      </c>
      <c r="K79" s="394">
        <f>'AERFD 19.20 prices'!Q99</f>
        <v>559.78266746585143</v>
      </c>
      <c r="L79" s="454">
        <f>'20.21 prices'!Q99</f>
        <v>573.63802463249988</v>
      </c>
      <c r="M79" s="454">
        <f>'21.22 prices'!Q99</f>
        <v>587.69215623599609</v>
      </c>
      <c r="N79" s="454">
        <f>'22.23 prices'!Q99</f>
        <v>602.09061406377793</v>
      </c>
      <c r="O79" s="455">
        <f>'23.24 prices'!Q99</f>
        <v>616.84183410834044</v>
      </c>
      <c r="Q79" s="394">
        <v>557.4606</v>
      </c>
      <c r="R79" s="397">
        <v>557.4606</v>
      </c>
      <c r="T79" s="445">
        <f>SUMIFS('Price cost comparison'!$K$9:$K$165,'Price cost comparison'!$B$9:$B$165,'AERFD Price cost comparison'!B79)</f>
        <v>559.91998499999988</v>
      </c>
      <c r="U79" s="477">
        <f t="shared" si="8"/>
        <v>559.78266746585143</v>
      </c>
      <c r="V79" s="474">
        <f t="shared" si="5"/>
        <v>-0.13731753414845116</v>
      </c>
      <c r="X79" s="474">
        <f t="shared" si="6"/>
        <v>2.3220674658514326</v>
      </c>
      <c r="Y79" s="127">
        <f t="shared" si="7"/>
        <v>4.1654378190161467E-3</v>
      </c>
    </row>
    <row r="80" spans="2:25" ht="15" customHeight="1" x14ac:dyDescent="0.35">
      <c r="B80" s="31">
        <f>'17.18 prices'!A100</f>
        <v>593</v>
      </c>
      <c r="C80" s="25" t="str">
        <f>'17.18 prices'!B100</f>
        <v>Trenching - subsequent meters</v>
      </c>
      <c r="D80" s="126" t="s">
        <v>134</v>
      </c>
      <c r="E80" s="233">
        <v>124.03</v>
      </c>
      <c r="F80" s="233">
        <f>'17.18 prices'!Q100</f>
        <v>124</v>
      </c>
      <c r="G80" s="410">
        <f>F80/E80-1</f>
        <v>-2.4187696525035385E-4</v>
      </c>
      <c r="I80" s="416">
        <v>127.99</v>
      </c>
      <c r="K80" s="394">
        <f>'AERFD 19.20 prices'!Q100</f>
        <v>130.18201568973291</v>
      </c>
      <c r="L80" s="454">
        <f>'20.21 prices'!Q100</f>
        <v>133.40419177499996</v>
      </c>
      <c r="M80" s="454">
        <f>'21.22 prices'!Q100</f>
        <v>136.67259447348744</v>
      </c>
      <c r="N80" s="454">
        <f>'22.23 prices'!Q100</f>
        <v>140.02107303808791</v>
      </c>
      <c r="O80" s="455">
        <f>'23.24 prices'!Q100</f>
        <v>143.45158932752105</v>
      </c>
      <c r="Q80" s="394">
        <v>129.642</v>
      </c>
      <c r="R80" s="397">
        <v>129.642</v>
      </c>
      <c r="T80" s="445">
        <f>SUMIFS('Price cost comparison'!$K$9:$K$165,'Price cost comparison'!$B$9:$B$165,'AERFD Price cost comparison'!B80)</f>
        <v>130.21394999999995</v>
      </c>
      <c r="U80" s="477">
        <f t="shared" si="8"/>
        <v>130.18201568973291</v>
      </c>
      <c r="V80" s="474">
        <f t="shared" si="5"/>
        <v>-3.1934310267047294E-2</v>
      </c>
      <c r="X80" s="474">
        <f t="shared" si="6"/>
        <v>0.54001568973291114</v>
      </c>
      <c r="Y80" s="127">
        <f t="shared" si="7"/>
        <v>4.1654378190163002E-3</v>
      </c>
    </row>
    <row r="81" spans="2:25" ht="12.75" customHeight="1" x14ac:dyDescent="0.35">
      <c r="B81" s="30" t="s">
        <v>171</v>
      </c>
      <c r="C81" s="23"/>
      <c r="D81" s="21"/>
      <c r="E81" s="231"/>
      <c r="F81" s="231"/>
      <c r="G81" s="411"/>
      <c r="I81" s="227"/>
      <c r="K81" s="291"/>
      <c r="L81" s="456"/>
      <c r="M81" s="456"/>
      <c r="N81" s="456"/>
      <c r="O81" s="457"/>
      <c r="Q81" s="291"/>
      <c r="R81" s="293"/>
      <c r="T81" s="445">
        <f>SUMIFS('Price cost comparison'!$K$9:$K$165,'Price cost comparison'!$B$9:$B$165,'AERFD Price cost comparison'!B81)</f>
        <v>0</v>
      </c>
      <c r="U81" s="477">
        <f t="shared" si="8"/>
        <v>0</v>
      </c>
      <c r="V81" s="474">
        <f t="shared" si="5"/>
        <v>0</v>
      </c>
      <c r="X81" s="474">
        <f t="shared" si="6"/>
        <v>0</v>
      </c>
      <c r="Y81" s="127" t="e">
        <f t="shared" si="7"/>
        <v>#DIV/0!</v>
      </c>
    </row>
    <row r="82" spans="2:25" ht="15" customHeight="1" x14ac:dyDescent="0.35">
      <c r="B82" s="31">
        <f>'17.18 prices'!A102</f>
        <v>594</v>
      </c>
      <c r="C82" s="25" t="str">
        <f>'17.18 prices'!B102</f>
        <v>Under footpath</v>
      </c>
      <c r="D82" s="126" t="s">
        <v>28</v>
      </c>
      <c r="E82" s="233">
        <v>967.44</v>
      </c>
      <c r="F82" s="233">
        <f>'17.18 prices'!Q102</f>
        <v>967.2</v>
      </c>
      <c r="G82" s="410">
        <f>F82/E82-1</f>
        <v>-2.480774001488717E-4</v>
      </c>
      <c r="I82" s="416">
        <v>998.33</v>
      </c>
      <c r="K82" s="394">
        <f>'AERFD 19.20 prices'!Q102</f>
        <v>1015.4197223799166</v>
      </c>
      <c r="L82" s="454">
        <f>'20.21 prices'!Q102</f>
        <v>1040.5526958449996</v>
      </c>
      <c r="M82" s="454">
        <f>'21.22 prices'!Q102</f>
        <v>1066.0462368932021</v>
      </c>
      <c r="N82" s="454">
        <f>'22.23 prices'!Q102</f>
        <v>1092.1643696970855</v>
      </c>
      <c r="O82" s="455">
        <f>'23.24 prices'!Q102</f>
        <v>1118.9223967546641</v>
      </c>
      <c r="Q82" s="394">
        <v>1011.2076</v>
      </c>
      <c r="R82" s="397">
        <v>1011.2076</v>
      </c>
      <c r="T82" s="445">
        <f>SUMIFS('Price cost comparison'!$K$9:$K$165,'Price cost comparison'!$B$9:$B$165,'AERFD Price cost comparison'!B82)</f>
        <v>1015.6688099999998</v>
      </c>
      <c r="U82" s="477">
        <f t="shared" si="8"/>
        <v>1015.4197223799166</v>
      </c>
      <c r="V82" s="474">
        <f t="shared" si="5"/>
        <v>-0.24908762008317353</v>
      </c>
      <c r="X82" s="474">
        <f t="shared" si="6"/>
        <v>4.2121223799166501</v>
      </c>
      <c r="Y82" s="127">
        <f t="shared" si="7"/>
        <v>4.1654378190162438E-3</v>
      </c>
    </row>
    <row r="83" spans="2:25" ht="15" customHeight="1" x14ac:dyDescent="0.35">
      <c r="B83" s="31">
        <f>'17.18 prices'!A103</f>
        <v>595</v>
      </c>
      <c r="C83" s="25" t="str">
        <f>'17.18 prices'!B103</f>
        <v>Under driveway</v>
      </c>
      <c r="D83" s="126" t="s">
        <v>28</v>
      </c>
      <c r="E83" s="233">
        <v>1153.49</v>
      </c>
      <c r="F83" s="233">
        <f>'17.18 prices'!Q103</f>
        <v>1153.2</v>
      </c>
      <c r="G83" s="410">
        <f>F83/E83-1</f>
        <v>-2.514109355087335E-4</v>
      </c>
      <c r="I83" s="416">
        <v>1190.32</v>
      </c>
      <c r="K83" s="394">
        <f>'AERFD 19.20 prices'!Q103</f>
        <v>1210.6927459145161</v>
      </c>
      <c r="L83" s="454">
        <f>'20.21 prices'!Q103</f>
        <v>1240.6589835074997</v>
      </c>
      <c r="M83" s="454">
        <f>'21.22 prices'!Q103</f>
        <v>1271.0551286034333</v>
      </c>
      <c r="N83" s="454">
        <f>'22.23 prices'!Q103</f>
        <v>1302.1959792542173</v>
      </c>
      <c r="O83" s="455">
        <f>'23.24 prices'!Q103</f>
        <v>1334.0997807459457</v>
      </c>
      <c r="Q83" s="394">
        <v>1205.6705999999999</v>
      </c>
      <c r="R83" s="397">
        <v>1205.6705999999999</v>
      </c>
      <c r="T83" s="445">
        <f>SUMIFS('Price cost comparison'!$K$9:$K$165,'Price cost comparison'!$B$9:$B$165,'AERFD Price cost comparison'!B83)</f>
        <v>1210.9897349999997</v>
      </c>
      <c r="U83" s="477">
        <f t="shared" si="8"/>
        <v>1210.6927459145161</v>
      </c>
      <c r="V83" s="474">
        <f t="shared" si="5"/>
        <v>-0.29698908548357394</v>
      </c>
      <c r="X83" s="474">
        <f t="shared" si="6"/>
        <v>5.0221459145161589</v>
      </c>
      <c r="Y83" s="127">
        <f t="shared" si="7"/>
        <v>4.1654378190163705E-3</v>
      </c>
    </row>
    <row r="84" spans="2:25" ht="15" customHeight="1" x14ac:dyDescent="0.35">
      <c r="B84" s="30" t="s">
        <v>235</v>
      </c>
      <c r="C84" s="23"/>
      <c r="D84" s="21"/>
      <c r="E84" s="37"/>
      <c r="F84" s="37"/>
      <c r="G84" s="411"/>
      <c r="I84" s="227"/>
      <c r="K84" s="291"/>
      <c r="L84" s="456"/>
      <c r="M84" s="456"/>
      <c r="N84" s="456"/>
      <c r="O84" s="457"/>
      <c r="Q84" s="291"/>
      <c r="R84" s="293"/>
      <c r="T84" s="445">
        <f>SUMIFS('Price cost comparison'!$K$9:$K$165,'Price cost comparison'!$B$9:$B$165,'AERFD Price cost comparison'!B84)</f>
        <v>0</v>
      </c>
      <c r="U84" s="477">
        <f t="shared" si="8"/>
        <v>0</v>
      </c>
      <c r="V84" s="474">
        <f t="shared" si="5"/>
        <v>0</v>
      </c>
      <c r="X84" s="474">
        <f t="shared" si="6"/>
        <v>0</v>
      </c>
      <c r="Y84" s="127" t="e">
        <f t="shared" si="7"/>
        <v>#DIV/0!</v>
      </c>
    </row>
    <row r="85" spans="2:25" ht="15" customHeight="1" x14ac:dyDescent="0.35">
      <c r="B85" s="31">
        <v>603</v>
      </c>
      <c r="C85" s="25" t="s">
        <v>233</v>
      </c>
      <c r="D85" s="126" t="s">
        <v>10</v>
      </c>
      <c r="E85" s="406" t="s">
        <v>174</v>
      </c>
      <c r="F85" s="233">
        <f>'AERFD Misc works estimation'!D28</f>
        <v>873.45325000000003</v>
      </c>
      <c r="G85" s="410" t="s">
        <v>174</v>
      </c>
      <c r="I85" s="426" t="s">
        <v>174</v>
      </c>
      <c r="K85" s="394">
        <f>'AERFD Misc works estimation'!F28</f>
        <v>922.28949708429195</v>
      </c>
      <c r="L85" s="454">
        <f>'AERFD Misc works estimation'!G28</f>
        <v>949.7417342511427</v>
      </c>
      <c r="M85" s="454">
        <f>'AERFD Misc works estimation'!H28</f>
        <v>981.83453461660201</v>
      </c>
      <c r="N85" s="454">
        <f>'AERFD Misc works estimation'!I28</f>
        <v>1015.655256980001</v>
      </c>
      <c r="O85" s="455">
        <f>'AERFD Misc works estimation'!J28</f>
        <v>1050.1839916691217</v>
      </c>
      <c r="Q85" s="394">
        <v>923.47199366231371</v>
      </c>
      <c r="R85" s="397">
        <v>923.47199366231371</v>
      </c>
      <c r="T85" s="445">
        <f>SUMIFS('Price cost comparison'!$K$9:$K$165,'Price cost comparison'!$B$9:$B$165,'AERFD Price cost comparison'!B85)</f>
        <v>918.93225182482092</v>
      </c>
      <c r="U85" s="477">
        <f t="shared" si="8"/>
        <v>922.28949708429195</v>
      </c>
      <c r="V85" s="474">
        <f t="shared" si="5"/>
        <v>3.3572452594710285</v>
      </c>
      <c r="X85" s="474">
        <f t="shared" si="6"/>
        <v>-1.1824965780217553</v>
      </c>
      <c r="Y85" s="127">
        <f t="shared" si="7"/>
        <v>-1.2804899186300166E-3</v>
      </c>
    </row>
    <row r="86" spans="2:25" ht="15" customHeight="1" x14ac:dyDescent="0.35">
      <c r="B86" s="31">
        <f>B85+1</f>
        <v>604</v>
      </c>
      <c r="C86" s="25" t="s">
        <v>529</v>
      </c>
      <c r="D86" s="126" t="s">
        <v>10</v>
      </c>
      <c r="E86" s="406" t="s">
        <v>174</v>
      </c>
      <c r="F86" s="233">
        <f>'AERFD Misc works estimation'!D56</f>
        <v>1029.2932500000002</v>
      </c>
      <c r="G86" s="410" t="s">
        <v>174</v>
      </c>
      <c r="I86" s="426" t="s">
        <v>174</v>
      </c>
      <c r="K86" s="394">
        <f>'AERFD Misc works estimation'!F56</f>
        <v>1186.9197826253112</v>
      </c>
      <c r="L86" s="454">
        <f>'AERFD Misc works estimation'!G56</f>
        <v>1222.2488235323867</v>
      </c>
      <c r="M86" s="454">
        <f>'AERFD Misc works estimation'!H56</f>
        <v>1263.5499331666506</v>
      </c>
      <c r="N86" s="454">
        <f>'AERFD Misc works estimation'!I56</f>
        <v>1307.07475326132</v>
      </c>
      <c r="O86" s="455">
        <f>'AERFD Misc works estimation'!J56</f>
        <v>1351.5107339388621</v>
      </c>
      <c r="Q86" s="394">
        <v>1188.102279203333</v>
      </c>
      <c r="R86" s="397">
        <v>1188.102279203333</v>
      </c>
      <c r="T86" s="445">
        <f>SUMIFS('Price cost comparison'!$K$9:$K$165,'Price cost comparison'!$B$9:$B$165,'AERFD Price cost comparison'!B86)</f>
        <v>1183.5625373658402</v>
      </c>
      <c r="U86" s="477">
        <f t="shared" si="8"/>
        <v>1186.9197826253112</v>
      </c>
      <c r="V86" s="474">
        <f t="shared" si="5"/>
        <v>3.3572452594710285</v>
      </c>
      <c r="X86" s="474">
        <f t="shared" si="6"/>
        <v>-1.1824965780217553</v>
      </c>
      <c r="Y86" s="127">
        <f t="shared" si="7"/>
        <v>-9.9528180251843602E-4</v>
      </c>
    </row>
    <row r="87" spans="2:25" ht="15" customHeight="1" x14ac:dyDescent="0.35">
      <c r="B87" s="30" t="s">
        <v>236</v>
      </c>
      <c r="C87" s="23"/>
      <c r="D87" s="21"/>
      <c r="E87" s="231"/>
      <c r="F87" s="231"/>
      <c r="G87" s="411"/>
      <c r="I87" s="427"/>
      <c r="K87" s="291"/>
      <c r="L87" s="456"/>
      <c r="M87" s="456"/>
      <c r="N87" s="456"/>
      <c r="O87" s="457"/>
      <c r="Q87" s="291"/>
      <c r="R87" s="293"/>
      <c r="T87" s="445">
        <f>SUMIFS('Price cost comparison'!$K$9:$K$165,'Price cost comparison'!$B$9:$B$165,'AERFD Price cost comparison'!B87)</f>
        <v>0</v>
      </c>
      <c r="U87" s="477">
        <f t="shared" si="8"/>
        <v>0</v>
      </c>
      <c r="V87" s="474">
        <f t="shared" si="5"/>
        <v>0</v>
      </c>
      <c r="X87" s="474">
        <f t="shared" si="6"/>
        <v>0</v>
      </c>
      <c r="Y87" s="127" t="e">
        <f t="shared" si="7"/>
        <v>#DIV/0!</v>
      </c>
    </row>
    <row r="88" spans="2:25" ht="15" customHeight="1" x14ac:dyDescent="0.35">
      <c r="B88" s="31">
        <f>B86+1</f>
        <v>605</v>
      </c>
      <c r="C88" s="25" t="s">
        <v>11</v>
      </c>
      <c r="D88" s="126" t="s">
        <v>10</v>
      </c>
      <c r="E88" s="406" t="s">
        <v>174</v>
      </c>
      <c r="F88" s="233">
        <f>'AERFD Misc works estimation'!L28</f>
        <v>1030.28325</v>
      </c>
      <c r="G88" s="410" t="s">
        <v>174</v>
      </c>
      <c r="I88" s="426" t="s">
        <v>174</v>
      </c>
      <c r="K88" s="394">
        <f>'AERFD Misc works estimation'!N28</f>
        <v>1087.6834255474289</v>
      </c>
      <c r="L88" s="454">
        <f>'AERFD Misc works estimation'!O28</f>
        <v>1120.0586650519203</v>
      </c>
      <c r="M88" s="454">
        <f>'AERFD Misc works estimation'!P28</f>
        <v>1157.9066587103825</v>
      </c>
      <c r="N88" s="454">
        <f>'AERFD Misc works estimation'!Q28</f>
        <v>1197.7924421558253</v>
      </c>
      <c r="O88" s="455">
        <f>'AERFD Misc works estimation'!R28</f>
        <v>1238.5132055877098</v>
      </c>
      <c r="Q88" s="394">
        <v>1088.8659221254507</v>
      </c>
      <c r="R88" s="397">
        <v>1088.8659221254507</v>
      </c>
      <c r="T88" s="445">
        <f>SUMIFS('Price cost comparison'!$K$9:$K$165,'Price cost comparison'!$B$9:$B$165,'AERFD Price cost comparison'!B88)</f>
        <v>1084.3261802879579</v>
      </c>
      <c r="U88" s="477">
        <f t="shared" si="8"/>
        <v>1087.6834255474289</v>
      </c>
      <c r="V88" s="474">
        <f t="shared" si="5"/>
        <v>3.3572452594710285</v>
      </c>
      <c r="X88" s="474">
        <f t="shared" si="6"/>
        <v>-1.1824965780217553</v>
      </c>
      <c r="Y88" s="127">
        <f t="shared" si="7"/>
        <v>-1.0859891507243968E-3</v>
      </c>
    </row>
    <row r="89" spans="2:25" ht="15" customHeight="1" x14ac:dyDescent="0.35">
      <c r="B89" s="31">
        <f>B88+1</f>
        <v>606</v>
      </c>
      <c r="C89" s="25" t="s">
        <v>12</v>
      </c>
      <c r="D89" s="126" t="s">
        <v>10</v>
      </c>
      <c r="E89" s="406" t="s">
        <v>174</v>
      </c>
      <c r="F89" s="233">
        <f>'AERFD Misc works estimation'!L56</f>
        <v>1225.0832500000001</v>
      </c>
      <c r="G89" s="410" t="s">
        <v>174</v>
      </c>
      <c r="I89" s="426" t="s">
        <v>174</v>
      </c>
      <c r="K89" s="394">
        <f>'AERFD Misc works estimation'!N56</f>
        <v>1418.471282473703</v>
      </c>
      <c r="L89" s="454">
        <f>'AERFD Misc works estimation'!O56</f>
        <v>1460.6925266534754</v>
      </c>
      <c r="M89" s="454">
        <f>'AERFD Misc works estimation'!P56</f>
        <v>1510.0509068979432</v>
      </c>
      <c r="N89" s="454">
        <f>'AERFD Misc works estimation'!Q56</f>
        <v>1562.0668125074737</v>
      </c>
      <c r="O89" s="455">
        <f>'AERFD Misc works estimation'!R56</f>
        <v>1615.1716334248852</v>
      </c>
      <c r="Q89" s="394">
        <v>1419.653779051725</v>
      </c>
      <c r="R89" s="397">
        <v>1419.653779051725</v>
      </c>
      <c r="T89" s="445">
        <f>SUMIFS('Price cost comparison'!$K$9:$K$165,'Price cost comparison'!$B$9:$B$165,'AERFD Price cost comparison'!B89)</f>
        <v>1415.1140372142322</v>
      </c>
      <c r="U89" s="477">
        <f t="shared" si="8"/>
        <v>1418.471282473703</v>
      </c>
      <c r="V89" s="474">
        <f t="shared" si="5"/>
        <v>3.3572452594708011</v>
      </c>
      <c r="X89" s="474">
        <f t="shared" si="6"/>
        <v>-1.1824965780219827</v>
      </c>
      <c r="Y89" s="127">
        <f t="shared" si="7"/>
        <v>-8.3294715618046375E-4</v>
      </c>
    </row>
    <row r="90" spans="2:25" ht="15" customHeight="1" x14ac:dyDescent="0.35">
      <c r="B90" s="30" t="s">
        <v>245</v>
      </c>
      <c r="C90" s="23"/>
      <c r="D90" s="21"/>
      <c r="E90" s="231"/>
      <c r="F90" s="231"/>
      <c r="G90" s="411"/>
      <c r="I90" s="427"/>
      <c r="K90" s="291"/>
      <c r="L90" s="456"/>
      <c r="M90" s="456"/>
      <c r="N90" s="456"/>
      <c r="O90" s="457"/>
      <c r="Q90" s="291"/>
      <c r="R90" s="293"/>
      <c r="T90" s="445">
        <f>SUMIFS('Price cost comparison'!$K$9:$K$165,'Price cost comparison'!$B$9:$B$165,'AERFD Price cost comparison'!B90)</f>
        <v>0</v>
      </c>
      <c r="U90" s="477">
        <f t="shared" si="8"/>
        <v>0</v>
      </c>
      <c r="V90" s="474">
        <f t="shared" si="5"/>
        <v>0</v>
      </c>
      <c r="X90" s="474">
        <f t="shared" si="6"/>
        <v>0</v>
      </c>
      <c r="Y90" s="127" t="e">
        <f t="shared" si="7"/>
        <v>#DIV/0!</v>
      </c>
    </row>
    <row r="91" spans="2:25" ht="15" customHeight="1" x14ac:dyDescent="0.35">
      <c r="B91" s="31">
        <f>B89+1</f>
        <v>607</v>
      </c>
      <c r="C91" s="25" t="s">
        <v>31</v>
      </c>
      <c r="D91" s="126" t="s">
        <v>237</v>
      </c>
      <c r="E91" s="406" t="s">
        <v>174</v>
      </c>
      <c r="F91" s="233">
        <f>'AERFD Misc works estimation'!T28</f>
        <v>1211.2552500000002</v>
      </c>
      <c r="G91" s="410" t="s">
        <v>174</v>
      </c>
      <c r="I91" s="426" t="s">
        <v>174</v>
      </c>
      <c r="K91" s="394">
        <f>'AERFD Misc works estimation'!V28</f>
        <v>1279.3759123569725</v>
      </c>
      <c r="L91" s="454">
        <f>'AERFD Misc works estimation'!W28</f>
        <v>1317.4569390656284</v>
      </c>
      <c r="M91" s="454">
        <f>'AERFD Misc works estimation'!X28</f>
        <v>1361.9752338932851</v>
      </c>
      <c r="N91" s="454">
        <f>'AERFD Misc works estimation'!Y28</f>
        <v>1408.8904570060245</v>
      </c>
      <c r="O91" s="455">
        <f>'AERFD Misc works estimation'!Z28</f>
        <v>1456.7878163330906</v>
      </c>
      <c r="Q91" s="394">
        <v>1281.4278516889406</v>
      </c>
      <c r="R91" s="397">
        <v>1281.4278516889406</v>
      </c>
      <c r="T91" s="445">
        <f>SUMIFS('Price cost comparison'!$K$9:$K$165,'Price cost comparison'!$B$9:$B$165,'AERFD Price cost comparison'!B91)</f>
        <v>1276.065586618201</v>
      </c>
      <c r="U91" s="477">
        <f t="shared" si="8"/>
        <v>1279.3759123569725</v>
      </c>
      <c r="V91" s="474">
        <f t="shared" si="5"/>
        <v>3.310325738771553</v>
      </c>
      <c r="X91" s="474">
        <f t="shared" si="6"/>
        <v>-2.0519393319680148</v>
      </c>
      <c r="Y91" s="127">
        <f t="shared" si="7"/>
        <v>-1.6012913479783735E-3</v>
      </c>
    </row>
    <row r="92" spans="2:25" ht="15" customHeight="1" x14ac:dyDescent="0.35">
      <c r="B92" s="31">
        <f>B91+1</f>
        <v>608</v>
      </c>
      <c r="C92" s="25" t="s">
        <v>14</v>
      </c>
      <c r="D92" s="126" t="s">
        <v>237</v>
      </c>
      <c r="E92" s="406" t="s">
        <v>174</v>
      </c>
      <c r="F92" s="233">
        <f>'AERFD Misc works estimation'!T56</f>
        <v>1406.0552500000001</v>
      </c>
      <c r="G92" s="410" t="s">
        <v>174</v>
      </c>
      <c r="I92" s="426" t="s">
        <v>174</v>
      </c>
      <c r="K92" s="394">
        <f>'AERFD Misc works estimation'!V56</f>
        <v>1610.1637692832467</v>
      </c>
      <c r="L92" s="454">
        <f>'AERFD Misc works estimation'!W56</f>
        <v>1658.0908006671834</v>
      </c>
      <c r="M92" s="454">
        <f>'AERFD Misc works estimation'!X56</f>
        <v>1714.1194820808457</v>
      </c>
      <c r="N92" s="454">
        <f>'AERFD Misc works estimation'!Y56</f>
        <v>1773.1648273576729</v>
      </c>
      <c r="O92" s="455">
        <f>'AERFD Misc works estimation'!Z56</f>
        <v>1833.446244170266</v>
      </c>
      <c r="Q92" s="394">
        <v>1612.2157086152147</v>
      </c>
      <c r="R92" s="397">
        <v>1612.2157086152147</v>
      </c>
      <c r="T92" s="445">
        <f>SUMIFS('Price cost comparison'!$K$9:$K$165,'Price cost comparison'!$B$9:$B$165,'AERFD Price cost comparison'!B92)</f>
        <v>1606.8534435444753</v>
      </c>
      <c r="U92" s="477">
        <f t="shared" si="8"/>
        <v>1610.1637692832467</v>
      </c>
      <c r="V92" s="474">
        <f t="shared" si="5"/>
        <v>3.3103257387713256</v>
      </c>
      <c r="X92" s="474">
        <f t="shared" si="6"/>
        <v>-2.0519393319680148</v>
      </c>
      <c r="Y92" s="127">
        <f t="shared" si="7"/>
        <v>-1.272744906902373E-3</v>
      </c>
    </row>
    <row r="93" spans="2:25" ht="15" customHeight="1" x14ac:dyDescent="0.35">
      <c r="B93" s="30" t="s">
        <v>246</v>
      </c>
      <c r="C93" s="23"/>
      <c r="D93" s="21"/>
      <c r="E93" s="231"/>
      <c r="F93" s="231"/>
      <c r="G93" s="411"/>
      <c r="I93" s="427"/>
      <c r="K93" s="291"/>
      <c r="L93" s="456"/>
      <c r="M93" s="456"/>
      <c r="N93" s="456"/>
      <c r="O93" s="457"/>
      <c r="Q93" s="291"/>
      <c r="R93" s="293"/>
      <c r="T93" s="445">
        <f>SUMIFS('Price cost comparison'!$K$9:$K$165,'Price cost comparison'!$B$9:$B$165,'AERFD Price cost comparison'!B93)</f>
        <v>0</v>
      </c>
      <c r="U93" s="477">
        <f t="shared" si="8"/>
        <v>0</v>
      </c>
      <c r="V93" s="474">
        <f t="shared" si="5"/>
        <v>0</v>
      </c>
      <c r="X93" s="474">
        <f t="shared" si="6"/>
        <v>0</v>
      </c>
      <c r="Y93" s="127" t="e">
        <f t="shared" si="7"/>
        <v>#DIV/0!</v>
      </c>
    </row>
    <row r="94" spans="2:25" ht="15" customHeight="1" x14ac:dyDescent="0.35">
      <c r="B94" s="31">
        <f>B92+1</f>
        <v>609</v>
      </c>
      <c r="C94" s="25" t="s">
        <v>13</v>
      </c>
      <c r="D94" s="126" t="s">
        <v>237</v>
      </c>
      <c r="E94" s="406" t="s">
        <v>174</v>
      </c>
      <c r="F94" s="233">
        <f>'AERFD Misc works estimation'!AB28</f>
        <v>1524.9152500000002</v>
      </c>
      <c r="G94" s="410" t="s">
        <v>174</v>
      </c>
      <c r="I94" s="426" t="s">
        <v>174</v>
      </c>
      <c r="K94" s="394">
        <f>'AERFD Misc works estimation'!AD28</f>
        <v>1610.1637692832467</v>
      </c>
      <c r="L94" s="454">
        <f>'AERFD Misc works estimation'!AE28</f>
        <v>1658.0908006671834</v>
      </c>
      <c r="M94" s="454">
        <f>'AERFD Misc works estimation'!AF28</f>
        <v>1714.119482080846</v>
      </c>
      <c r="N94" s="454">
        <f>'AERFD Misc works estimation'!AG28</f>
        <v>1773.1648273576729</v>
      </c>
      <c r="O94" s="455">
        <f>'AERFD Misc works estimation'!AH28</f>
        <v>1833.4462441702665</v>
      </c>
      <c r="Q94" s="394">
        <v>1612.2157086152147</v>
      </c>
      <c r="R94" s="397">
        <v>1612.2157086152147</v>
      </c>
      <c r="T94" s="445">
        <f>SUMIFS('Price cost comparison'!$K$9:$K$165,'Price cost comparison'!$B$9:$B$165,'AERFD Price cost comparison'!B94)</f>
        <v>1606.8534435444751</v>
      </c>
      <c r="U94" s="477">
        <f t="shared" si="8"/>
        <v>1610.1637692832467</v>
      </c>
      <c r="V94" s="474">
        <f t="shared" si="5"/>
        <v>3.310325738771553</v>
      </c>
      <c r="X94" s="474">
        <f t="shared" si="6"/>
        <v>-2.0519393319680148</v>
      </c>
      <c r="Y94" s="127">
        <f t="shared" si="7"/>
        <v>-1.272744906902373E-3</v>
      </c>
    </row>
    <row r="95" spans="2:25" ht="15" customHeight="1" x14ac:dyDescent="0.35">
      <c r="B95" s="31">
        <f>B94+1</f>
        <v>610</v>
      </c>
      <c r="C95" s="25" t="s">
        <v>14</v>
      </c>
      <c r="D95" s="126" t="s">
        <v>237</v>
      </c>
      <c r="E95" s="406" t="s">
        <v>174</v>
      </c>
      <c r="F95" s="233">
        <f>'AERFD Misc works estimation'!AB56</f>
        <v>1797.63525</v>
      </c>
      <c r="G95" s="410" t="s">
        <v>174</v>
      </c>
      <c r="I95" s="426" t="s">
        <v>174</v>
      </c>
      <c r="K95" s="394">
        <f>'AERFD Misc works estimation'!AD56</f>
        <v>2073.2667689800305</v>
      </c>
      <c r="L95" s="454">
        <f>'AERFD Misc works estimation'!AE56</f>
        <v>2134.9782069093603</v>
      </c>
      <c r="M95" s="454">
        <f>'AERFD Misc works estimation'!AF56</f>
        <v>2207.1214295434306</v>
      </c>
      <c r="N95" s="454">
        <f>'AERFD Misc works estimation'!AG56</f>
        <v>2283.1489458499809</v>
      </c>
      <c r="O95" s="455">
        <f>'AERFD Misc works estimation'!AH56</f>
        <v>2360.7680431423123</v>
      </c>
      <c r="Q95" s="394">
        <v>2075.3187083119983</v>
      </c>
      <c r="R95" s="397">
        <v>2075.3187083119983</v>
      </c>
      <c r="T95" s="445">
        <f>SUMIFS('Price cost comparison'!$K$9:$K$165,'Price cost comparison'!$B$9:$B$165,'AERFD Price cost comparison'!B95)</f>
        <v>2069.956443241259</v>
      </c>
      <c r="U95" s="477">
        <f t="shared" si="8"/>
        <v>2073.2667689800305</v>
      </c>
      <c r="V95" s="474">
        <f t="shared" si="5"/>
        <v>3.310325738771553</v>
      </c>
      <c r="X95" s="474">
        <f t="shared" si="6"/>
        <v>-2.0519393319677874</v>
      </c>
      <c r="Y95" s="127">
        <f t="shared" si="7"/>
        <v>-9.8873456098546577E-4</v>
      </c>
    </row>
    <row r="96" spans="2:25" ht="15" customHeight="1" x14ac:dyDescent="0.35">
      <c r="B96" s="31">
        <f t="shared" ref="B96:B101" si="9">B95+1</f>
        <v>611</v>
      </c>
      <c r="C96" s="25" t="s">
        <v>15</v>
      </c>
      <c r="D96" s="126" t="s">
        <v>237</v>
      </c>
      <c r="E96" s="406" t="s">
        <v>174</v>
      </c>
      <c r="F96" s="233">
        <f>'AERFD Misc works estimation'!AJ28</f>
        <v>1838.5752500000001</v>
      </c>
      <c r="G96" s="410" t="s">
        <v>174</v>
      </c>
      <c r="I96" s="426" t="s">
        <v>174</v>
      </c>
      <c r="K96" s="394">
        <f>'AERFD Misc works estimation'!AL28</f>
        <v>1940.951626209521</v>
      </c>
      <c r="L96" s="454">
        <f>'AERFD Misc works estimation'!AM28</f>
        <v>1998.7246622687385</v>
      </c>
      <c r="M96" s="454">
        <f>'AERFD Misc works estimation'!AN28</f>
        <v>2066.263730268407</v>
      </c>
      <c r="N96" s="454">
        <f>'AERFD Misc works estimation'!AO28</f>
        <v>2137.439197709321</v>
      </c>
      <c r="O96" s="455">
        <f>'AERFD Misc works estimation'!AP28</f>
        <v>2210.1046720074419</v>
      </c>
      <c r="Q96" s="394">
        <v>1943.003565541489</v>
      </c>
      <c r="R96" s="397">
        <v>1943.003565541489</v>
      </c>
      <c r="T96" s="445">
        <f>SUMIFS('Price cost comparison'!$K$9:$K$165,'Price cost comparison'!$B$9:$B$165,'AERFD Price cost comparison'!B96)</f>
        <v>1937.6413004707495</v>
      </c>
      <c r="U96" s="477">
        <f t="shared" si="8"/>
        <v>1940.951626209521</v>
      </c>
      <c r="V96" s="474">
        <f t="shared" si="5"/>
        <v>3.310325738771553</v>
      </c>
      <c r="X96" s="474">
        <f t="shared" si="6"/>
        <v>-2.0519393319680148</v>
      </c>
      <c r="Y96" s="127">
        <f t="shared" si="7"/>
        <v>-1.0560656544117905E-3</v>
      </c>
    </row>
    <row r="97" spans="2:25" ht="15" customHeight="1" x14ac:dyDescent="0.35">
      <c r="B97" s="31">
        <f t="shared" si="9"/>
        <v>612</v>
      </c>
      <c r="C97" s="25" t="s">
        <v>16</v>
      </c>
      <c r="D97" s="126" t="s">
        <v>237</v>
      </c>
      <c r="E97" s="406" t="s">
        <v>174</v>
      </c>
      <c r="F97" s="233">
        <f>'AERFD Misc works estimation'!AJ56</f>
        <v>2189.2152500000002</v>
      </c>
      <c r="G97" s="410" t="s">
        <v>174</v>
      </c>
      <c r="I97" s="426" t="s">
        <v>174</v>
      </c>
      <c r="K97" s="394">
        <f>'AERFD Misc works estimation'!AL56</f>
        <v>2536.3697686768146</v>
      </c>
      <c r="L97" s="454">
        <f>'AERFD Misc works estimation'!AM56</f>
        <v>2611.8656131515377</v>
      </c>
      <c r="M97" s="454">
        <f>'AERFD Misc works estimation'!AN56</f>
        <v>2700.1233770060157</v>
      </c>
      <c r="N97" s="454">
        <f>'AERFD Misc works estimation'!AO56</f>
        <v>2793.133064342288</v>
      </c>
      <c r="O97" s="455">
        <f>'AERFD Misc works estimation'!AP56</f>
        <v>2888.0898421143584</v>
      </c>
      <c r="Q97" s="394">
        <v>2538.4217080087819</v>
      </c>
      <c r="R97" s="397">
        <v>2538.4217080087819</v>
      </c>
      <c r="T97" s="445">
        <f>SUMIFS('Price cost comparison'!$K$9:$K$165,'Price cost comparison'!$B$9:$B$165,'AERFD Price cost comparison'!B97)</f>
        <v>2533.0594429380426</v>
      </c>
      <c r="U97" s="477">
        <f t="shared" si="8"/>
        <v>2536.3697686768146</v>
      </c>
      <c r="V97" s="474">
        <f t="shared" si="5"/>
        <v>3.3103257387720078</v>
      </c>
      <c r="X97" s="474">
        <f t="shared" si="6"/>
        <v>-2.0519393319673327</v>
      </c>
      <c r="Y97" s="127">
        <f t="shared" si="7"/>
        <v>-8.0835242051918103E-4</v>
      </c>
    </row>
    <row r="98" spans="2:25" ht="15" customHeight="1" x14ac:dyDescent="0.35">
      <c r="B98" s="31">
        <f t="shared" si="9"/>
        <v>613</v>
      </c>
      <c r="C98" s="25" t="s">
        <v>17</v>
      </c>
      <c r="D98" s="126" t="s">
        <v>237</v>
      </c>
      <c r="E98" s="406" t="s">
        <v>174</v>
      </c>
      <c r="F98" s="233">
        <f>'AERFD Misc works estimation'!AR28</f>
        <v>2152.2352500000002</v>
      </c>
      <c r="G98" s="410" t="s">
        <v>174</v>
      </c>
      <c r="I98" s="426" t="s">
        <v>174</v>
      </c>
      <c r="K98" s="394">
        <f>'AERFD Misc works estimation'!AT28</f>
        <v>2271.7394831357951</v>
      </c>
      <c r="L98" s="454">
        <f>'AERFD Misc works estimation'!AU28</f>
        <v>2339.3585238702935</v>
      </c>
      <c r="M98" s="454">
        <f>'AERFD Misc works estimation'!AV28</f>
        <v>2418.4079784559681</v>
      </c>
      <c r="N98" s="454">
        <f>'AERFD Misc works estimation'!AW28</f>
        <v>2501.7135680609695</v>
      </c>
      <c r="O98" s="455">
        <f>'AERFD Misc works estimation'!AX28</f>
        <v>2586.7630998446184</v>
      </c>
      <c r="Q98" s="394">
        <v>2273.7914224677634</v>
      </c>
      <c r="R98" s="397">
        <v>2273.7914224677634</v>
      </c>
      <c r="T98" s="445">
        <f>SUMIFS('Price cost comparison'!$K$9:$K$165,'Price cost comparison'!$B$9:$B$165,'AERFD Price cost comparison'!B98)</f>
        <v>2268.4291573970236</v>
      </c>
      <c r="U98" s="477">
        <f t="shared" si="8"/>
        <v>2271.7394831357951</v>
      </c>
      <c r="V98" s="474">
        <f t="shared" si="5"/>
        <v>3.310325738771553</v>
      </c>
      <c r="X98" s="474">
        <f t="shared" si="6"/>
        <v>-2.0519393319682422</v>
      </c>
      <c r="Y98" s="127">
        <f t="shared" si="7"/>
        <v>-9.0243076462187403E-4</v>
      </c>
    </row>
    <row r="99" spans="2:25" ht="15" customHeight="1" x14ac:dyDescent="0.35">
      <c r="B99" s="31">
        <f t="shared" si="9"/>
        <v>614</v>
      </c>
      <c r="C99" s="25" t="s">
        <v>18</v>
      </c>
      <c r="D99" s="126" t="s">
        <v>237</v>
      </c>
      <c r="E99" s="406" t="s">
        <v>174</v>
      </c>
      <c r="F99" s="233">
        <f>'AERFD Misc works estimation'!AR56</f>
        <v>2580.7952500000001</v>
      </c>
      <c r="G99" s="410" t="s">
        <v>174</v>
      </c>
      <c r="I99" s="426" t="s">
        <v>174</v>
      </c>
      <c r="K99" s="394">
        <f>'AERFD Misc works estimation'!AT56</f>
        <v>2999.4727683735982</v>
      </c>
      <c r="L99" s="454">
        <f>'AERFD Misc works estimation'!AU56</f>
        <v>3088.7530193937146</v>
      </c>
      <c r="M99" s="454">
        <f>'AERFD Misc works estimation'!AV56</f>
        <v>3193.1253244686009</v>
      </c>
      <c r="N99" s="454">
        <f>'AERFD Misc works estimation'!AW56</f>
        <v>3303.117182834596</v>
      </c>
      <c r="O99" s="455">
        <f>'AERFD Misc works estimation'!AX56</f>
        <v>3415.4116410864044</v>
      </c>
      <c r="Q99" s="394">
        <v>3001.5247077055665</v>
      </c>
      <c r="R99" s="397">
        <v>3001.5247077055665</v>
      </c>
      <c r="T99" s="445">
        <f>SUMIFS('Price cost comparison'!$K$9:$K$165,'Price cost comparison'!$B$9:$B$165,'AERFD Price cost comparison'!B99)</f>
        <v>2996.1624426348271</v>
      </c>
      <c r="U99" s="477">
        <f t="shared" si="8"/>
        <v>2999.4727683735982</v>
      </c>
      <c r="V99" s="474">
        <f t="shared" si="5"/>
        <v>3.3103257387710983</v>
      </c>
      <c r="X99" s="474">
        <f t="shared" si="6"/>
        <v>-2.0519393319682422</v>
      </c>
      <c r="Y99" s="127">
        <f t="shared" si="7"/>
        <v>-6.8363233082855118E-4</v>
      </c>
    </row>
    <row r="100" spans="2:25" ht="15" customHeight="1" x14ac:dyDescent="0.35">
      <c r="B100" s="31">
        <f t="shared" si="9"/>
        <v>615</v>
      </c>
      <c r="C100" s="25" t="s">
        <v>19</v>
      </c>
      <c r="D100" s="126" t="s">
        <v>237</v>
      </c>
      <c r="E100" s="406" t="s">
        <v>174</v>
      </c>
      <c r="F100" s="233">
        <f>'AERFD Misc works estimation'!AZ28</f>
        <v>2309.0652500000001</v>
      </c>
      <c r="G100" s="410" t="s">
        <v>174</v>
      </c>
      <c r="I100" s="426" t="s">
        <v>174</v>
      </c>
      <c r="K100" s="394">
        <f>'AERFD Misc works estimation'!BB28</f>
        <v>2437.1334115989325</v>
      </c>
      <c r="L100" s="454">
        <f>'AERFD Misc works estimation'!BC28</f>
        <v>2509.6754546710713</v>
      </c>
      <c r="M100" s="454">
        <f>'AERFD Misc works estimation'!BD28</f>
        <v>2594.4801025497482</v>
      </c>
      <c r="N100" s="454">
        <f>'AERFD Misc works estimation'!BE28</f>
        <v>2683.8507532367939</v>
      </c>
      <c r="O100" s="455">
        <f>'AERFD Misc works estimation'!BF28</f>
        <v>2775.0923137632062</v>
      </c>
      <c r="Q100" s="394">
        <v>2439.1853509309003</v>
      </c>
      <c r="R100" s="397">
        <v>2439.1853509309003</v>
      </c>
      <c r="T100" s="445">
        <f>SUMIFS('Price cost comparison'!$K$9:$K$165,'Price cost comparison'!$B$9:$B$165,'AERFD Price cost comparison'!B100)</f>
        <v>2433.823085860161</v>
      </c>
      <c r="U100" s="477">
        <f t="shared" si="8"/>
        <v>2437.1334115989325</v>
      </c>
      <c r="V100" s="474">
        <f t="shared" si="5"/>
        <v>3.310325738771553</v>
      </c>
      <c r="X100" s="474">
        <f t="shared" si="6"/>
        <v>-2.0519393319677874</v>
      </c>
      <c r="Y100" s="127">
        <f t="shared" si="7"/>
        <v>-8.4123960943955213E-4</v>
      </c>
    </row>
    <row r="101" spans="2:25" ht="15" customHeight="1" x14ac:dyDescent="0.35">
      <c r="B101" s="31">
        <f t="shared" si="9"/>
        <v>616</v>
      </c>
      <c r="C101" s="25" t="s">
        <v>20</v>
      </c>
      <c r="D101" s="126" t="s">
        <v>237</v>
      </c>
      <c r="E101" s="406" t="s">
        <v>174</v>
      </c>
      <c r="F101" s="233">
        <f>'AERFD Misc works estimation'!AZ56</f>
        <v>2776.5852500000001</v>
      </c>
      <c r="G101" s="410" t="s">
        <v>174</v>
      </c>
      <c r="I101" s="426" t="s">
        <v>174</v>
      </c>
      <c r="K101" s="394">
        <f>'AERFD Misc works estimation'!BB56</f>
        <v>3231.0242682219896</v>
      </c>
      <c r="L101" s="454">
        <f>'AERFD Misc works estimation'!BC56</f>
        <v>3327.1967225148028</v>
      </c>
      <c r="M101" s="454">
        <f>'AERFD Misc works estimation'!BD56</f>
        <v>3439.6262981998934</v>
      </c>
      <c r="N101" s="454">
        <f>'AERFD Misc works estimation'!BE56</f>
        <v>3558.1092420807499</v>
      </c>
      <c r="O101" s="455">
        <f>'AERFD Misc works estimation'!BF56</f>
        <v>3679.072540572427</v>
      </c>
      <c r="Q101" s="394">
        <v>3233.0762075539578</v>
      </c>
      <c r="R101" s="397">
        <v>3233.0762075539578</v>
      </c>
      <c r="T101" s="445">
        <f>SUMIFS('Price cost comparison'!$K$9:$K$165,'Price cost comparison'!$B$9:$B$165,'AERFD Price cost comparison'!B101)</f>
        <v>3227.7139424832185</v>
      </c>
      <c r="U101" s="477">
        <f t="shared" si="8"/>
        <v>3231.0242682219896</v>
      </c>
      <c r="V101" s="474">
        <f t="shared" si="5"/>
        <v>3.3103257387710983</v>
      </c>
      <c r="X101" s="474">
        <f t="shared" si="6"/>
        <v>-2.0519393319682422</v>
      </c>
      <c r="Y101" s="127">
        <f t="shared" si="7"/>
        <v>-6.3467088315888288E-4</v>
      </c>
    </row>
    <row r="102" spans="2:25" ht="15" customHeight="1" x14ac:dyDescent="0.35">
      <c r="B102" s="30" t="s">
        <v>238</v>
      </c>
      <c r="C102" s="23"/>
      <c r="D102" s="21"/>
      <c r="E102" s="231"/>
      <c r="F102" s="231"/>
      <c r="G102" s="411"/>
      <c r="I102" s="427"/>
      <c r="K102" s="398"/>
      <c r="L102" s="462"/>
      <c r="M102" s="462"/>
      <c r="N102" s="462"/>
      <c r="O102" s="463"/>
      <c r="Q102" s="398"/>
      <c r="R102" s="399"/>
      <c r="T102" s="445">
        <f>SUMIFS('Price cost comparison'!$K$9:$K$165,'Price cost comparison'!$B$9:$B$165,'AERFD Price cost comparison'!B102)</f>
        <v>0</v>
      </c>
      <c r="U102" s="477">
        <f t="shared" si="8"/>
        <v>0</v>
      </c>
      <c r="V102" s="474">
        <f t="shared" si="5"/>
        <v>0</v>
      </c>
      <c r="X102" s="474">
        <f t="shared" si="6"/>
        <v>0</v>
      </c>
      <c r="Y102" s="127" t="e">
        <f t="shared" si="7"/>
        <v>#DIV/0!</v>
      </c>
    </row>
    <row r="103" spans="2:25" ht="15" customHeight="1" x14ac:dyDescent="0.35">
      <c r="B103" s="31">
        <f>B101+1</f>
        <v>617</v>
      </c>
      <c r="C103" s="25" t="s">
        <v>21</v>
      </c>
      <c r="D103" s="126" t="s">
        <v>301</v>
      </c>
      <c r="E103" s="406" t="s">
        <v>174</v>
      </c>
      <c r="F103" s="233">
        <f>'AERFD Misc works estimation'!BH28</f>
        <v>1681.7452500000002</v>
      </c>
      <c r="G103" s="410" t="s">
        <v>174</v>
      </c>
      <c r="I103" s="426" t="s">
        <v>174</v>
      </c>
      <c r="K103" s="394">
        <f>'AERFD Misc works estimation'!BJ28</f>
        <v>1775.5576977463836</v>
      </c>
      <c r="L103" s="454">
        <f>'AERFD Misc works estimation'!BK28</f>
        <v>1828.407731467961</v>
      </c>
      <c r="M103" s="454">
        <f>'AERFD Misc works estimation'!BL28</f>
        <v>1890.1916061746263</v>
      </c>
      <c r="N103" s="454">
        <f>'AERFD Misc works estimation'!BM28</f>
        <v>1955.302012533497</v>
      </c>
      <c r="O103" s="455">
        <f>'AERFD Misc works estimation'!BN28</f>
        <v>2021.7754580888543</v>
      </c>
      <c r="Q103" s="394">
        <v>1777.6096370783519</v>
      </c>
      <c r="R103" s="397">
        <v>1777.6096370783519</v>
      </c>
      <c r="T103" s="445">
        <f>SUMIFS('Price cost comparison'!$K$9:$K$165,'Price cost comparison'!$B$9:$B$165,'AERFD Price cost comparison'!B103)</f>
        <v>1772.2473720076125</v>
      </c>
      <c r="U103" s="477">
        <f t="shared" si="8"/>
        <v>1775.5576977463836</v>
      </c>
      <c r="V103" s="474">
        <f t="shared" si="5"/>
        <v>3.3103257387710983</v>
      </c>
      <c r="X103" s="474">
        <f t="shared" si="6"/>
        <v>-2.0519393319682422</v>
      </c>
      <c r="Y103" s="127">
        <f t="shared" si="7"/>
        <v>-1.1543250493065362E-3</v>
      </c>
    </row>
    <row r="104" spans="2:25" ht="15" customHeight="1" x14ac:dyDescent="0.35">
      <c r="B104" s="31">
        <f>B103+1</f>
        <v>618</v>
      </c>
      <c r="C104" s="25" t="s">
        <v>22</v>
      </c>
      <c r="D104" s="126" t="s">
        <v>301</v>
      </c>
      <c r="E104" s="406" t="s">
        <v>174</v>
      </c>
      <c r="F104" s="233">
        <f>'AERFD Misc works estimation'!BH56</f>
        <v>1993.42525</v>
      </c>
      <c r="G104" s="410" t="s">
        <v>174</v>
      </c>
      <c r="I104" s="426" t="s">
        <v>174</v>
      </c>
      <c r="K104" s="394">
        <f>'AERFD Misc works estimation'!BJ56</f>
        <v>2304.8182688284223</v>
      </c>
      <c r="L104" s="454">
        <f>'AERFD Misc works estimation'!BK56</f>
        <v>2373.421910030449</v>
      </c>
      <c r="M104" s="454">
        <f>'AERFD Misc works estimation'!BL56</f>
        <v>2453.6224032747232</v>
      </c>
      <c r="N104" s="454">
        <f>'AERFD Misc works estimation'!BM56</f>
        <v>2538.1410050961344</v>
      </c>
      <c r="O104" s="455">
        <f>'AERFD Misc works estimation'!BN56</f>
        <v>2624.4289426283349</v>
      </c>
      <c r="Q104" s="394">
        <v>2306.8702081603906</v>
      </c>
      <c r="R104" s="397">
        <v>2306.8702081603906</v>
      </c>
      <c r="T104" s="445">
        <f>SUMIFS('Price cost comparison'!$K$9:$K$165,'Price cost comparison'!$B$9:$B$165,'AERFD Price cost comparison'!B104)</f>
        <v>2301.5079430896512</v>
      </c>
      <c r="U104" s="477">
        <f t="shared" si="8"/>
        <v>2304.8182688284223</v>
      </c>
      <c r="V104" s="474">
        <f t="shared" si="5"/>
        <v>3.3103257387710983</v>
      </c>
      <c r="X104" s="474">
        <f t="shared" si="6"/>
        <v>-2.0519393319682422</v>
      </c>
      <c r="Y104" s="127">
        <f t="shared" si="7"/>
        <v>-8.8949058543027332E-4</v>
      </c>
    </row>
    <row r="105" spans="2:25" ht="15" customHeight="1" x14ac:dyDescent="0.35">
      <c r="B105" s="30" t="s">
        <v>239</v>
      </c>
      <c r="C105" s="23"/>
      <c r="D105" s="21"/>
      <c r="E105" s="231"/>
      <c r="F105" s="231"/>
      <c r="G105" s="411"/>
      <c r="I105" s="427"/>
      <c r="K105" s="291"/>
      <c r="L105" s="456"/>
      <c r="M105" s="456"/>
      <c r="N105" s="456"/>
      <c r="O105" s="457"/>
      <c r="Q105" s="291"/>
      <c r="R105" s="293"/>
      <c r="T105" s="445">
        <f>SUMIFS('Price cost comparison'!$K$9:$K$165,'Price cost comparison'!$B$9:$B$165,'AERFD Price cost comparison'!B105)</f>
        <v>0</v>
      </c>
      <c r="U105" s="477">
        <f t="shared" si="8"/>
        <v>0</v>
      </c>
      <c r="V105" s="474">
        <f t="shared" si="5"/>
        <v>0</v>
      </c>
      <c r="X105" s="474">
        <f t="shared" si="6"/>
        <v>0</v>
      </c>
      <c r="Y105" s="127" t="e">
        <f t="shared" si="7"/>
        <v>#DIV/0!</v>
      </c>
    </row>
    <row r="106" spans="2:25" ht="27" customHeight="1" x14ac:dyDescent="0.35">
      <c r="B106" s="31">
        <f>B104+1</f>
        <v>619</v>
      </c>
      <c r="C106" s="25" t="s">
        <v>101</v>
      </c>
      <c r="D106" s="126" t="s">
        <v>301</v>
      </c>
      <c r="E106" s="406" t="s">
        <v>174</v>
      </c>
      <c r="F106" s="233">
        <f>'AERFD Misc works estimation'!BP28</f>
        <v>1681.7452500000002</v>
      </c>
      <c r="G106" s="410" t="s">
        <v>174</v>
      </c>
      <c r="I106" s="426" t="s">
        <v>174</v>
      </c>
      <c r="K106" s="394">
        <f>'AERFD Misc works estimation'!BR28</f>
        <v>1775.5576977463836</v>
      </c>
      <c r="L106" s="454">
        <f>'AERFD Misc works estimation'!BS28</f>
        <v>1828.407731467961</v>
      </c>
      <c r="M106" s="454">
        <f>'AERFD Misc works estimation'!BT28</f>
        <v>1890.1916061746263</v>
      </c>
      <c r="N106" s="454">
        <f>'AERFD Misc works estimation'!BU28</f>
        <v>1955.302012533497</v>
      </c>
      <c r="O106" s="455">
        <f>'AERFD Misc works estimation'!BV28</f>
        <v>2021.7754580888543</v>
      </c>
      <c r="Q106" s="394">
        <v>1777.6096370783519</v>
      </c>
      <c r="R106" s="397">
        <v>1777.6096370783519</v>
      </c>
      <c r="T106" s="445">
        <f>SUMIFS('Price cost comparison'!$K$9:$K$165,'Price cost comparison'!$B$9:$B$165,'AERFD Price cost comparison'!B106)</f>
        <v>1772.2473720076125</v>
      </c>
      <c r="U106" s="477">
        <f t="shared" si="8"/>
        <v>1775.5576977463836</v>
      </c>
      <c r="V106" s="474">
        <f t="shared" si="5"/>
        <v>3.3103257387710983</v>
      </c>
      <c r="X106" s="474">
        <f t="shared" si="6"/>
        <v>-2.0519393319682422</v>
      </c>
      <c r="Y106" s="127">
        <f t="shared" si="7"/>
        <v>-1.1543250493065362E-3</v>
      </c>
    </row>
    <row r="107" spans="2:25" ht="25.5" customHeight="1" x14ac:dyDescent="0.35">
      <c r="B107" s="31">
        <f>B106+1</f>
        <v>620</v>
      </c>
      <c r="C107" s="25" t="s">
        <v>102</v>
      </c>
      <c r="D107" s="126" t="s">
        <v>301</v>
      </c>
      <c r="E107" s="406" t="s">
        <v>174</v>
      </c>
      <c r="F107" s="233">
        <f>'AERFD Misc works estimation'!BP56</f>
        <v>1993.42525</v>
      </c>
      <c r="G107" s="410" t="s">
        <v>174</v>
      </c>
      <c r="I107" s="426" t="s">
        <v>174</v>
      </c>
      <c r="K107" s="394">
        <f>'AERFD Misc works estimation'!BR56</f>
        <v>2304.8182688284223</v>
      </c>
      <c r="L107" s="454">
        <f>'AERFD Misc works estimation'!BS56</f>
        <v>2373.421910030449</v>
      </c>
      <c r="M107" s="454">
        <f>'AERFD Misc works estimation'!BT56</f>
        <v>2453.6224032747232</v>
      </c>
      <c r="N107" s="454">
        <f>'AERFD Misc works estimation'!BU56</f>
        <v>2538.1410050961344</v>
      </c>
      <c r="O107" s="455">
        <f>'AERFD Misc works estimation'!BV56</f>
        <v>2624.4289426283349</v>
      </c>
      <c r="Q107" s="394">
        <v>2306.8702081603906</v>
      </c>
      <c r="R107" s="397">
        <v>2306.8702081603906</v>
      </c>
      <c r="T107" s="445">
        <f>SUMIFS('Price cost comparison'!$K$9:$K$165,'Price cost comparison'!$B$9:$B$165,'AERFD Price cost comparison'!B107)</f>
        <v>2301.5079430896512</v>
      </c>
      <c r="U107" s="477">
        <f t="shared" si="8"/>
        <v>2304.8182688284223</v>
      </c>
      <c r="V107" s="474">
        <f t="shared" si="5"/>
        <v>3.3103257387710983</v>
      </c>
      <c r="X107" s="474">
        <f t="shared" si="6"/>
        <v>-2.0519393319682422</v>
      </c>
      <c r="Y107" s="127">
        <f t="shared" si="7"/>
        <v>-8.8949058543027332E-4</v>
      </c>
    </row>
    <row r="108" spans="2:25" ht="15" customHeight="1" x14ac:dyDescent="0.35">
      <c r="B108" s="30" t="s">
        <v>23</v>
      </c>
      <c r="C108" s="23"/>
      <c r="D108" s="21"/>
      <c r="E108" s="231"/>
      <c r="F108" s="231"/>
      <c r="G108" s="411"/>
      <c r="I108" s="427"/>
      <c r="K108" s="291"/>
      <c r="L108" s="456"/>
      <c r="M108" s="456"/>
      <c r="N108" s="456"/>
      <c r="O108" s="457"/>
      <c r="Q108" s="291"/>
      <c r="R108" s="293"/>
      <c r="T108" s="445">
        <f>SUMIFS('Price cost comparison'!$K$9:$K$165,'Price cost comparison'!$B$9:$B$165,'AERFD Price cost comparison'!B108)</f>
        <v>0</v>
      </c>
      <c r="U108" s="477">
        <f t="shared" si="8"/>
        <v>0</v>
      </c>
      <c r="V108" s="474">
        <f t="shared" si="5"/>
        <v>0</v>
      </c>
      <c r="X108" s="474">
        <f t="shared" si="6"/>
        <v>0</v>
      </c>
      <c r="Y108" s="127" t="e">
        <f t="shared" si="7"/>
        <v>#DIV/0!</v>
      </c>
    </row>
    <row r="109" spans="2:25" ht="15" customHeight="1" x14ac:dyDescent="0.35">
      <c r="B109" s="31">
        <f>B107+1</f>
        <v>621</v>
      </c>
      <c r="C109" s="25" t="s">
        <v>24</v>
      </c>
      <c r="D109" s="126" t="s">
        <v>302</v>
      </c>
      <c r="E109" s="406" t="s">
        <v>174</v>
      </c>
      <c r="F109" s="233">
        <f>'AERFD Misc works estimation'!BX28</f>
        <v>1063.4207500000002</v>
      </c>
      <c r="G109" s="410" t="s">
        <v>174</v>
      </c>
      <c r="I109" s="426" t="s">
        <v>174</v>
      </c>
      <c r="K109" s="394">
        <f>'AERFD Misc works estimation'!BZ28</f>
        <v>1122.783937127404</v>
      </c>
      <c r="L109" s="454">
        <f>'AERFD Misc works estimation'!CA28</f>
        <v>1156.2039544067886</v>
      </c>
      <c r="M109" s="454">
        <f>'AERFD Misc works estimation'!CB28</f>
        <v>1195.2733364844216</v>
      </c>
      <c r="N109" s="454">
        <f>'AERFD Misc works estimation'!CC28</f>
        <v>1236.4462696379687</v>
      </c>
      <c r="O109" s="455">
        <f>'AERFD Misc works estimation'!CD28</f>
        <v>1278.4811283247907</v>
      </c>
      <c r="Q109" s="394">
        <v>1124.1256360088701</v>
      </c>
      <c r="R109" s="397">
        <v>1124.1256360088701</v>
      </c>
      <c r="T109" s="445">
        <f>SUMIFS('Price cost comparison'!$K$9:$K$165,'Price cost comparison'!$B$9:$B$165,'AERFD Price cost comparison'!B109)</f>
        <v>1119.4352832280174</v>
      </c>
      <c r="U109" s="477">
        <f t="shared" si="8"/>
        <v>1122.783937127404</v>
      </c>
      <c r="V109" s="474">
        <f t="shared" si="5"/>
        <v>3.3486538993865906</v>
      </c>
      <c r="X109" s="474">
        <f t="shared" si="6"/>
        <v>-1.3416988814660726</v>
      </c>
      <c r="Y109" s="127">
        <f t="shared" si="7"/>
        <v>-1.1935488689944669E-3</v>
      </c>
    </row>
    <row r="110" spans="2:25" ht="15" customHeight="1" x14ac:dyDescent="0.35">
      <c r="B110" s="31">
        <f>B109+1</f>
        <v>622</v>
      </c>
      <c r="C110" s="25" t="s">
        <v>25</v>
      </c>
      <c r="D110" s="126" t="s">
        <v>302</v>
      </c>
      <c r="E110" s="406" t="s">
        <v>174</v>
      </c>
      <c r="F110" s="233">
        <f>'AERFD Misc works estimation'!BX56</f>
        <v>1258.22075</v>
      </c>
      <c r="G110" s="410" t="s">
        <v>174</v>
      </c>
      <c r="I110" s="426" t="s">
        <v>174</v>
      </c>
      <c r="K110" s="394">
        <f>'AERFD Misc works estimation'!BZ56</f>
        <v>1453.5717940536783</v>
      </c>
      <c r="L110" s="454">
        <f>'AERFD Misc works estimation'!CA56</f>
        <v>1496.8378160083437</v>
      </c>
      <c r="M110" s="454">
        <f>'AERFD Misc works estimation'!CB56</f>
        <v>1547.4175846719825</v>
      </c>
      <c r="N110" s="454">
        <f>'AERFD Misc works estimation'!CC56</f>
        <v>1600.7206399896172</v>
      </c>
      <c r="O110" s="455">
        <f>'AERFD Misc works estimation'!CD56</f>
        <v>1655.1395561619663</v>
      </c>
      <c r="Q110" s="394">
        <v>1454.9134929351442</v>
      </c>
      <c r="R110" s="397">
        <v>1454.9134929351442</v>
      </c>
      <c r="T110" s="445">
        <f>SUMIFS('Price cost comparison'!$K$9:$K$165,'Price cost comparison'!$B$9:$B$165,'AERFD Price cost comparison'!B110)</f>
        <v>1450.2231401542917</v>
      </c>
      <c r="U110" s="477">
        <f t="shared" si="8"/>
        <v>1453.5717940536783</v>
      </c>
      <c r="V110" s="474">
        <f t="shared" si="5"/>
        <v>3.3486538993865906</v>
      </c>
      <c r="X110" s="474">
        <f t="shared" si="6"/>
        <v>-1.3416988814658453</v>
      </c>
      <c r="Y110" s="127">
        <f t="shared" si="7"/>
        <v>-9.221846439537105E-4</v>
      </c>
    </row>
    <row r="111" spans="2:25" ht="15" customHeight="1" x14ac:dyDescent="0.35">
      <c r="B111" s="31">
        <f>B110+1</f>
        <v>623</v>
      </c>
      <c r="C111" s="25" t="s">
        <v>26</v>
      </c>
      <c r="D111" s="126" t="s">
        <v>302</v>
      </c>
      <c r="E111" s="406" t="s">
        <v>174</v>
      </c>
      <c r="F111" s="233">
        <f>'AERFD Misc works estimation'!CF28</f>
        <v>1690.7407499999999</v>
      </c>
      <c r="G111" s="410" t="s">
        <v>174</v>
      </c>
      <c r="I111" s="426" t="s">
        <v>174</v>
      </c>
      <c r="K111" s="394">
        <f>'AERFD Misc works estimation'!CH28</f>
        <v>1784.3596509799524</v>
      </c>
      <c r="L111" s="454">
        <f>'AERFD Misc works estimation'!CI28</f>
        <v>1837.4716776098987</v>
      </c>
      <c r="M111" s="454">
        <f>'AERFD Misc works estimation'!CJ28</f>
        <v>1899.5618328595433</v>
      </c>
      <c r="N111" s="454">
        <f>'AERFD Misc works estimation'!CK28</f>
        <v>1964.9950103412657</v>
      </c>
      <c r="O111" s="455">
        <f>'AERFD Misc works estimation'!CL28</f>
        <v>2031.7979839991424</v>
      </c>
      <c r="Q111" s="394">
        <v>1785.7013498614183</v>
      </c>
      <c r="R111" s="397">
        <v>1785.7013498614183</v>
      </c>
      <c r="T111" s="445">
        <f>SUMIFS('Price cost comparison'!$K$9:$K$165,'Price cost comparison'!$B$9:$B$165,'AERFD Price cost comparison'!B111)</f>
        <v>1781.0109970805656</v>
      </c>
      <c r="U111" s="477">
        <f t="shared" si="8"/>
        <v>1784.3596509799524</v>
      </c>
      <c r="V111" s="474">
        <f t="shared" si="5"/>
        <v>3.348653899386818</v>
      </c>
      <c r="X111" s="474">
        <f t="shared" si="6"/>
        <v>-1.3416988814658453</v>
      </c>
      <c r="Y111" s="127">
        <f t="shared" si="7"/>
        <v>-7.5135681650796173E-4</v>
      </c>
    </row>
    <row r="112" spans="2:25" ht="15" customHeight="1" x14ac:dyDescent="0.35">
      <c r="B112" s="31">
        <f>B111+1</f>
        <v>624</v>
      </c>
      <c r="C112" s="25" t="s">
        <v>27</v>
      </c>
      <c r="D112" s="126" t="s">
        <v>302</v>
      </c>
      <c r="E112" s="406" t="s">
        <v>174</v>
      </c>
      <c r="F112" s="233">
        <f>'AERFD Misc works estimation'!CF56</f>
        <v>2041.3807499999998</v>
      </c>
      <c r="G112" s="410" t="s">
        <v>174</v>
      </c>
      <c r="I112" s="426" t="s">
        <v>174</v>
      </c>
      <c r="K112" s="394">
        <f>'AERFD Misc works estimation'!CH56</f>
        <v>2379.777793447246</v>
      </c>
      <c r="L112" s="454">
        <f>'AERFD Misc works estimation'!CI56</f>
        <v>2450.6126284926977</v>
      </c>
      <c r="M112" s="454">
        <f>'AERFD Misc works estimation'!CJ56</f>
        <v>2533.421479597152</v>
      </c>
      <c r="N112" s="454">
        <f>'AERFD Misc works estimation'!CK56</f>
        <v>2620.6888769742327</v>
      </c>
      <c r="O112" s="455">
        <f>'AERFD Misc works estimation'!CL56</f>
        <v>2709.7831541060586</v>
      </c>
      <c r="Q112" s="394">
        <v>2381.1194923287117</v>
      </c>
      <c r="R112" s="397">
        <v>2381.1194923287117</v>
      </c>
      <c r="T112" s="445">
        <f>SUMIFS('Price cost comparison'!$K$9:$K$165,'Price cost comparison'!$B$9:$B$165,'AERFD Price cost comparison'!B112)</f>
        <v>2376.429139547859</v>
      </c>
      <c r="U112" s="477">
        <f t="shared" si="8"/>
        <v>2379.777793447246</v>
      </c>
      <c r="V112" s="474">
        <f t="shared" si="5"/>
        <v>3.3486538993870454</v>
      </c>
      <c r="X112" s="474">
        <f t="shared" si="6"/>
        <v>-1.3416988814656179</v>
      </c>
      <c r="Y112" s="127">
        <f t="shared" si="7"/>
        <v>-5.6347398179225751E-4</v>
      </c>
    </row>
    <row r="113" spans="2:25" ht="15" customHeight="1" x14ac:dyDescent="0.35">
      <c r="B113" s="30" t="s">
        <v>35</v>
      </c>
      <c r="C113" s="23"/>
      <c r="D113" s="21"/>
      <c r="E113" s="231"/>
      <c r="F113" s="231"/>
      <c r="G113" s="411"/>
      <c r="I113" s="427"/>
      <c r="K113" s="291"/>
      <c r="L113" s="456"/>
      <c r="M113" s="456"/>
      <c r="N113" s="456"/>
      <c r="O113" s="457"/>
      <c r="Q113" s="291"/>
      <c r="R113" s="293"/>
      <c r="T113" s="445">
        <f>SUMIFS('Price cost comparison'!$K$9:$K$165,'Price cost comparison'!$B$9:$B$165,'AERFD Price cost comparison'!B113)</f>
        <v>0</v>
      </c>
      <c r="U113" s="477">
        <f t="shared" si="8"/>
        <v>0</v>
      </c>
      <c r="V113" s="474">
        <f t="shared" si="5"/>
        <v>0</v>
      </c>
      <c r="X113" s="474">
        <f t="shared" si="6"/>
        <v>0</v>
      </c>
      <c r="Y113" s="127" t="e">
        <f t="shared" si="7"/>
        <v>#DIV/0!</v>
      </c>
    </row>
    <row r="114" spans="2:25" ht="38.25" customHeight="1" x14ac:dyDescent="0.35">
      <c r="B114" s="31">
        <f>B112+1</f>
        <v>625</v>
      </c>
      <c r="C114" s="25" t="s">
        <v>29</v>
      </c>
      <c r="D114" s="189" t="s">
        <v>303</v>
      </c>
      <c r="E114" s="407" t="s">
        <v>174</v>
      </c>
      <c r="F114" s="233">
        <f>'AERFD Misc works estimation'!CN28</f>
        <v>1340.8987500000001</v>
      </c>
      <c r="G114" s="410" t="s">
        <v>174</v>
      </c>
      <c r="I114" s="426" t="s">
        <v>174</v>
      </c>
      <c r="K114" s="394">
        <f>'AERFD Misc works estimation'!CP28</f>
        <v>1415.9728567969037</v>
      </c>
      <c r="L114" s="454">
        <f>'AERFD Misc works estimation'!CQ28</f>
        <v>1458.1197345500384</v>
      </c>
      <c r="M114" s="454">
        <f>'AERFD Misc works estimation'!CR28</f>
        <v>1507.391177366804</v>
      </c>
      <c r="N114" s="454">
        <f>'AERFD Misc works estimation'!CS28</f>
        <v>1559.3154647139256</v>
      </c>
      <c r="O114" s="455">
        <f>'AERFD Misc works estimation'!CT28</f>
        <v>1612.326749406966</v>
      </c>
      <c r="Q114" s="394">
        <v>1417.8941841810004</v>
      </c>
      <c r="R114" s="397">
        <v>1417.8941841810004</v>
      </c>
      <c r="T114" s="445">
        <f>SUMIFS('Price cost comparison'!$K$9:$K$165,'Price cost comparison'!$B$9:$B$165,'AERFD Price cost comparison'!B114)</f>
        <v>1412.6554825779833</v>
      </c>
      <c r="U114" s="477">
        <f t="shared" si="8"/>
        <v>1415.9728567969037</v>
      </c>
      <c r="V114" s="474">
        <f t="shared" si="5"/>
        <v>3.3173742189203494</v>
      </c>
      <c r="X114" s="474">
        <f t="shared" si="6"/>
        <v>-1.9213273840966849</v>
      </c>
      <c r="Y114" s="127">
        <f t="shared" si="7"/>
        <v>-1.3550569609018293E-3</v>
      </c>
    </row>
    <row r="115" spans="2:25" ht="40.5" customHeight="1" x14ac:dyDescent="0.35">
      <c r="B115" s="31">
        <f>B114+1</f>
        <v>626</v>
      </c>
      <c r="C115" s="25" t="s">
        <v>30</v>
      </c>
      <c r="D115" s="189" t="s">
        <v>303</v>
      </c>
      <c r="E115" s="407" t="s">
        <v>174</v>
      </c>
      <c r="F115" s="226" t="str">
        <f>'AERFD Misc works estimation'!CO56</f>
        <v>na</v>
      </c>
      <c r="G115" s="410" t="s">
        <v>174</v>
      </c>
      <c r="I115" s="426" t="s">
        <v>174</v>
      </c>
      <c r="K115" s="394">
        <f>'AERFD Misc works estimation'!CP56</f>
        <v>1812.9182851084324</v>
      </c>
      <c r="L115" s="454">
        <f>'AERFD Misc works estimation'!CQ56</f>
        <v>1866.8803684719046</v>
      </c>
      <c r="M115" s="454">
        <f>'AERFD Misc works estimation'!CR56</f>
        <v>1929.9642751918768</v>
      </c>
      <c r="N115" s="454">
        <f>'AERFD Misc works estimation'!CS56</f>
        <v>1996.4447091359038</v>
      </c>
      <c r="O115" s="455">
        <f>'AERFD Misc works estimation'!CT56</f>
        <v>2064.3168628115764</v>
      </c>
      <c r="Q115" s="394">
        <v>1814.8396124925293</v>
      </c>
      <c r="R115" s="397">
        <v>1814.8396124925293</v>
      </c>
      <c r="T115" s="445">
        <f>SUMIFS('Price cost comparison'!$K$9:$K$165,'Price cost comparison'!$B$9:$B$165,'AERFD Price cost comparison'!B115)</f>
        <v>1809.6009108895123</v>
      </c>
      <c r="U115" s="477">
        <f t="shared" si="8"/>
        <v>1812.9182851084324</v>
      </c>
      <c r="V115" s="474">
        <f t="shared" si="5"/>
        <v>3.3173742189201221</v>
      </c>
      <c r="X115" s="474">
        <f t="shared" si="6"/>
        <v>-1.9213273840969123</v>
      </c>
      <c r="Y115" s="127">
        <f t="shared" si="7"/>
        <v>-1.0586761336215992E-3</v>
      </c>
    </row>
    <row r="116" spans="2:25" ht="15" customHeight="1" x14ac:dyDescent="0.35">
      <c r="B116" s="30" t="s">
        <v>273</v>
      </c>
      <c r="C116" s="23"/>
      <c r="D116" s="21"/>
      <c r="E116" s="231"/>
      <c r="F116" s="231"/>
      <c r="G116" s="411"/>
      <c r="I116" s="427"/>
      <c r="K116" s="291"/>
      <c r="L116" s="456"/>
      <c r="M116" s="456"/>
      <c r="N116" s="456"/>
      <c r="O116" s="457"/>
      <c r="Q116" s="291"/>
      <c r="R116" s="293"/>
      <c r="T116" s="445">
        <f>SUMIFS('Price cost comparison'!$K$9:$K$165,'Price cost comparison'!$B$9:$B$165,'AERFD Price cost comparison'!B116)</f>
        <v>0</v>
      </c>
      <c r="U116" s="477">
        <f t="shared" si="8"/>
        <v>0</v>
      </c>
      <c r="V116" s="474">
        <f t="shared" si="5"/>
        <v>0</v>
      </c>
      <c r="X116" s="474">
        <f t="shared" si="6"/>
        <v>0</v>
      </c>
      <c r="Y116" s="127" t="e">
        <f t="shared" si="7"/>
        <v>#DIV/0!</v>
      </c>
    </row>
    <row r="117" spans="2:25" ht="38.25" customHeight="1" x14ac:dyDescent="0.35">
      <c r="B117" s="31">
        <f>B115+1</f>
        <v>627</v>
      </c>
      <c r="C117" s="25" t="s">
        <v>29</v>
      </c>
      <c r="D117" s="189" t="s">
        <v>272</v>
      </c>
      <c r="E117" s="407" t="s">
        <v>174</v>
      </c>
      <c r="F117" s="233">
        <f>'AERFD Misc works estimation'!CV28</f>
        <v>2414.6187500000001</v>
      </c>
      <c r="G117" s="410" t="s">
        <v>174</v>
      </c>
      <c r="I117" s="426" t="s">
        <v>174</v>
      </c>
      <c r="K117" s="394">
        <f>'AERFD Misc works estimation'!CX28</f>
        <v>2550.3925802850872</v>
      </c>
      <c r="L117" s="454">
        <f>'AERFD Misc works estimation'!CY28</f>
        <v>2626.3058181609431</v>
      </c>
      <c r="M117" s="454">
        <f>'AERFD Misc works estimation'!CZ28</f>
        <v>2715.051532160066</v>
      </c>
      <c r="N117" s="454">
        <f>'AERFD Misc works estimation'!DA28</f>
        <v>2808.5754415704882</v>
      </c>
      <c r="O117" s="455">
        <f>'AERFD Misc works estimation'!DB28</f>
        <v>2904.0572062833708</v>
      </c>
      <c r="Q117" s="394">
        <v>2554.458544659225</v>
      </c>
      <c r="R117" s="397">
        <v>2554.458544659225</v>
      </c>
      <c r="T117" s="445">
        <f>SUMIFS('Price cost comparison'!$K$9:$K$165,'Price cost comparison'!$B$9:$B$165,'AERFD Price cost comparison'!B117)</f>
        <v>2547.1909415061268</v>
      </c>
      <c r="U117" s="477">
        <f t="shared" si="8"/>
        <v>2550.3925802850872</v>
      </c>
      <c r="V117" s="474">
        <f t="shared" si="5"/>
        <v>3.2016387789603868</v>
      </c>
      <c r="X117" s="474">
        <f t="shared" si="6"/>
        <v>-4.0659643741378204</v>
      </c>
      <c r="Y117" s="127">
        <f t="shared" si="7"/>
        <v>-1.5917128045153837E-3</v>
      </c>
    </row>
    <row r="118" spans="2:25" ht="38.25" customHeight="1" x14ac:dyDescent="0.35">
      <c r="B118" s="31">
        <f>B117+1</f>
        <v>628</v>
      </c>
      <c r="C118" s="25" t="s">
        <v>30</v>
      </c>
      <c r="D118" s="189" t="s">
        <v>272</v>
      </c>
      <c r="E118" s="407" t="s">
        <v>174</v>
      </c>
      <c r="F118" s="233">
        <f>'AERFD Misc works estimation'!CV56</f>
        <v>2804.21875</v>
      </c>
      <c r="G118" s="410" t="s">
        <v>174</v>
      </c>
      <c r="I118" s="426" t="s">
        <v>174</v>
      </c>
      <c r="K118" s="394">
        <f>'AERFD Misc works estimation'!CX56</f>
        <v>3211.9682941376354</v>
      </c>
      <c r="L118" s="454">
        <f>'AERFD Misc works estimation'!CY56</f>
        <v>3307.5735413640532</v>
      </c>
      <c r="M118" s="454">
        <f>'AERFD Misc works estimation'!CZ56</f>
        <v>3419.3400285351877</v>
      </c>
      <c r="N118" s="454">
        <f>'AERFD Misc works estimation'!DA56</f>
        <v>3537.1241822737852</v>
      </c>
      <c r="O118" s="455">
        <f>'AERFD Misc works estimation'!DB56</f>
        <v>3657.374061957722</v>
      </c>
      <c r="Q118" s="394">
        <v>3216.0342585117733</v>
      </c>
      <c r="R118" s="397">
        <v>3216.0342585117733</v>
      </c>
      <c r="T118" s="445">
        <f>SUMIFS('Price cost comparison'!$K$9:$K$165,'Price cost comparison'!$B$9:$B$165,'AERFD Price cost comparison'!B118)</f>
        <v>3208.7666553586751</v>
      </c>
      <c r="U118" s="477">
        <f t="shared" si="8"/>
        <v>3211.9682941376354</v>
      </c>
      <c r="V118" s="474">
        <f t="shared" si="5"/>
        <v>3.2016387789603868</v>
      </c>
      <c r="X118" s="474">
        <f t="shared" si="6"/>
        <v>-4.0659643741378204</v>
      </c>
      <c r="Y118" s="127">
        <f t="shared" si="7"/>
        <v>-1.2642789371340075E-3</v>
      </c>
    </row>
    <row r="119" spans="2:25" ht="15" customHeight="1" x14ac:dyDescent="0.35">
      <c r="B119" s="30" t="s">
        <v>274</v>
      </c>
      <c r="C119" s="23"/>
      <c r="D119" s="21"/>
      <c r="E119" s="231"/>
      <c r="F119" s="231"/>
      <c r="G119" s="411"/>
      <c r="I119" s="427"/>
      <c r="K119" s="398"/>
      <c r="L119" s="462"/>
      <c r="M119" s="462"/>
      <c r="N119" s="462"/>
      <c r="O119" s="463"/>
      <c r="Q119" s="398"/>
      <c r="R119" s="399"/>
      <c r="T119" s="445">
        <f>SUMIFS('Price cost comparison'!$K$9:$K$165,'Price cost comparison'!$B$9:$B$165,'AERFD Price cost comparison'!B119)</f>
        <v>0</v>
      </c>
      <c r="U119" s="477">
        <f t="shared" si="8"/>
        <v>0</v>
      </c>
      <c r="V119" s="474">
        <f t="shared" si="5"/>
        <v>0</v>
      </c>
      <c r="X119" s="474">
        <f t="shared" si="6"/>
        <v>0</v>
      </c>
      <c r="Y119" s="127" t="e">
        <f t="shared" si="7"/>
        <v>#DIV/0!</v>
      </c>
    </row>
    <row r="120" spans="2:25" ht="31.5" customHeight="1" x14ac:dyDescent="0.35">
      <c r="B120" s="31">
        <f>B118+1</f>
        <v>629</v>
      </c>
      <c r="C120" s="25" t="s">
        <v>29</v>
      </c>
      <c r="D120" s="189" t="s">
        <v>272</v>
      </c>
      <c r="E120" s="408" t="s">
        <v>174</v>
      </c>
      <c r="F120" s="233">
        <f>'AERFD Misc works estimation'!DD28</f>
        <v>592.93074999999999</v>
      </c>
      <c r="G120" s="410" t="s">
        <v>174</v>
      </c>
      <c r="I120" s="428" t="s">
        <v>174</v>
      </c>
      <c r="K120" s="394">
        <f>'AERFD Misc works estimation'!DF28</f>
        <v>626.6021517379927</v>
      </c>
      <c r="L120" s="454">
        <f>'AERFD Misc works estimation'!DG28</f>
        <v>645.25316200445604</v>
      </c>
      <c r="M120" s="454">
        <f>'AERFD Misc works estimation'!DH28</f>
        <v>667.0569642030805</v>
      </c>
      <c r="N120" s="454">
        <f>'AERFD Misc works estimation'!DI28</f>
        <v>690.03471411049634</v>
      </c>
      <c r="O120" s="455">
        <f>'AERFD Misc works estimation'!DJ28</f>
        <v>713.49348656902703</v>
      </c>
      <c r="Q120" s="394">
        <v>627.94385061945866</v>
      </c>
      <c r="R120" s="397">
        <v>627.94385061945866</v>
      </c>
      <c r="T120" s="445">
        <f>SUMIFS('Price cost comparison'!$K$9:$K$165,'Price cost comparison'!$B$9:$B$165,'AERFD Price cost comparison'!B120)</f>
        <v>623.25349783860611</v>
      </c>
      <c r="U120" s="477">
        <f t="shared" si="8"/>
        <v>626.6021517379927</v>
      </c>
      <c r="V120" s="474">
        <f t="shared" si="5"/>
        <v>3.3486538993865906</v>
      </c>
      <c r="X120" s="474">
        <f t="shared" si="6"/>
        <v>-1.3416988814659589</v>
      </c>
      <c r="Y120" s="127">
        <f t="shared" si="7"/>
        <v>-2.1366542249635695E-3</v>
      </c>
    </row>
    <row r="121" spans="2:25" ht="31.5" customHeight="1" x14ac:dyDescent="0.35">
      <c r="B121" s="31">
        <f>B120+1</f>
        <v>630</v>
      </c>
      <c r="C121" s="25" t="s">
        <v>30</v>
      </c>
      <c r="D121" s="189" t="s">
        <v>272</v>
      </c>
      <c r="E121" s="408" t="s">
        <v>174</v>
      </c>
      <c r="F121" s="233">
        <f>'AERFD Misc works estimation'!DD56</f>
        <v>670.85075000000006</v>
      </c>
      <c r="G121" s="410" t="s">
        <v>174</v>
      </c>
      <c r="I121" s="428" t="s">
        <v>174</v>
      </c>
      <c r="K121" s="394">
        <f>'AERFD Misc works estimation'!DF56</f>
        <v>758.91729450850244</v>
      </c>
      <c r="L121" s="454">
        <f>'AERFD Misc works estimation'!DG56</f>
        <v>781.50670664507811</v>
      </c>
      <c r="M121" s="454">
        <f>'AERFD Misc works estimation'!DH56</f>
        <v>807.91466347810467</v>
      </c>
      <c r="N121" s="454">
        <f>'AERFD Misc works estimation'!DI56</f>
        <v>835.74446225115571</v>
      </c>
      <c r="O121" s="455">
        <f>'AERFD Misc works estimation'!DJ56</f>
        <v>864.15685770389723</v>
      </c>
      <c r="Q121" s="394">
        <v>760.25899338996828</v>
      </c>
      <c r="R121" s="397">
        <v>760.25899338996828</v>
      </c>
      <c r="T121" s="445">
        <f>SUMIFS('Price cost comparison'!$K$9:$K$165,'Price cost comparison'!$B$9:$B$165,'AERFD Price cost comparison'!B121)</f>
        <v>755.56864060911573</v>
      </c>
      <c r="U121" s="477">
        <f t="shared" si="8"/>
        <v>758.91729450850244</v>
      </c>
      <c r="V121" s="474">
        <f t="shared" si="5"/>
        <v>3.3486538993867043</v>
      </c>
      <c r="X121" s="474">
        <f t="shared" si="6"/>
        <v>-1.3416988814658453</v>
      </c>
      <c r="Y121" s="127">
        <f t="shared" si="7"/>
        <v>-1.7647918579473251E-3</v>
      </c>
    </row>
    <row r="122" spans="2:25" ht="15" customHeight="1" x14ac:dyDescent="0.35">
      <c r="B122" s="30" t="s">
        <v>275</v>
      </c>
      <c r="C122" s="23"/>
      <c r="D122" s="21"/>
      <c r="E122" s="231"/>
      <c r="F122" s="231"/>
      <c r="G122" s="411"/>
      <c r="I122" s="427"/>
      <c r="K122" s="398"/>
      <c r="L122" s="462"/>
      <c r="M122" s="462"/>
      <c r="N122" s="462"/>
      <c r="O122" s="463"/>
      <c r="Q122" s="398"/>
      <c r="R122" s="399"/>
      <c r="T122" s="445">
        <f>SUMIFS('Price cost comparison'!$K$9:$K$165,'Price cost comparison'!$B$9:$B$165,'AERFD Price cost comparison'!B122)</f>
        <v>0</v>
      </c>
      <c r="U122" s="477">
        <f t="shared" si="8"/>
        <v>0</v>
      </c>
      <c r="V122" s="474">
        <f t="shared" si="5"/>
        <v>0</v>
      </c>
      <c r="X122" s="474">
        <f t="shared" si="6"/>
        <v>0</v>
      </c>
      <c r="Y122" s="127" t="e">
        <f t="shared" si="7"/>
        <v>#DIV/0!</v>
      </c>
    </row>
    <row r="123" spans="2:25" ht="31.5" customHeight="1" x14ac:dyDescent="0.35">
      <c r="B123" s="31">
        <f>B121+1</f>
        <v>631</v>
      </c>
      <c r="C123" s="25" t="s">
        <v>29</v>
      </c>
      <c r="D123" s="189" t="s">
        <v>272</v>
      </c>
      <c r="E123" s="408" t="s">
        <v>174</v>
      </c>
      <c r="F123" s="233">
        <f>'AERFD Misc works estimation'!DL28</f>
        <v>1184.0687500000001</v>
      </c>
      <c r="G123" s="410" t="s">
        <v>174</v>
      </c>
      <c r="I123" s="428" t="s">
        <v>174</v>
      </c>
      <c r="K123" s="394">
        <f>'AERFD Misc works estimation'!DN28</f>
        <v>1250.5789283337665</v>
      </c>
      <c r="L123" s="454">
        <f>'AERFD Misc works estimation'!DO28</f>
        <v>1287.8028037492609</v>
      </c>
      <c r="M123" s="454">
        <f>'AERFD Misc works estimation'!DP28</f>
        <v>1331.3190532730237</v>
      </c>
      <c r="N123" s="454">
        <f>'AERFD Misc works estimation'!DQ28</f>
        <v>1377.1782795381014</v>
      </c>
      <c r="O123" s="455">
        <f>'AERFD Misc works estimation'!DR28</f>
        <v>1423.9975354883782</v>
      </c>
      <c r="Q123" s="394">
        <v>1252.5002557178632</v>
      </c>
      <c r="R123" s="397">
        <v>1252.5002557178632</v>
      </c>
      <c r="T123" s="445">
        <f>SUMIFS('Price cost comparison'!$K$9:$K$165,'Price cost comparison'!$B$9:$B$165,'AERFD Price cost comparison'!B123)</f>
        <v>1247.2615541148461</v>
      </c>
      <c r="U123" s="477">
        <f t="shared" si="8"/>
        <v>1250.5789283337665</v>
      </c>
      <c r="V123" s="474">
        <f t="shared" si="5"/>
        <v>3.3173742189203494</v>
      </c>
      <c r="X123" s="474">
        <f t="shared" si="6"/>
        <v>-1.9213273840966849</v>
      </c>
      <c r="Y123" s="127">
        <f t="shared" si="7"/>
        <v>-1.5339936062491958E-3</v>
      </c>
    </row>
    <row r="124" spans="2:25" ht="31.5" customHeight="1" x14ac:dyDescent="0.35">
      <c r="B124" s="31">
        <f>B123+1</f>
        <v>632</v>
      </c>
      <c r="C124" s="25" t="s">
        <v>30</v>
      </c>
      <c r="D124" s="189" t="s">
        <v>272</v>
      </c>
      <c r="E124" s="408" t="s">
        <v>174</v>
      </c>
      <c r="F124" s="233">
        <f>'AERFD Misc works estimation'!DL56</f>
        <v>1378.8687500000001</v>
      </c>
      <c r="G124" s="410" t="s">
        <v>174</v>
      </c>
      <c r="I124" s="428" t="s">
        <v>174</v>
      </c>
      <c r="K124" s="394">
        <f>'AERFD Misc works estimation'!DN56</f>
        <v>1581.3667852600406</v>
      </c>
      <c r="L124" s="454">
        <f>'AERFD Misc works estimation'!DO56</f>
        <v>1628.4366653508159</v>
      </c>
      <c r="M124" s="454">
        <f>'AERFD Misc works estimation'!DP56</f>
        <v>1683.4633014605843</v>
      </c>
      <c r="N124" s="454">
        <f>'AERFD Misc works estimation'!DQ56</f>
        <v>1741.4526498897499</v>
      </c>
      <c r="O124" s="455">
        <f>'AERFD Misc works estimation'!DR56</f>
        <v>1800.6559633255536</v>
      </c>
      <c r="Q124" s="394">
        <v>1583.2881126441375</v>
      </c>
      <c r="R124" s="397">
        <v>1583.2881126441375</v>
      </c>
      <c r="T124" s="445">
        <f>SUMIFS('Price cost comparison'!$K$9:$K$165,'Price cost comparison'!$B$9:$B$165,'AERFD Price cost comparison'!B124)</f>
        <v>1578.0494110411205</v>
      </c>
      <c r="U124" s="477">
        <f t="shared" si="8"/>
        <v>1581.3667852600406</v>
      </c>
      <c r="V124" s="474">
        <f t="shared" si="5"/>
        <v>3.3173742189201221</v>
      </c>
      <c r="X124" s="474">
        <f t="shared" si="6"/>
        <v>-1.9213273840969123</v>
      </c>
      <c r="Y124" s="127">
        <f t="shared" si="7"/>
        <v>-1.2135045850172142E-3</v>
      </c>
    </row>
    <row r="125" spans="2:25" ht="15" customHeight="1" x14ac:dyDescent="0.35">
      <c r="B125" s="30" t="s">
        <v>276</v>
      </c>
      <c r="C125" s="23"/>
      <c r="D125" s="21"/>
      <c r="E125" s="231"/>
      <c r="F125" s="231"/>
      <c r="G125" s="411"/>
      <c r="I125" s="427"/>
      <c r="K125" s="398"/>
      <c r="L125" s="462"/>
      <c r="M125" s="462"/>
      <c r="N125" s="462"/>
      <c r="O125" s="463"/>
      <c r="Q125" s="398"/>
      <c r="R125" s="399"/>
      <c r="T125" s="445">
        <f>SUMIFS('Price cost comparison'!$K$9:$K$165,'Price cost comparison'!$B$9:$B$165,'AERFD Price cost comparison'!B125)</f>
        <v>0</v>
      </c>
      <c r="U125" s="477">
        <f t="shared" si="8"/>
        <v>0</v>
      </c>
      <c r="V125" s="474">
        <f t="shared" si="5"/>
        <v>0</v>
      </c>
      <c r="X125" s="474">
        <f t="shared" si="6"/>
        <v>0</v>
      </c>
      <c r="Y125" s="127" t="e">
        <f t="shared" si="7"/>
        <v>#DIV/0!</v>
      </c>
    </row>
    <row r="126" spans="2:25" ht="31.5" customHeight="1" x14ac:dyDescent="0.35">
      <c r="B126" s="31">
        <f>B124+1</f>
        <v>633</v>
      </c>
      <c r="C126" s="25" t="s">
        <v>29</v>
      </c>
      <c r="D126" s="189" t="s">
        <v>272</v>
      </c>
      <c r="E126" s="408" t="s">
        <v>174</v>
      </c>
      <c r="F126" s="233">
        <f>'AERFD Misc works estimation'!DT28</f>
        <v>1654.5587500000001</v>
      </c>
      <c r="G126" s="410" t="s">
        <v>174</v>
      </c>
      <c r="I126" s="428" t="s">
        <v>174</v>
      </c>
      <c r="K126" s="394">
        <f>'AERFD Misc works estimation'!DV28</f>
        <v>1746.7607137231778</v>
      </c>
      <c r="L126" s="454">
        <f>'AERFD Misc works estimation'!DW28</f>
        <v>1798.7535961515935</v>
      </c>
      <c r="M126" s="454">
        <f>'AERFD Misc works estimation'!DX28</f>
        <v>1859.5354255543648</v>
      </c>
      <c r="N126" s="454">
        <f>'AERFD Misc works estimation'!DY28</f>
        <v>1923.5898350655739</v>
      </c>
      <c r="O126" s="455">
        <f>'AERFD Misc works estimation'!DZ28</f>
        <v>1988.9851772441421</v>
      </c>
      <c r="Q126" s="394">
        <v>1748.6820411072745</v>
      </c>
      <c r="R126" s="397">
        <v>1748.6820411072745</v>
      </c>
      <c r="T126" s="445">
        <f>SUMIFS('Price cost comparison'!$K$9:$K$165,'Price cost comparison'!$B$9:$B$165,'AERFD Price cost comparison'!B126)</f>
        <v>1743.4433395042574</v>
      </c>
      <c r="U126" s="477">
        <f t="shared" si="8"/>
        <v>1746.7607137231778</v>
      </c>
      <c r="V126" s="474">
        <f t="shared" si="5"/>
        <v>3.3173742189203494</v>
      </c>
      <c r="X126" s="474">
        <f t="shared" si="6"/>
        <v>-1.9213273840966849</v>
      </c>
      <c r="Y126" s="127">
        <f t="shared" si="7"/>
        <v>-1.0987288363069655E-3</v>
      </c>
    </row>
    <row r="127" spans="2:25" ht="31.5" customHeight="1" x14ac:dyDescent="0.35">
      <c r="B127" s="31">
        <f>B126+1</f>
        <v>634</v>
      </c>
      <c r="C127" s="25" t="s">
        <v>30</v>
      </c>
      <c r="D127" s="189" t="s">
        <v>272</v>
      </c>
      <c r="E127" s="408" t="s">
        <v>174</v>
      </c>
      <c r="F127" s="233">
        <f>'AERFD Misc works estimation'!DT56</f>
        <v>1966.23875</v>
      </c>
      <c r="G127" s="410" t="s">
        <v>174</v>
      </c>
      <c r="I127" s="428" t="s">
        <v>174</v>
      </c>
      <c r="K127" s="394">
        <f>'AERFD Misc works estimation'!DV56</f>
        <v>2276.0212848052165</v>
      </c>
      <c r="L127" s="454">
        <f>'AERFD Misc works estimation'!DW56</f>
        <v>2343.7677747140815</v>
      </c>
      <c r="M127" s="454">
        <f>'AERFD Misc works estimation'!DX56</f>
        <v>2422.9662226544619</v>
      </c>
      <c r="N127" s="454">
        <f>'AERFD Misc works estimation'!DY56</f>
        <v>2506.4288276282114</v>
      </c>
      <c r="O127" s="455">
        <f>'AERFD Misc works estimation'!DZ56</f>
        <v>2591.6386617836224</v>
      </c>
      <c r="Q127" s="394">
        <v>2277.9426121893134</v>
      </c>
      <c r="R127" s="397">
        <v>2277.9426121893134</v>
      </c>
      <c r="T127" s="445">
        <f>SUMIFS('Price cost comparison'!$K$9:$K$165,'Price cost comparison'!$B$9:$B$165,'AERFD Price cost comparison'!B127)</f>
        <v>2272.7039105862964</v>
      </c>
      <c r="U127" s="477">
        <f t="shared" si="8"/>
        <v>2276.0212848052165</v>
      </c>
      <c r="V127" s="474">
        <f t="shared" si="5"/>
        <v>3.3173742189201221</v>
      </c>
      <c r="X127" s="474">
        <f t="shared" si="6"/>
        <v>-1.9213273840969123</v>
      </c>
      <c r="Y127" s="127">
        <f t="shared" si="7"/>
        <v>-8.434485459887592E-4</v>
      </c>
    </row>
    <row r="128" spans="2:25" ht="18" customHeight="1" x14ac:dyDescent="0.35">
      <c r="B128" s="30" t="s">
        <v>277</v>
      </c>
      <c r="C128" s="23"/>
      <c r="D128" s="21"/>
      <c r="E128" s="231"/>
      <c r="F128" s="231"/>
      <c r="G128" s="411"/>
      <c r="I128" s="427"/>
      <c r="K128" s="398"/>
      <c r="L128" s="462"/>
      <c r="M128" s="462"/>
      <c r="N128" s="462"/>
      <c r="O128" s="463"/>
      <c r="Q128" s="398"/>
      <c r="R128" s="399"/>
      <c r="T128" s="445">
        <f>SUMIFS('Price cost comparison'!$K$9:$K$165,'Price cost comparison'!$B$9:$B$165,'AERFD Price cost comparison'!B128)</f>
        <v>0</v>
      </c>
      <c r="U128" s="477">
        <f t="shared" si="8"/>
        <v>0</v>
      </c>
      <c r="V128" s="474">
        <f t="shared" si="5"/>
        <v>0</v>
      </c>
      <c r="X128" s="474">
        <f t="shared" si="6"/>
        <v>0</v>
      </c>
      <c r="Y128" s="127" t="e">
        <f t="shared" si="7"/>
        <v>#DIV/0!</v>
      </c>
    </row>
    <row r="129" spans="2:25" ht="15" customHeight="1" x14ac:dyDescent="0.35">
      <c r="B129" s="31">
        <f>B127+1</f>
        <v>635</v>
      </c>
      <c r="C129" s="25" t="s">
        <v>29</v>
      </c>
      <c r="D129" s="126" t="s">
        <v>242</v>
      </c>
      <c r="E129" s="407" t="s">
        <v>174</v>
      </c>
      <c r="F129" s="233">
        <f>'AERFD Misc works estimation'!EB28</f>
        <v>3414.6487499999998</v>
      </c>
      <c r="G129" s="410" t="s">
        <v>174</v>
      </c>
      <c r="I129" s="426" t="s">
        <v>174</v>
      </c>
      <c r="K129" s="394">
        <f>'AERFD Misc works estimation'!ED28</f>
        <v>3608.936304726647</v>
      </c>
      <c r="L129" s="454">
        <f>'AERFD Misc works estimation'!EE28</f>
        <v>3716.3574297319983</v>
      </c>
      <c r="M129" s="454">
        <f>'AERFD Misc works estimation'!EF28</f>
        <v>3841.937166599223</v>
      </c>
      <c r="N129" s="454">
        <f>'AERFD Misc works estimation'!EG28</f>
        <v>3974.2782950358151</v>
      </c>
      <c r="O129" s="455">
        <f>'AERFD Misc works estimation'!EH28</f>
        <v>4109.3898891391709</v>
      </c>
      <c r="Q129" s="394">
        <v>3617.0532500819722</v>
      </c>
      <c r="R129" s="397">
        <v>3617.0532500819722</v>
      </c>
      <c r="T129" s="445">
        <f>SUMIFS('Price cost comparison'!$K$9:$K$165,'Price cost comparison'!$B$9:$B$165,'AERFD Price cost comparison'!B129)</f>
        <v>3605.9532773342767</v>
      </c>
      <c r="U129" s="477">
        <f t="shared" si="8"/>
        <v>3608.936304726647</v>
      </c>
      <c r="V129" s="474">
        <f t="shared" si="5"/>
        <v>2.9830273923703317</v>
      </c>
      <c r="X129" s="474">
        <f t="shared" si="6"/>
        <v>-8.1169453553252424</v>
      </c>
      <c r="Y129" s="127">
        <f t="shared" si="7"/>
        <v>-2.2440768200305845E-3</v>
      </c>
    </row>
    <row r="130" spans="2:25" ht="15" customHeight="1" x14ac:dyDescent="0.35">
      <c r="B130" s="31">
        <f>B129+1</f>
        <v>636</v>
      </c>
      <c r="C130" s="25" t="s">
        <v>30</v>
      </c>
      <c r="D130" s="126" t="s">
        <v>242</v>
      </c>
      <c r="E130" s="407" t="s">
        <v>174</v>
      </c>
      <c r="F130" s="233">
        <f>'AERFD Misc works estimation'!EB56</f>
        <v>3722.5607500000001</v>
      </c>
      <c r="G130" s="410" t="s">
        <v>174</v>
      </c>
      <c r="I130" s="426" t="s">
        <v>174</v>
      </c>
      <c r="K130" s="394">
        <f>'AERFD Misc works estimation'!ED56</f>
        <v>4208.8745987580878</v>
      </c>
      <c r="L130" s="454">
        <f>'AERFD Misc works estimation'!EE56</f>
        <v>4334.1530759129473</v>
      </c>
      <c r="M130" s="454">
        <f>'AERFD Misc works estimation'!EF56</f>
        <v>4480.6087958232547</v>
      </c>
      <c r="N130" s="454">
        <f>'AERFD Misc works estimation'!EG56</f>
        <v>4634.9498999093084</v>
      </c>
      <c r="O130" s="455">
        <f>'AERFD Misc works estimation'!EH56</f>
        <v>4792.5220232173697</v>
      </c>
      <c r="Q130" s="394">
        <v>4216.4119156107827</v>
      </c>
      <c r="R130" s="397">
        <v>4216.4119156107827</v>
      </c>
      <c r="T130" s="445">
        <f>SUMIFS('Price cost comparison'!$K$9:$K$165,'Price cost comparison'!$B$9:$B$165,'AERFD Price cost comparison'!B130)</f>
        <v>4205.8602916852506</v>
      </c>
      <c r="U130" s="477">
        <f t="shared" si="8"/>
        <v>4208.8745987580878</v>
      </c>
      <c r="V130" s="474">
        <f t="shared" si="5"/>
        <v>3.014307072837255</v>
      </c>
      <c r="X130" s="474">
        <f t="shared" si="6"/>
        <v>-7.5373168526948575</v>
      </c>
      <c r="Y130" s="127">
        <f t="shared" si="7"/>
        <v>-1.7876139721521998E-3</v>
      </c>
    </row>
    <row r="131" spans="2:25" ht="17.25" customHeight="1" x14ac:dyDescent="0.35">
      <c r="B131" s="30" t="s">
        <v>278</v>
      </c>
      <c r="C131" s="23"/>
      <c r="D131" s="21"/>
      <c r="E131" s="409"/>
      <c r="F131" s="231"/>
      <c r="G131" s="411"/>
      <c r="I131" s="427"/>
      <c r="K131" s="398"/>
      <c r="L131" s="462"/>
      <c r="M131" s="462"/>
      <c r="N131" s="462"/>
      <c r="O131" s="463"/>
      <c r="Q131" s="398"/>
      <c r="R131" s="399"/>
      <c r="T131" s="445">
        <f>SUMIFS('Price cost comparison'!$K$9:$K$165,'Price cost comparison'!$B$9:$B$165,'AERFD Price cost comparison'!B131)</f>
        <v>0</v>
      </c>
      <c r="U131" s="477">
        <f t="shared" si="8"/>
        <v>0</v>
      </c>
      <c r="V131" s="474">
        <f t="shared" si="5"/>
        <v>0</v>
      </c>
      <c r="X131" s="474">
        <f t="shared" si="6"/>
        <v>0</v>
      </c>
      <c r="Y131" s="127" t="e">
        <f t="shared" si="7"/>
        <v>#DIV/0!</v>
      </c>
    </row>
    <row r="132" spans="2:25" ht="15" customHeight="1" x14ac:dyDescent="0.35">
      <c r="B132" s="31">
        <f>B130+1</f>
        <v>637</v>
      </c>
      <c r="C132" s="25" t="s">
        <v>29</v>
      </c>
      <c r="D132" s="126" t="s">
        <v>304</v>
      </c>
      <c r="E132" s="407" t="s">
        <v>174</v>
      </c>
      <c r="F132" s="233">
        <f>'AERFD Misc works estimation'!EJ28</f>
        <v>2621.75875</v>
      </c>
      <c r="G132" s="410" t="s">
        <v>174</v>
      </c>
      <c r="I132" s="426" t="s">
        <v>174</v>
      </c>
      <c r="K132" s="394">
        <f>'AERFD Misc works estimation'!EL28</f>
        <v>2771.2560679337212</v>
      </c>
      <c r="L132" s="454">
        <f>'AERFD Misc works estimation'!EM28</f>
        <v>2853.7433770351472</v>
      </c>
      <c r="M132" s="454">
        <f>'AERFD Misc works estimation'!EN28</f>
        <v>2950.1744521270025</v>
      </c>
      <c r="N132" s="454">
        <f>'AERFD Misc works estimation'!EO28</f>
        <v>3051.7975133976497</v>
      </c>
      <c r="O132" s="455">
        <f>'AERFD Misc works estimation'!EP28</f>
        <v>3155.5479798485903</v>
      </c>
      <c r="Q132" s="394">
        <v>2777.8241087962392</v>
      </c>
      <c r="R132" s="397">
        <v>2777.8241087962392</v>
      </c>
      <c r="T132" s="445">
        <f>SUMIFS('Price cost comparison'!$K$9:$K$165,'Price cost comparison'!$B$9:$B$165,'AERFD Price cost comparison'!B132)</f>
        <v>2768.1894538347133</v>
      </c>
      <c r="U132" s="477">
        <f t="shared" si="8"/>
        <v>2771.2560679337212</v>
      </c>
      <c r="V132" s="474">
        <f t="shared" si="5"/>
        <v>3.0666140990078929</v>
      </c>
      <c r="X132" s="474">
        <f t="shared" si="6"/>
        <v>-6.5680408625180462</v>
      </c>
      <c r="Y132" s="127">
        <f t="shared" si="7"/>
        <v>-2.3644552733629648E-3</v>
      </c>
    </row>
    <row r="133" spans="2:25" ht="15" customHeight="1" x14ac:dyDescent="0.35">
      <c r="B133" s="31">
        <f>B132+1</f>
        <v>638</v>
      </c>
      <c r="C133" s="25" t="s">
        <v>30</v>
      </c>
      <c r="D133" s="126" t="s">
        <v>304</v>
      </c>
      <c r="E133" s="407" t="s">
        <v>174</v>
      </c>
      <c r="F133" s="233">
        <f>'AERFD Misc works estimation'!EJ56</f>
        <v>2812.7907500000001</v>
      </c>
      <c r="G133" s="410" t="s">
        <v>174</v>
      </c>
      <c r="I133" s="426" t="s">
        <v>174</v>
      </c>
      <c r="K133" s="394">
        <f>'AERFD Misc works estimation'!EL56</f>
        <v>3172.7216478093974</v>
      </c>
      <c r="L133" s="454">
        <f>'AERFD Misc works estimation'!EM56</f>
        <v>3267.1587062551635</v>
      </c>
      <c r="M133" s="454">
        <f>'AERFD Misc works estimation'!EN56</f>
        <v>3377.5595324384976</v>
      </c>
      <c r="N133" s="454">
        <f>'AERFD Misc works estimation'!EO56</f>
        <v>3493.9044960601545</v>
      </c>
      <c r="O133" s="455">
        <f>'AERFD Misc works estimation'!EP56</f>
        <v>3612.6850572244839</v>
      </c>
      <c r="Q133" s="394">
        <v>3178.7100601692846</v>
      </c>
      <c r="R133" s="397">
        <v>3178.7100601692846</v>
      </c>
      <c r="T133" s="445">
        <f>SUMIFS('Price cost comparison'!$K$9:$K$165,'Price cost comparison'!$B$9:$B$165,'AERFD Price cost comparison'!B133)</f>
        <v>3169.6237540299235</v>
      </c>
      <c r="U133" s="477">
        <f t="shared" si="8"/>
        <v>3172.7216478093974</v>
      </c>
      <c r="V133" s="474">
        <f t="shared" si="5"/>
        <v>3.0978937794739068</v>
      </c>
      <c r="X133" s="474">
        <f t="shared" si="6"/>
        <v>-5.9884123598872065</v>
      </c>
      <c r="Y133" s="127">
        <f t="shared" si="7"/>
        <v>-1.8839127339497863E-3</v>
      </c>
    </row>
    <row r="134" spans="2:25" ht="25" customHeight="1" x14ac:dyDescent="0.35">
      <c r="B134" s="30" t="s">
        <v>36</v>
      </c>
      <c r="C134" s="23"/>
      <c r="D134" s="21"/>
      <c r="E134" s="409"/>
      <c r="F134" s="231"/>
      <c r="G134" s="411"/>
      <c r="I134" s="427"/>
      <c r="K134" s="398"/>
      <c r="L134" s="462"/>
      <c r="M134" s="462"/>
      <c r="N134" s="462"/>
      <c r="O134" s="463"/>
      <c r="Q134" s="398"/>
      <c r="R134" s="399"/>
      <c r="T134" s="445">
        <f>SUMIFS('Price cost comparison'!$K$9:$K$165,'Price cost comparison'!$B$9:$B$165,'AERFD Price cost comparison'!B134)</f>
        <v>0</v>
      </c>
      <c r="U134" s="477">
        <f t="shared" si="8"/>
        <v>0</v>
      </c>
      <c r="V134" s="474">
        <f t="shared" si="5"/>
        <v>0</v>
      </c>
      <c r="X134" s="474">
        <f t="shared" si="6"/>
        <v>0</v>
      </c>
      <c r="Y134" s="127" t="e">
        <f t="shared" si="7"/>
        <v>#DIV/0!</v>
      </c>
    </row>
    <row r="135" spans="2:25" ht="15" customHeight="1" x14ac:dyDescent="0.35">
      <c r="B135" s="31">
        <f>B133+1</f>
        <v>639</v>
      </c>
      <c r="C135" s="25" t="s">
        <v>37</v>
      </c>
      <c r="D135" s="126" t="s">
        <v>243</v>
      </c>
      <c r="E135" s="407" t="s">
        <v>174</v>
      </c>
      <c r="F135" s="233">
        <f>'AERFD Misc works estimation'!ER28</f>
        <v>3742.5952499999999</v>
      </c>
      <c r="G135" s="410" t="s">
        <v>174</v>
      </c>
      <c r="I135" s="426" t="s">
        <v>174</v>
      </c>
      <c r="K135" s="394">
        <f>'AERFD Misc works estimation'!ET28</f>
        <v>4012.8041917260684</v>
      </c>
      <c r="L135" s="454">
        <f>'AERFD Misc works estimation'!EU28</f>
        <v>4130.943870657813</v>
      </c>
      <c r="M135" s="454">
        <f>'AERFD Misc works estimation'!EV28</f>
        <v>4268.1778901029529</v>
      </c>
      <c r="N135" s="454">
        <f>'AERFD Misc works estimation'!EW28</f>
        <v>4412.618571176562</v>
      </c>
      <c r="O135" s="455">
        <f>'AERFD Misc works estimation'!EX28</f>
        <v>4560.1056992980666</v>
      </c>
      <c r="Q135" s="394">
        <v>4021.8723153974515</v>
      </c>
      <c r="R135" s="397">
        <v>4021.8723153974515</v>
      </c>
      <c r="T135" s="445">
        <f>SUMIFS('Price cost comparison'!$K$9:$K$165,'Price cost comparison'!$B$9:$B$165,'AERFD Price cost comparison'!B135)</f>
        <v>4009.8594592408112</v>
      </c>
      <c r="U135" s="477">
        <f t="shared" si="8"/>
        <v>4012.8041917260684</v>
      </c>
      <c r="V135" s="474">
        <f t="shared" si="5"/>
        <v>2.944732485257191</v>
      </c>
      <c r="X135" s="474">
        <f t="shared" si="6"/>
        <v>-9.0681236713830913</v>
      </c>
      <c r="Y135" s="127">
        <f t="shared" si="7"/>
        <v>-2.2547020293673735E-3</v>
      </c>
    </row>
    <row r="136" spans="2:25" ht="15" customHeight="1" x14ac:dyDescent="0.35">
      <c r="B136" s="31">
        <f>B135+1</f>
        <v>640</v>
      </c>
      <c r="C136" s="25" t="s">
        <v>38</v>
      </c>
      <c r="D136" s="126" t="s">
        <v>243</v>
      </c>
      <c r="E136" s="407" t="s">
        <v>174</v>
      </c>
      <c r="F136" s="233">
        <f>'AERFD Misc works estimation'!ER56</f>
        <v>4264.8887500000001</v>
      </c>
      <c r="G136" s="410" t="s">
        <v>174</v>
      </c>
      <c r="I136" s="426" t="s">
        <v>174</v>
      </c>
      <c r="K136" s="394">
        <f>'AERFD Misc works estimation'!ET56</f>
        <v>4941.4341049548366</v>
      </c>
      <c r="L136" s="454">
        <f>'AERFD Misc works estimation'!EU56</f>
        <v>5087.214745535588</v>
      </c>
      <c r="M136" s="454">
        <f>'AERFD Misc works estimation'!EV56</f>
        <v>5256.76219206936</v>
      </c>
      <c r="N136" s="454">
        <f>'AERFD Misc works estimation'!EW56</f>
        <v>5435.2561010859808</v>
      </c>
      <c r="O136" s="455">
        <f>'AERFD Misc works estimation'!EX56</f>
        <v>5617.5093368121197</v>
      </c>
      <c r="Q136" s="394">
        <v>4951.4134177938613</v>
      </c>
      <c r="R136" s="397">
        <v>4951.4134177938613</v>
      </c>
      <c r="T136" s="445">
        <f>SUMIFS('Price cost comparison'!$K$9:$K$165,'Price cost comparison'!$B$9:$B$165,'AERFD Price cost comparison'!B136)</f>
        <v>4938.5385448375328</v>
      </c>
      <c r="U136" s="477">
        <f t="shared" si="8"/>
        <v>4941.4341049548366</v>
      </c>
      <c r="V136" s="474">
        <f t="shared" si="5"/>
        <v>2.8955601173038303</v>
      </c>
      <c r="X136" s="474">
        <f t="shared" si="6"/>
        <v>-9.9793128390247148</v>
      </c>
      <c r="Y136" s="127">
        <f t="shared" si="7"/>
        <v>-2.0154473070582483E-3</v>
      </c>
    </row>
    <row r="137" spans="2:25" ht="15" customHeight="1" x14ac:dyDescent="0.35">
      <c r="B137" s="31">
        <f>B136+1</f>
        <v>641</v>
      </c>
      <c r="C137" s="25" t="s">
        <v>39</v>
      </c>
      <c r="D137" s="126" t="s">
        <v>243</v>
      </c>
      <c r="E137" s="407" t="s">
        <v>174</v>
      </c>
      <c r="F137" s="233">
        <f>'AERFD Misc works estimation'!EZ28</f>
        <v>4454.289850000001</v>
      </c>
      <c r="G137" s="410" t="s">
        <v>174</v>
      </c>
      <c r="I137" s="426" t="s">
        <v>174</v>
      </c>
      <c r="K137" s="394">
        <f>'AERFD Misc works estimation'!FB28</f>
        <v>4729.248421505461</v>
      </c>
      <c r="L137" s="454">
        <f>'AERFD Misc works estimation'!FC28</f>
        <v>4864.7354992494875</v>
      </c>
      <c r="M137" s="454">
        <f>'AERFD Misc works estimation'!FD28</f>
        <v>5019.5740259603472</v>
      </c>
      <c r="N137" s="454">
        <f>'AERFD Misc works estimation'!FE28</f>
        <v>5182.0106794455605</v>
      </c>
      <c r="O137" s="455">
        <f>'AERFD Misc works estimation'!FF28</f>
        <v>5347.9397842229973</v>
      </c>
      <c r="Q137" s="394">
        <v>4737.7518776800534</v>
      </c>
      <c r="R137" s="397">
        <v>4737.7518776800534</v>
      </c>
      <c r="T137" s="445">
        <f>SUMIFS('Price cost comparison'!$K$9:$K$165,'Price cost comparison'!$B$9:$B$165,'AERFD Price cost comparison'!B137)</f>
        <v>4726.233412960074</v>
      </c>
      <c r="U137" s="477">
        <f t="shared" si="8"/>
        <v>4729.248421505461</v>
      </c>
      <c r="V137" s="474">
        <f t="shared" si="5"/>
        <v>3.0150085453869906</v>
      </c>
      <c r="X137" s="474">
        <f t="shared" si="6"/>
        <v>-8.5034561745924293</v>
      </c>
      <c r="Y137" s="127">
        <f t="shared" si="7"/>
        <v>-1.7948293608732286E-3</v>
      </c>
    </row>
    <row r="138" spans="2:25" ht="15" customHeight="1" x14ac:dyDescent="0.35">
      <c r="B138" s="31">
        <f>B137+1</f>
        <v>642</v>
      </c>
      <c r="C138" s="25" t="s">
        <v>40</v>
      </c>
      <c r="D138" s="126" t="s">
        <v>243</v>
      </c>
      <c r="E138" s="407" t="s">
        <v>174</v>
      </c>
      <c r="F138" s="233">
        <f>'AERFD Misc works estimation'!EZ56</f>
        <v>5001.7498500000002</v>
      </c>
      <c r="G138" s="410" t="s">
        <v>174</v>
      </c>
      <c r="I138" s="426" t="s">
        <v>174</v>
      </c>
      <c r="K138" s="394">
        <f>'AERFD Misc works estimation'!FB56</f>
        <v>5671.0648698282321</v>
      </c>
      <c r="L138" s="454">
        <f>'AERFD Misc works estimation'!FC56</f>
        <v>5834.5854105887356</v>
      </c>
      <c r="M138" s="454">
        <f>'AERFD Misc works estimation'!FD56</f>
        <v>6022.1962147162649</v>
      </c>
      <c r="N138" s="454">
        <f>'AERFD Misc works estimation'!FE56</f>
        <v>6219.1696516265383</v>
      </c>
      <c r="O138" s="455">
        <f>'AERFD Misc works estimation'!FF56</f>
        <v>6420.3585423744262</v>
      </c>
      <c r="Q138" s="394">
        <v>5680.0892265605808</v>
      </c>
      <c r="R138" s="397">
        <v>5680.0892265605808</v>
      </c>
      <c r="T138" s="445">
        <f>SUMIFS('Price cost comparison'!$K$9:$K$165,'Price cost comparison'!$B$9:$B$165,'AERFD Price cost comparison'!B138)</f>
        <v>5668.0779717068963</v>
      </c>
      <c r="U138" s="477">
        <f t="shared" si="8"/>
        <v>5671.0648698282321</v>
      </c>
      <c r="V138" s="474">
        <f t="shared" ref="V138:V165" si="10">U138-T138</f>
        <v>2.9868981213357984</v>
      </c>
      <c r="X138" s="474">
        <f t="shared" ref="X138:X165" si="11">U138-R138</f>
        <v>-9.0243567323486786</v>
      </c>
      <c r="Y138" s="127">
        <f t="shared" ref="Y138:Y165" si="12">X138/R138</f>
        <v>-1.5887702415219146E-3</v>
      </c>
    </row>
    <row r="139" spans="2:25" ht="25" customHeight="1" x14ac:dyDescent="0.35">
      <c r="B139" s="30" t="s">
        <v>42</v>
      </c>
      <c r="C139" s="23"/>
      <c r="D139" s="21"/>
      <c r="E139" s="409"/>
      <c r="F139" s="231"/>
      <c r="G139" s="411"/>
      <c r="I139" s="427"/>
      <c r="K139" s="398"/>
      <c r="L139" s="462"/>
      <c r="M139" s="462"/>
      <c r="N139" s="462"/>
      <c r="O139" s="463"/>
      <c r="Q139" s="398"/>
      <c r="R139" s="399"/>
      <c r="T139" s="445">
        <f>SUMIFS('Price cost comparison'!$K$9:$K$165,'Price cost comparison'!$B$9:$B$165,'AERFD Price cost comparison'!B139)</f>
        <v>0</v>
      </c>
      <c r="U139" s="477">
        <f t="shared" ref="U139:U165" si="13">K139</f>
        <v>0</v>
      </c>
      <c r="V139" s="474">
        <f t="shared" si="10"/>
        <v>0</v>
      </c>
      <c r="X139" s="474">
        <f t="shared" si="11"/>
        <v>0</v>
      </c>
      <c r="Y139" s="127" t="e">
        <f t="shared" si="12"/>
        <v>#DIV/0!</v>
      </c>
    </row>
    <row r="140" spans="2:25" ht="15" customHeight="1" x14ac:dyDescent="0.35">
      <c r="B140" s="31">
        <f>B138+1</f>
        <v>643</v>
      </c>
      <c r="C140" s="25" t="s">
        <v>96</v>
      </c>
      <c r="D140" s="189" t="s">
        <v>127</v>
      </c>
      <c r="E140" s="408" t="s">
        <v>174</v>
      </c>
      <c r="F140" s="233">
        <f>'AERFD Misc works estimation'!FH28</f>
        <v>8816.8586500000019</v>
      </c>
      <c r="G140" s="410" t="s">
        <v>174</v>
      </c>
      <c r="I140" s="428" t="s">
        <v>174</v>
      </c>
      <c r="K140" s="394">
        <f>'AERFD Misc works estimation'!FJ28</f>
        <v>9301.1941995334182</v>
      </c>
      <c r="L140" s="454">
        <f>'AERFD Misc works estimation'!FK28</f>
        <v>9572.941762212773</v>
      </c>
      <c r="M140" s="454">
        <f>'AERFD Misc works estimation'!FL28</f>
        <v>9887.1921824927904</v>
      </c>
      <c r="N140" s="454">
        <f>'AERFD Misc works estimation'!FM28</f>
        <v>10217.648181531851</v>
      </c>
      <c r="O140" s="455">
        <f>'AERFD Misc works estimation'!FN28</f>
        <v>10555.110946217721</v>
      </c>
      <c r="Q140" s="394">
        <v>9309.9231057873949</v>
      </c>
      <c r="R140" s="397">
        <v>9309.9231057873949</v>
      </c>
      <c r="T140" s="445">
        <f>SUMIFS('Price cost comparison'!$K$9:$K$165,'Price cost comparison'!$B$9:$B$165,'AERFD Price cost comparison'!B140)</f>
        <v>9298.1931093493058</v>
      </c>
      <c r="U140" s="477">
        <f t="shared" si="13"/>
        <v>9301.1941995334182</v>
      </c>
      <c r="V140" s="474">
        <f t="shared" si="10"/>
        <v>3.0010901841123996</v>
      </c>
      <c r="X140" s="474">
        <f t="shared" si="11"/>
        <v>-8.7289062539766746</v>
      </c>
      <c r="Y140" s="127">
        <f t="shared" si="12"/>
        <v>-9.3759165943599061E-4</v>
      </c>
    </row>
    <row r="141" spans="2:25" ht="15" customHeight="1" x14ac:dyDescent="0.35">
      <c r="B141" s="31">
        <f>B140+1</f>
        <v>644</v>
      </c>
      <c r="C141" s="25" t="s">
        <v>92</v>
      </c>
      <c r="D141" s="189" t="s">
        <v>127</v>
      </c>
      <c r="E141" s="408" t="s">
        <v>174</v>
      </c>
      <c r="F141" s="233">
        <f>'AERFD Misc works estimation'!FH56</f>
        <v>10375.258650000002</v>
      </c>
      <c r="G141" s="410" t="s">
        <v>174</v>
      </c>
      <c r="I141" s="428" t="s">
        <v>174</v>
      </c>
      <c r="K141" s="394">
        <f>'AERFD Misc works estimation'!FJ56</f>
        <v>11947.497054943611</v>
      </c>
      <c r="L141" s="454">
        <f>'AERFD Misc works estimation'!FK56</f>
        <v>12298.012655025212</v>
      </c>
      <c r="M141" s="454">
        <f>'AERFD Misc works estimation'!FL56</f>
        <v>12704.346167993275</v>
      </c>
      <c r="N141" s="454">
        <f>'AERFD Misc works estimation'!FM56</f>
        <v>13131.843144345039</v>
      </c>
      <c r="O141" s="455">
        <f>'AERFD Misc works estimation'!FN56</f>
        <v>13568.378368915126</v>
      </c>
      <c r="Q141" s="394">
        <v>11956.225961197588</v>
      </c>
      <c r="R141" s="397">
        <v>11956.225961197588</v>
      </c>
      <c r="T141" s="445">
        <f>SUMIFS('Price cost comparison'!$K$9:$K$165,'Price cost comparison'!$B$9:$B$165,'AERFD Price cost comparison'!B141)</f>
        <v>11944.495964759501</v>
      </c>
      <c r="U141" s="477">
        <f t="shared" si="13"/>
        <v>11947.497054943611</v>
      </c>
      <c r="V141" s="474">
        <f t="shared" si="10"/>
        <v>3.0010901841105806</v>
      </c>
      <c r="X141" s="474">
        <f t="shared" si="11"/>
        <v>-8.7289062539766746</v>
      </c>
      <c r="Y141" s="127">
        <f t="shared" si="12"/>
        <v>-7.3007203797462769E-4</v>
      </c>
    </row>
    <row r="142" spans="2:25" ht="15" customHeight="1" x14ac:dyDescent="0.35">
      <c r="B142" s="31">
        <f t="shared" ref="B142:B165" si="14">B141+1</f>
        <v>645</v>
      </c>
      <c r="C142" s="25" t="s">
        <v>128</v>
      </c>
      <c r="D142" s="189" t="s">
        <v>127</v>
      </c>
      <c r="E142" s="408" t="s">
        <v>174</v>
      </c>
      <c r="F142" s="233">
        <f>'AERFD Misc works estimation'!FP28</f>
        <v>13125.978050000003</v>
      </c>
      <c r="G142" s="410" t="s">
        <v>174</v>
      </c>
      <c r="I142" s="428" t="s">
        <v>174</v>
      </c>
      <c r="K142" s="394">
        <f>'AERFD Misc works estimation'!FR28</f>
        <v>13844.3257983454</v>
      </c>
      <c r="L142" s="454">
        <f>'AERFD Misc works estimation'!FS28</f>
        <v>14246.195692816553</v>
      </c>
      <c r="M142" s="454">
        <f>'AERFD Misc works estimation'!FT28</f>
        <v>14709.130782433907</v>
      </c>
      <c r="N142" s="454">
        <f>'AERFD Misc works estimation'!FU28</f>
        <v>15195.562734154131</v>
      </c>
      <c r="O142" s="455">
        <f>'AERFD Misc works estimation'!FV28</f>
        <v>15692.355603776496</v>
      </c>
      <c r="Q142" s="394">
        <v>13857.456626765981</v>
      </c>
      <c r="R142" s="397">
        <v>13857.456626765981</v>
      </c>
      <c r="T142" s="445">
        <f>SUMIFS('Price cost comparison'!$K$9:$K$165,'Price cost comparison'!$B$9:$B$165,'AERFD Price cost comparison'!B142)</f>
        <v>13841.511170814556</v>
      </c>
      <c r="U142" s="477">
        <f t="shared" si="13"/>
        <v>13844.3257983454</v>
      </c>
      <c r="V142" s="474">
        <f t="shared" si="10"/>
        <v>2.8146275308445183</v>
      </c>
      <c r="X142" s="474">
        <f t="shared" si="11"/>
        <v>-13.130828420580656</v>
      </c>
      <c r="Y142" s="127">
        <f t="shared" si="12"/>
        <v>-9.4756410027062061E-4</v>
      </c>
    </row>
    <row r="143" spans="2:25" ht="15" customHeight="1" x14ac:dyDescent="0.35">
      <c r="B143" s="31">
        <f t="shared" si="14"/>
        <v>646</v>
      </c>
      <c r="C143" s="25" t="s">
        <v>93</v>
      </c>
      <c r="D143" s="189" t="s">
        <v>127</v>
      </c>
      <c r="E143" s="408" t="s">
        <v>174</v>
      </c>
      <c r="F143" s="233">
        <f>'AERFD Misc works estimation'!FP56</f>
        <v>15346.698050000003</v>
      </c>
      <c r="G143" s="410" t="s">
        <v>174</v>
      </c>
      <c r="I143" s="428" t="s">
        <v>174</v>
      </c>
      <c r="K143" s="394">
        <f>'AERFD Misc works estimation'!FR56</f>
        <v>17615.307367304926</v>
      </c>
      <c r="L143" s="454">
        <f>'AERFD Misc works estimation'!FS56</f>
        <v>18129.421715074281</v>
      </c>
      <c r="M143" s="454">
        <f>'AERFD Misc works estimation'!FT56</f>
        <v>18723.575211772095</v>
      </c>
      <c r="N143" s="454">
        <f>'AERFD Misc works estimation'!FU56</f>
        <v>19348.290556162923</v>
      </c>
      <c r="O143" s="455">
        <f>'AERFD Misc works estimation'!FV56</f>
        <v>19986.261681120297</v>
      </c>
      <c r="Q143" s="394">
        <v>17628.438195725506</v>
      </c>
      <c r="R143" s="397">
        <v>17628.438195725506</v>
      </c>
      <c r="T143" s="445">
        <f>SUMIFS('Price cost comparison'!$K$9:$K$165,'Price cost comparison'!$B$9:$B$165,'AERFD Price cost comparison'!B143)</f>
        <v>17612.492739774079</v>
      </c>
      <c r="U143" s="477">
        <f t="shared" si="13"/>
        <v>17615.307367304926</v>
      </c>
      <c r="V143" s="474">
        <f t="shared" si="10"/>
        <v>2.8146275308463373</v>
      </c>
      <c r="X143" s="474">
        <f t="shared" si="11"/>
        <v>-13.130828420580656</v>
      </c>
      <c r="Y143" s="127">
        <f t="shared" si="12"/>
        <v>-7.448662368606529E-4</v>
      </c>
    </row>
    <row r="144" spans="2:25" ht="15" customHeight="1" x14ac:dyDescent="0.35">
      <c r="B144" s="31">
        <f t="shared" si="14"/>
        <v>647</v>
      </c>
      <c r="C144" s="25" t="s">
        <v>129</v>
      </c>
      <c r="D144" s="189" t="s">
        <v>127</v>
      </c>
      <c r="E144" s="408" t="s">
        <v>174</v>
      </c>
      <c r="F144" s="233">
        <f>'AERFD Misc works estimation'!FX28</f>
        <v>17315.46745</v>
      </c>
      <c r="G144" s="410" t="s">
        <v>174</v>
      </c>
      <c r="I144" s="428" t="s">
        <v>174</v>
      </c>
      <c r="K144" s="394">
        <f>'AERFD Misc works estimation'!FZ28</f>
        <v>18261.467136163879</v>
      </c>
      <c r="L144" s="454">
        <f>'AERFD Misc works estimation'!GA28</f>
        <v>18789.709222653539</v>
      </c>
      <c r="M144" s="454">
        <f>'AERFD Misc works estimation'!GB28</f>
        <v>19396.944913149422</v>
      </c>
      <c r="N144" s="454">
        <f>'AERFD Misc works estimation'!GC28</f>
        <v>20034.732704613358</v>
      </c>
      <c r="O144" s="455">
        <f>'AERFD Misc works estimation'!GD28</f>
        <v>20686.13884751685</v>
      </c>
      <c r="Q144" s="394">
        <v>18279.178606500234</v>
      </c>
      <c r="R144" s="397">
        <v>18279.178606500234</v>
      </c>
      <c r="T144" s="445">
        <f>SUMIFS('Price cost comparison'!$K$9:$K$165,'Price cost comparison'!$B$9:$B$165,'AERFD Price cost comparison'!B144)</f>
        <v>18258.8486159063</v>
      </c>
      <c r="U144" s="477">
        <f t="shared" si="13"/>
        <v>18261.467136163879</v>
      </c>
      <c r="V144" s="474">
        <f t="shared" si="10"/>
        <v>2.618520257579803</v>
      </c>
      <c r="X144" s="474">
        <f t="shared" si="11"/>
        <v>-17.711470336354978</v>
      </c>
      <c r="Y144" s="127">
        <f t="shared" si="12"/>
        <v>-9.6894235335370186E-4</v>
      </c>
    </row>
    <row r="145" spans="2:25" ht="15" customHeight="1" x14ac:dyDescent="0.35">
      <c r="B145" s="31">
        <f t="shared" si="14"/>
        <v>648</v>
      </c>
      <c r="C145" s="25" t="s">
        <v>94</v>
      </c>
      <c r="D145" s="189" t="s">
        <v>127</v>
      </c>
      <c r="E145" s="408" t="s">
        <v>174</v>
      </c>
      <c r="F145" s="233">
        <f>'AERFD Misc works estimation'!FX56</f>
        <v>20159.547449999998</v>
      </c>
      <c r="G145" s="410" t="s">
        <v>174</v>
      </c>
      <c r="I145" s="428" t="s">
        <v>174</v>
      </c>
      <c r="K145" s="394">
        <f>'AERFD Misc works estimation'!FZ56</f>
        <v>23090.969847287484</v>
      </c>
      <c r="L145" s="454">
        <f>'AERFD Misc works estimation'!GA56</f>
        <v>23762.963602036241</v>
      </c>
      <c r="M145" s="454">
        <f>'AERFD Misc works estimation'!GB56</f>
        <v>24538.250936687811</v>
      </c>
      <c r="N145" s="454">
        <f>'AERFD Misc works estimation'!GC56</f>
        <v>25353.138511747424</v>
      </c>
      <c r="O145" s="455">
        <f>'AERFD Misc works estimation'!GD56</f>
        <v>26185.351893939616</v>
      </c>
      <c r="Q145" s="394">
        <v>23108.681317623843</v>
      </c>
      <c r="R145" s="397">
        <v>23108.681317623843</v>
      </c>
      <c r="T145" s="445">
        <f>SUMIFS('Price cost comparison'!$K$9:$K$165,'Price cost comparison'!$B$9:$B$165,'AERFD Price cost comparison'!B145)</f>
        <v>23088.351327029904</v>
      </c>
      <c r="U145" s="477">
        <f t="shared" si="13"/>
        <v>23090.969847287484</v>
      </c>
      <c r="V145" s="474">
        <f t="shared" si="10"/>
        <v>2.618520257579803</v>
      </c>
      <c r="X145" s="474">
        <f t="shared" si="11"/>
        <v>-17.711470336358616</v>
      </c>
      <c r="Y145" s="127">
        <f t="shared" si="12"/>
        <v>-7.664422773813129E-4</v>
      </c>
    </row>
    <row r="146" spans="2:25" ht="15" customHeight="1" x14ac:dyDescent="0.35">
      <c r="B146" s="31">
        <f t="shared" si="14"/>
        <v>649</v>
      </c>
      <c r="C146" s="25" t="s">
        <v>130</v>
      </c>
      <c r="D146" s="189" t="s">
        <v>127</v>
      </c>
      <c r="E146" s="408" t="s">
        <v>174</v>
      </c>
      <c r="F146" s="233">
        <f>'AERFD Misc works estimation'!GF28</f>
        <v>1181.5074</v>
      </c>
      <c r="G146" s="410" t="s">
        <v>174</v>
      </c>
      <c r="I146" s="428" t="s">
        <v>174</v>
      </c>
      <c r="K146" s="394">
        <f>'AERFD Misc works estimation'!GH28</f>
        <v>1245.7798754459413</v>
      </c>
      <c r="L146" s="454">
        <f>'AERFD Misc works estimation'!GI28</f>
        <v>1280.8317527848444</v>
      </c>
      <c r="M146" s="454">
        <f>'AERFD Misc works estimation'!GJ28</f>
        <v>1320.4441109206412</v>
      </c>
      <c r="N146" s="454">
        <f>'AERFD Misc works estimation'!GK28</f>
        <v>1361.9054304155859</v>
      </c>
      <c r="O146" s="455">
        <f>'AERFD Misc works estimation'!GL28</f>
        <v>1404.2700494810535</v>
      </c>
      <c r="Q146" s="394">
        <v>1247.8080792862427</v>
      </c>
      <c r="R146" s="397">
        <v>1247.8080792862427</v>
      </c>
      <c r="T146" s="445">
        <f>SUMIFS('Price cost comparison'!$K$9:$K$165,'Price cost comparison'!$B$9:$B$165,'AERFD Price cost comparison'!B146)</f>
        <v>1245.8690228463875</v>
      </c>
      <c r="U146" s="477">
        <f t="shared" si="13"/>
        <v>1245.7798754459413</v>
      </c>
      <c r="V146" s="474">
        <f t="shared" si="10"/>
        <v>-8.9147400446108804E-2</v>
      </c>
      <c r="X146" s="474">
        <f t="shared" si="11"/>
        <v>-2.0282038403013303</v>
      </c>
      <c r="Y146" s="127">
        <f t="shared" si="12"/>
        <v>-1.625413293894908E-3</v>
      </c>
    </row>
    <row r="147" spans="2:25" ht="15" customHeight="1" x14ac:dyDescent="0.35">
      <c r="B147" s="31">
        <f t="shared" si="14"/>
        <v>650</v>
      </c>
      <c r="C147" s="25" t="s">
        <v>131</v>
      </c>
      <c r="D147" s="189" t="s">
        <v>127</v>
      </c>
      <c r="E147" s="408" t="s">
        <v>174</v>
      </c>
      <c r="F147" s="233">
        <f>'AERFD Misc works estimation'!GF56</f>
        <v>1419.0354</v>
      </c>
      <c r="G147" s="410" t="s">
        <v>174</v>
      </c>
      <c r="I147" s="428" t="s">
        <v>174</v>
      </c>
      <c r="K147" s="394">
        <f>'AERFD Misc works estimation'!GH56</f>
        <v>1572.047580808068</v>
      </c>
      <c r="L147" s="454">
        <f>'AERFD Misc works estimation'!GI56</f>
        <v>1616.8109190882496</v>
      </c>
      <c r="M147" s="454">
        <f>'AERFD Misc works estimation'!GJ56</f>
        <v>1667.7763766217793</v>
      </c>
      <c r="N147" s="454">
        <f>'AERFD Misc works estimation'!GK56</f>
        <v>1721.2020625267078</v>
      </c>
      <c r="O147" s="455">
        <f>'AERFD Misc works estimation'!GL56</f>
        <v>1775.7815133469462</v>
      </c>
      <c r="Q147" s="394">
        <v>1574.6554131510002</v>
      </c>
      <c r="R147" s="397">
        <v>1574.6554131510002</v>
      </c>
      <c r="T147" s="445">
        <f>SUMIFS('Price cost comparison'!$K$9:$K$165,'Price cost comparison'!$B$9:$B$165,'AERFD Price cost comparison'!B147)</f>
        <v>1572.168007888981</v>
      </c>
      <c r="U147" s="477">
        <f t="shared" si="13"/>
        <v>1572.047580808068</v>
      </c>
      <c r="V147" s="474">
        <f t="shared" si="10"/>
        <v>-0.12042708091303211</v>
      </c>
      <c r="X147" s="474">
        <f t="shared" si="11"/>
        <v>-2.6078323429321699</v>
      </c>
      <c r="Y147" s="127">
        <f t="shared" si="12"/>
        <v>-1.6561289036016505E-3</v>
      </c>
    </row>
    <row r="148" spans="2:25" ht="24" customHeight="1" x14ac:dyDescent="0.35">
      <c r="B148" s="31">
        <f t="shared" si="14"/>
        <v>651</v>
      </c>
      <c r="C148" s="25" t="s">
        <v>98</v>
      </c>
      <c r="D148" s="189" t="s">
        <v>127</v>
      </c>
      <c r="E148" s="408" t="s">
        <v>174</v>
      </c>
      <c r="F148" s="233">
        <f>'AERFD Misc works estimation'!GN28</f>
        <v>1360.4962</v>
      </c>
      <c r="G148" s="410" t="s">
        <v>174</v>
      </c>
      <c r="I148" s="428" t="s">
        <v>174</v>
      </c>
      <c r="K148" s="394">
        <f>'AERFD Misc works estimation'!GP28</f>
        <v>1432.5709501642323</v>
      </c>
      <c r="L148" s="454">
        <f>'AERFD Misc works estimation'!GQ28</f>
        <v>1471.5767906997121</v>
      </c>
      <c r="M148" s="454">
        <f>'AERFD Misc works estimation'!GR28</f>
        <v>1514.7314027193345</v>
      </c>
      <c r="N148" s="454">
        <f>'AERFD Misc works estimation'!GS28</f>
        <v>1559.701069062377</v>
      </c>
      <c r="O148" s="455">
        <f>'AERFD Misc works estimation'!GT28</f>
        <v>1605.6754463339325</v>
      </c>
      <c r="Q148" s="394">
        <v>1434.3607756298236</v>
      </c>
      <c r="R148" s="397">
        <v>1434.3607756298236</v>
      </c>
      <c r="T148" s="445">
        <f>SUMIFS('Price cost comparison'!$K$9:$K$165,'Price cost comparison'!$B$9:$B$165,'AERFD Price cost comparison'!B148)</f>
        <v>1432.6311637046888</v>
      </c>
      <c r="U148" s="477">
        <f t="shared" si="13"/>
        <v>1432.5709501642323</v>
      </c>
      <c r="V148" s="474">
        <f t="shared" si="10"/>
        <v>-6.0213540456516057E-2</v>
      </c>
      <c r="X148" s="474">
        <f t="shared" si="11"/>
        <v>-1.7898254655913206</v>
      </c>
      <c r="Y148" s="127">
        <f t="shared" si="12"/>
        <v>-1.2478209778187873E-3</v>
      </c>
    </row>
    <row r="149" spans="2:25" ht="15" customHeight="1" x14ac:dyDescent="0.35">
      <c r="B149" s="31">
        <f t="shared" si="14"/>
        <v>652</v>
      </c>
      <c r="C149" s="25" t="s">
        <v>99</v>
      </c>
      <c r="D149" s="189" t="s">
        <v>127</v>
      </c>
      <c r="E149" s="408" t="s">
        <v>174</v>
      </c>
      <c r="F149" s="233">
        <f>'AERFD Misc works estimation'!GN56</f>
        <v>1598.0242000000001</v>
      </c>
      <c r="G149" s="410" t="s">
        <v>174</v>
      </c>
      <c r="I149" s="428" t="s">
        <v>174</v>
      </c>
      <c r="K149" s="394">
        <f>'AERFD Misc works estimation'!GP56</f>
        <v>1758.8386555263592</v>
      </c>
      <c r="L149" s="454">
        <f>'AERFD Misc works estimation'!GQ56</f>
        <v>1807.5559570031173</v>
      </c>
      <c r="M149" s="454">
        <f>'AERFD Misc works estimation'!GR56</f>
        <v>1862.0636684204724</v>
      </c>
      <c r="N149" s="454">
        <f>'AERFD Misc works estimation'!GS56</f>
        <v>1918.9977011734989</v>
      </c>
      <c r="O149" s="455">
        <f>'AERFD Misc works estimation'!GT56</f>
        <v>1977.186910199825</v>
      </c>
      <c r="Q149" s="394">
        <v>1761.2081094945811</v>
      </c>
      <c r="R149" s="397">
        <v>1761.2081094945811</v>
      </c>
      <c r="T149" s="445">
        <f>SUMIFS('Price cost comparison'!$K$9:$K$165,'Price cost comparison'!$B$9:$B$165,'AERFD Price cost comparison'!B149)</f>
        <v>1758.9301487472821</v>
      </c>
      <c r="U149" s="477">
        <f t="shared" si="13"/>
        <v>1758.8386555263592</v>
      </c>
      <c r="V149" s="474">
        <f t="shared" si="10"/>
        <v>-9.1493220922984619E-2</v>
      </c>
      <c r="X149" s="474">
        <f t="shared" si="11"/>
        <v>-2.3694539682219329</v>
      </c>
      <c r="Y149" s="127">
        <f t="shared" si="12"/>
        <v>-1.3453571758205803E-3</v>
      </c>
    </row>
    <row r="150" spans="2:25" ht="15" customHeight="1" x14ac:dyDescent="0.35">
      <c r="B150" s="31">
        <f t="shared" si="14"/>
        <v>653</v>
      </c>
      <c r="C150" s="25" t="s">
        <v>103</v>
      </c>
      <c r="D150" s="189" t="s">
        <v>127</v>
      </c>
      <c r="E150" s="408" t="s">
        <v>174</v>
      </c>
      <c r="F150" s="233">
        <f>'AERFD Misc works estimation'!GV28</f>
        <v>1375.5022000000001</v>
      </c>
      <c r="G150" s="410" t="s">
        <v>174</v>
      </c>
      <c r="I150" s="428" t="s">
        <v>174</v>
      </c>
      <c r="K150" s="394">
        <f>'AERFD Misc works estimation'!GX28</f>
        <v>1449.2084401459163</v>
      </c>
      <c r="L150" s="454">
        <f>'AERFD Misc works estimation'!GY28</f>
        <v>1490.1766087776598</v>
      </c>
      <c r="M150" s="454">
        <f>'AERFD Misc works estimation'!GZ28</f>
        <v>1536.6119880160622</v>
      </c>
      <c r="N150" s="454">
        <f>'AERFD Misc works estimation'!HA28</f>
        <v>1585.2442720022705</v>
      </c>
      <c r="O150" s="455">
        <f>'AERFD Misc works estimation'!HB28</f>
        <v>1634.9323920699853</v>
      </c>
      <c r="Q150" s="394">
        <v>1450.1900670062473</v>
      </c>
      <c r="R150" s="397">
        <v>1450.1900670062473</v>
      </c>
      <c r="T150" s="445">
        <f>SUMIFS('Price cost comparison'!$K$9:$K$165,'Price cost comparison'!$B$9:$B$165,'AERFD Price cost comparison'!B150)</f>
        <v>1449.2397198263827</v>
      </c>
      <c r="U150" s="477">
        <f t="shared" si="13"/>
        <v>1449.2084401459163</v>
      </c>
      <c r="V150" s="474">
        <f t="shared" si="10"/>
        <v>-3.1279680466468562E-2</v>
      </c>
      <c r="X150" s="474">
        <f t="shared" si="11"/>
        <v>-0.98162686033106183</v>
      </c>
      <c r="Y150" s="127">
        <f t="shared" si="12"/>
        <v>-6.7689531370016833E-4</v>
      </c>
    </row>
    <row r="151" spans="2:25" ht="15" customHeight="1" x14ac:dyDescent="0.35">
      <c r="B151" s="31">
        <f t="shared" si="14"/>
        <v>654</v>
      </c>
      <c r="C151" s="25" t="s">
        <v>104</v>
      </c>
      <c r="D151" s="189" t="s">
        <v>127</v>
      </c>
      <c r="E151" s="408" t="s">
        <v>174</v>
      </c>
      <c r="F151" s="233">
        <f>'AERFD Misc works estimation'!GV56</f>
        <v>1589.7821999999999</v>
      </c>
      <c r="G151" s="410" t="s">
        <v>174</v>
      </c>
      <c r="I151" s="428" t="s">
        <v>174</v>
      </c>
      <c r="K151" s="394">
        <f>'AERFD Misc works estimation'!GX56</f>
        <v>1813.0750827648178</v>
      </c>
      <c r="L151" s="454">
        <f>'AERFD Misc works estimation'!GY56</f>
        <v>1864.8738565393703</v>
      </c>
      <c r="M151" s="454">
        <f>'AERFD Misc works estimation'!GZ56</f>
        <v>1923.9706610223793</v>
      </c>
      <c r="N151" s="454">
        <f>'AERFD Misc works estimation'!HA56</f>
        <v>1985.9460793890835</v>
      </c>
      <c r="O151" s="455">
        <f>'AERFD Misc works estimation'!HB56</f>
        <v>2049.2566626908783</v>
      </c>
      <c r="Q151" s="394">
        <v>1814.0567096251489</v>
      </c>
      <c r="R151" s="397">
        <v>1814.0567096251489</v>
      </c>
      <c r="T151" s="445">
        <f>SUMIFS('Price cost comparison'!$K$9:$K$165,'Price cost comparison'!$B$9:$B$165,'AERFD Price cost comparison'!B151)</f>
        <v>1813.1063624452843</v>
      </c>
      <c r="U151" s="477">
        <f t="shared" si="13"/>
        <v>1813.0750827648178</v>
      </c>
      <c r="V151" s="474">
        <f t="shared" si="10"/>
        <v>-3.1279680466468562E-2</v>
      </c>
      <c r="X151" s="474">
        <f t="shared" si="11"/>
        <v>-0.98162686033106183</v>
      </c>
      <c r="Y151" s="127">
        <f t="shared" si="12"/>
        <v>-5.4112247711037779E-4</v>
      </c>
    </row>
    <row r="152" spans="2:25" ht="15" customHeight="1" x14ac:dyDescent="0.35">
      <c r="B152" s="31">
        <f t="shared" si="14"/>
        <v>655</v>
      </c>
      <c r="C152" s="25" t="s">
        <v>107</v>
      </c>
      <c r="D152" s="189" t="s">
        <v>127</v>
      </c>
      <c r="E152" s="408" t="s">
        <v>174</v>
      </c>
      <c r="F152" s="233">
        <f>'AERFD Misc works estimation'!HD28</f>
        <v>1577.7722000000001</v>
      </c>
      <c r="G152" s="410" t="s">
        <v>174</v>
      </c>
      <c r="I152" s="428" t="s">
        <v>174</v>
      </c>
      <c r="K152" s="394">
        <f>'AERFD Misc works estimation'!HF28</f>
        <v>1662.2962039690533</v>
      </c>
      <c r="L152" s="454">
        <f>'AERFD Misc works estimation'!HG28</f>
        <v>1709.3558739047571</v>
      </c>
      <c r="M152" s="454">
        <f>'AERFD Misc works estimation'!HH28</f>
        <v>1762.743573627158</v>
      </c>
      <c r="N152" s="454">
        <f>'AERFD Misc works estimation'!HI28</f>
        <v>1818.6673755025834</v>
      </c>
      <c r="O152" s="455">
        <f>'AERFD Misc works estimation'!HJ28</f>
        <v>1875.8040293120121</v>
      </c>
      <c r="Q152" s="394">
        <v>1663.3243954693842</v>
      </c>
      <c r="R152" s="397">
        <v>1663.3243954693842</v>
      </c>
      <c r="T152" s="445">
        <f>SUMIFS('Price cost comparison'!$K$9:$K$165,'Price cost comparison'!$B$9:$B$165,'AERFD Price cost comparison'!B152)</f>
        <v>1662.3274836495198</v>
      </c>
      <c r="U152" s="477">
        <f t="shared" si="13"/>
        <v>1662.2962039690533</v>
      </c>
      <c r="V152" s="474">
        <f t="shared" si="10"/>
        <v>-3.1279680466468562E-2</v>
      </c>
      <c r="X152" s="474">
        <f t="shared" si="11"/>
        <v>-1.0281915003308768</v>
      </c>
      <c r="Y152" s="127">
        <f t="shared" si="12"/>
        <v>-6.1815452423561964E-4</v>
      </c>
    </row>
    <row r="153" spans="2:25" ht="15" customHeight="1" x14ac:dyDescent="0.35">
      <c r="B153" s="31">
        <f t="shared" si="14"/>
        <v>656</v>
      </c>
      <c r="C153" s="25" t="s">
        <v>108</v>
      </c>
      <c r="D153" s="189" t="s">
        <v>127</v>
      </c>
      <c r="E153" s="408" t="s">
        <v>174</v>
      </c>
      <c r="F153" s="233">
        <f>'AERFD Misc works estimation'!HD56</f>
        <v>1951.6602</v>
      </c>
      <c r="G153" s="410" t="s">
        <v>174</v>
      </c>
      <c r="I153" s="428" t="s">
        <v>174</v>
      </c>
      <c r="K153" s="394">
        <f>'AERFD Misc works estimation'!HF56</f>
        <v>2220.1154091795725</v>
      </c>
      <c r="L153" s="454">
        <f>'AERFD Misc works estimation'!HG56</f>
        <v>2283.778743329251</v>
      </c>
      <c r="M153" s="454">
        <f>'AERFD Misc works estimation'!HH56</f>
        <v>2356.5768130595884</v>
      </c>
      <c r="N153" s="454">
        <f>'AERFD Misc works estimation'!HI56</f>
        <v>2432.9560668598592</v>
      </c>
      <c r="O153" s="455">
        <f>'AERFD Misc works estimation'!HJ56</f>
        <v>2510.9763926639275</v>
      </c>
      <c r="Q153" s="394">
        <v>2221.7232291825339</v>
      </c>
      <c r="R153" s="397">
        <v>2221.7232291825339</v>
      </c>
      <c r="T153" s="445">
        <f>SUMIFS('Price cost comparison'!$K$9:$K$165,'Price cost comparison'!$B$9:$B$165,'AERFD Price cost comparison'!B153)</f>
        <v>2220.1779685405054</v>
      </c>
      <c r="U153" s="477">
        <f t="shared" si="13"/>
        <v>2220.1154091795725</v>
      </c>
      <c r="V153" s="474">
        <f t="shared" si="10"/>
        <v>-6.2559360932937125E-2</v>
      </c>
      <c r="X153" s="474">
        <f t="shared" si="11"/>
        <v>-1.6078200029614891</v>
      </c>
      <c r="Y153" s="127">
        <f t="shared" si="12"/>
        <v>-7.236815017472155E-4</v>
      </c>
    </row>
    <row r="154" spans="2:25" ht="24.75" customHeight="1" x14ac:dyDescent="0.35">
      <c r="B154" s="31">
        <f t="shared" si="14"/>
        <v>657</v>
      </c>
      <c r="C154" s="25" t="s">
        <v>112</v>
      </c>
      <c r="D154" s="189" t="s">
        <v>127</v>
      </c>
      <c r="E154" s="408" t="s">
        <v>174</v>
      </c>
      <c r="F154" s="233">
        <f>'AERFD Misc works estimation'!HL28</f>
        <v>726.86059999999998</v>
      </c>
      <c r="G154" s="410" t="s">
        <v>174</v>
      </c>
      <c r="I154" s="428" t="s">
        <v>174</v>
      </c>
      <c r="K154" s="394">
        <f>'AERFD Misc works estimation'!HN28</f>
        <v>763.69818873078702</v>
      </c>
      <c r="L154" s="454">
        <f>'AERFD Misc works estimation'!HO28</f>
        <v>783.27964544498479</v>
      </c>
      <c r="M154" s="454">
        <f>'AERFD Misc works estimation'!HP28</f>
        <v>804.05242524677078</v>
      </c>
      <c r="N154" s="454">
        <f>'AERFD Misc works estimation'!HQ28</f>
        <v>825.50300370706282</v>
      </c>
      <c r="O154" s="455">
        <f>'AERFD Misc works estimation'!HR28</f>
        <v>847.4574950038417</v>
      </c>
      <c r="Q154" s="394">
        <v>764.28232758813692</v>
      </c>
      <c r="R154" s="397">
        <v>764.28232758813692</v>
      </c>
      <c r="T154" s="445">
        <f>SUMIFS('Price cost comparison'!$K$9:$K$165,'Price cost comparison'!$B$9:$B$165,'AERFD Price cost comparison'!B154)</f>
        <v>763.69818873078702</v>
      </c>
      <c r="U154" s="477">
        <f t="shared" si="13"/>
        <v>763.69818873078702</v>
      </c>
      <c r="V154" s="474">
        <f t="shared" si="10"/>
        <v>0</v>
      </c>
      <c r="X154" s="474">
        <f t="shared" si="11"/>
        <v>-0.5841388573498989</v>
      </c>
      <c r="Y154" s="127">
        <f t="shared" si="12"/>
        <v>-7.6429721879515272E-4</v>
      </c>
    </row>
    <row r="155" spans="2:25" ht="24.75" customHeight="1" x14ac:dyDescent="0.35">
      <c r="B155" s="31">
        <f t="shared" si="14"/>
        <v>658</v>
      </c>
      <c r="C155" s="25" t="s">
        <v>114</v>
      </c>
      <c r="D155" s="189" t="s">
        <v>127</v>
      </c>
      <c r="E155" s="408" t="s">
        <v>174</v>
      </c>
      <c r="F155" s="233">
        <f>'AERFD Misc works estimation'!HL56</f>
        <v>765.8205999999999</v>
      </c>
      <c r="G155" s="410" t="s">
        <v>174</v>
      </c>
      <c r="I155" s="428" t="s">
        <v>174</v>
      </c>
      <c r="K155" s="394">
        <f>'AERFD Misc works estimation'!HN56</f>
        <v>829.85576011604189</v>
      </c>
      <c r="L155" s="454">
        <f>'AERFD Misc works estimation'!HO56</f>
        <v>851.40641776529583</v>
      </c>
      <c r="M155" s="454">
        <f>'AERFD Misc works estimation'!HP56</f>
        <v>874.48127488428293</v>
      </c>
      <c r="N155" s="454">
        <f>'AERFD Misc works estimation'!HQ56</f>
        <v>898.35787777739256</v>
      </c>
      <c r="O155" s="455">
        <f>'AERFD Misc works estimation'!HR56</f>
        <v>922.7891805712768</v>
      </c>
      <c r="Q155" s="394">
        <v>830.43989897339179</v>
      </c>
      <c r="R155" s="397">
        <v>830.43989897339179</v>
      </c>
      <c r="T155" s="445">
        <f>SUMIFS('Price cost comparison'!$K$9:$K$165,'Price cost comparison'!$B$9:$B$165,'AERFD Price cost comparison'!B155)</f>
        <v>829.85576011604189</v>
      </c>
      <c r="U155" s="477">
        <f t="shared" si="13"/>
        <v>829.85576011604189</v>
      </c>
      <c r="V155" s="474">
        <f t="shared" si="10"/>
        <v>0</v>
      </c>
      <c r="X155" s="474">
        <f t="shared" si="11"/>
        <v>-0.5841388573498989</v>
      </c>
      <c r="Y155" s="127">
        <f t="shared" si="12"/>
        <v>-7.0340894996979834E-4</v>
      </c>
    </row>
    <row r="156" spans="2:25" ht="24.75" customHeight="1" x14ac:dyDescent="0.35">
      <c r="B156" s="31">
        <f t="shared" si="14"/>
        <v>659</v>
      </c>
      <c r="C156" s="25" t="s">
        <v>113</v>
      </c>
      <c r="D156" s="189" t="s">
        <v>127</v>
      </c>
      <c r="E156" s="408" t="s">
        <v>174</v>
      </c>
      <c r="F156" s="233">
        <f>'AERFD Misc works estimation'!HT28</f>
        <v>831.61400000000003</v>
      </c>
      <c r="G156" s="410" t="s">
        <v>174</v>
      </c>
      <c r="I156" s="428" t="s">
        <v>174</v>
      </c>
      <c r="K156" s="394">
        <f>'AERFD Misc works estimation'!HV28</f>
        <v>873.64738355913698</v>
      </c>
      <c r="L156" s="454">
        <f>'AERFD Misc works estimation'!HW28</f>
        <v>895.92259554662928</v>
      </c>
      <c r="M156" s="454">
        <f>'AERFD Misc works estimation'!HX28</f>
        <v>919.45512762590567</v>
      </c>
      <c r="N156" s="454">
        <f>'AERFD Misc works estimation'!HY28</f>
        <v>943.73307229448642</v>
      </c>
      <c r="O156" s="455">
        <f>'AERFD Misc works estimation'!HZ28</f>
        <v>968.58420027165732</v>
      </c>
      <c r="Q156" s="394">
        <v>874.33886846313692</v>
      </c>
      <c r="R156" s="397">
        <v>874.33886846313692</v>
      </c>
      <c r="T156" s="445">
        <f>SUMIFS('Price cost comparison'!$K$9:$K$165,'Price cost comparison'!$B$9:$B$165,'AERFD Price cost comparison'!B156)</f>
        <v>873.64738355913698</v>
      </c>
      <c r="U156" s="477">
        <f t="shared" si="13"/>
        <v>873.64738355913698</v>
      </c>
      <c r="V156" s="474">
        <f t="shared" si="10"/>
        <v>0</v>
      </c>
      <c r="X156" s="474">
        <f t="shared" si="11"/>
        <v>-0.69148490399993534</v>
      </c>
      <c r="Y156" s="127">
        <f t="shared" si="12"/>
        <v>-7.9086602339363933E-4</v>
      </c>
    </row>
    <row r="157" spans="2:25" ht="24.75" customHeight="1" x14ac:dyDescent="0.35">
      <c r="B157" s="31">
        <f t="shared" si="14"/>
        <v>660</v>
      </c>
      <c r="C157" s="25" t="s">
        <v>115</v>
      </c>
      <c r="D157" s="189" t="s">
        <v>127</v>
      </c>
      <c r="E157" s="408" t="s">
        <v>174</v>
      </c>
      <c r="F157" s="233">
        <f>'AERFD Misc works estimation'!HT56</f>
        <v>870.57399999999996</v>
      </c>
      <c r="G157" s="410" t="s">
        <v>174</v>
      </c>
      <c r="I157" s="428" t="s">
        <v>174</v>
      </c>
      <c r="K157" s="394">
        <f>'AERFD Misc works estimation'!HV56</f>
        <v>939.80495494439185</v>
      </c>
      <c r="L157" s="454">
        <f>'AERFD Misc works estimation'!HW56</f>
        <v>964.04936786694032</v>
      </c>
      <c r="M157" s="454">
        <f>'AERFD Misc works estimation'!HX56</f>
        <v>989.88397726341782</v>
      </c>
      <c r="N157" s="454">
        <f>'AERFD Misc works estimation'!HY56</f>
        <v>1016.5879463648162</v>
      </c>
      <c r="O157" s="455">
        <f>'AERFD Misc works estimation'!HZ56</f>
        <v>1043.9158858390924</v>
      </c>
      <c r="Q157" s="394">
        <v>940.49643984839179</v>
      </c>
      <c r="R157" s="397">
        <v>940.49643984839179</v>
      </c>
      <c r="T157" s="445">
        <f>SUMIFS('Price cost comparison'!$K$9:$K$165,'Price cost comparison'!$B$9:$B$165,'AERFD Price cost comparison'!B157)</f>
        <v>939.80495494439185</v>
      </c>
      <c r="U157" s="477">
        <f t="shared" si="13"/>
        <v>939.80495494439185</v>
      </c>
      <c r="V157" s="474">
        <f t="shared" si="10"/>
        <v>0</v>
      </c>
      <c r="X157" s="474">
        <f t="shared" si="11"/>
        <v>-0.69148490399993534</v>
      </c>
      <c r="Y157" s="127">
        <f t="shared" si="12"/>
        <v>-7.3523394103586703E-4</v>
      </c>
    </row>
    <row r="158" spans="2:25" ht="24.75" customHeight="1" x14ac:dyDescent="0.35">
      <c r="B158" s="31">
        <f t="shared" si="14"/>
        <v>661</v>
      </c>
      <c r="C158" s="25" t="s">
        <v>116</v>
      </c>
      <c r="D158" s="189" t="s">
        <v>127</v>
      </c>
      <c r="E158" s="408" t="s">
        <v>174</v>
      </c>
      <c r="F158" s="233">
        <f>'AERFD Misc works estimation'!IB28</f>
        <v>3903.3463999999999</v>
      </c>
      <c r="G158" s="410" t="s">
        <v>174</v>
      </c>
      <c r="I158" s="428" t="s">
        <v>174</v>
      </c>
      <c r="K158" s="394">
        <f>'AERFD Misc works estimation'!ID28</f>
        <v>4098.1310391600546</v>
      </c>
      <c r="L158" s="454">
        <f>'AERFD Misc works estimation'!IE28</f>
        <v>4199.8415262549161</v>
      </c>
      <c r="M158" s="454">
        <f>'AERFD Misc works estimation'!IF28</f>
        <v>4305.1112863807384</v>
      </c>
      <c r="N158" s="454">
        <f>'AERFD Misc works estimation'!IG28</f>
        <v>4413.2134539596855</v>
      </c>
      <c r="O158" s="455">
        <f>'AERFD Misc works estimation'!IH28</f>
        <v>4523.9316851406311</v>
      </c>
      <c r="Q158" s="394">
        <v>4101.8899260697053</v>
      </c>
      <c r="R158" s="397">
        <v>4101.8899260697053</v>
      </c>
      <c r="T158" s="445">
        <f>SUMIFS('Price cost comparison'!$K$9:$K$165,'Price cost comparison'!$B$9:$B$165,'AERFD Price cost comparison'!B158)</f>
        <v>4098.1310391600546</v>
      </c>
      <c r="U158" s="477">
        <f t="shared" si="13"/>
        <v>4098.1310391600546</v>
      </c>
      <c r="V158" s="474">
        <f t="shared" si="10"/>
        <v>0</v>
      </c>
      <c r="X158" s="474">
        <f t="shared" si="11"/>
        <v>-3.7588869096507551</v>
      </c>
      <c r="Y158" s="127">
        <f t="shared" si="12"/>
        <v>-9.163792733103386E-4</v>
      </c>
    </row>
    <row r="159" spans="2:25" ht="15" customHeight="1" x14ac:dyDescent="0.35">
      <c r="B159" s="31">
        <f t="shared" si="14"/>
        <v>662</v>
      </c>
      <c r="C159" s="25" t="s">
        <v>117</v>
      </c>
      <c r="D159" s="189" t="s">
        <v>127</v>
      </c>
      <c r="E159" s="408" t="s">
        <v>174</v>
      </c>
      <c r="F159" s="233">
        <f>'AERFD Misc works estimation'!IB56</f>
        <v>3961.7864</v>
      </c>
      <c r="G159" s="410" t="s">
        <v>174</v>
      </c>
      <c r="I159" s="428" t="s">
        <v>174</v>
      </c>
      <c r="K159" s="394">
        <f>'AERFD Misc works estimation'!ID56</f>
        <v>4197.3673962379371</v>
      </c>
      <c r="L159" s="454">
        <f>'AERFD Misc works estimation'!IE56</f>
        <v>4302.0316847353834</v>
      </c>
      <c r="M159" s="454">
        <f>'AERFD Misc works estimation'!IF56</f>
        <v>4410.7545608370065</v>
      </c>
      <c r="N159" s="454">
        <f>'AERFD Misc works estimation'!IG56</f>
        <v>4522.4957650651795</v>
      </c>
      <c r="O159" s="455">
        <f>'AERFD Misc works estimation'!IH56</f>
        <v>4636.9292134917832</v>
      </c>
      <c r="Q159" s="394">
        <v>4201.1262831475869</v>
      </c>
      <c r="R159" s="397">
        <v>4201.1262831475869</v>
      </c>
      <c r="T159" s="445">
        <f>SUMIFS('Price cost comparison'!$K$9:$K$165,'Price cost comparison'!$B$9:$B$165,'AERFD Price cost comparison'!B159)</f>
        <v>4197.3673962379371</v>
      </c>
      <c r="U159" s="477">
        <f t="shared" si="13"/>
        <v>4197.3673962379371</v>
      </c>
      <c r="V159" s="474">
        <f t="shared" si="10"/>
        <v>0</v>
      </c>
      <c r="X159" s="474">
        <f t="shared" si="11"/>
        <v>-3.7588869096498456</v>
      </c>
      <c r="Y159" s="127">
        <f t="shared" si="12"/>
        <v>-8.9473313971261896E-4</v>
      </c>
    </row>
    <row r="160" spans="2:25" ht="15" customHeight="1" x14ac:dyDescent="0.35">
      <c r="B160" s="31">
        <f t="shared" si="14"/>
        <v>663</v>
      </c>
      <c r="C160" s="25" t="s">
        <v>118</v>
      </c>
      <c r="D160" s="189" t="s">
        <v>127</v>
      </c>
      <c r="E160" s="408" t="s">
        <v>174</v>
      </c>
      <c r="F160" s="233">
        <f>'AERFD Misc works estimation'!IJ28</f>
        <v>2374.87</v>
      </c>
      <c r="G160" s="410" t="s">
        <v>174</v>
      </c>
      <c r="I160" s="428" t="s">
        <v>174</v>
      </c>
      <c r="K160" s="394">
        <f>'AERFD Misc works estimation'!IL28</f>
        <v>2493.4492669731367</v>
      </c>
      <c r="L160" s="454">
        <f>'AERFD Misc works estimation'!IM28</f>
        <v>2555.409625104272</v>
      </c>
      <c r="M160" s="454">
        <f>'AERFD Misc works estimation'!IN28</f>
        <v>2619.5995894077105</v>
      </c>
      <c r="N160" s="454">
        <f>'AERFD Misc works estimation'!IO28</f>
        <v>2685.5310733899455</v>
      </c>
      <c r="O160" s="455">
        <f>'AERFD Misc works estimation'!IP28</f>
        <v>2753.0562523939548</v>
      </c>
      <c r="Q160" s="394">
        <v>2495.7222034631368</v>
      </c>
      <c r="R160" s="397">
        <v>2495.7222034631368</v>
      </c>
      <c r="T160" s="445">
        <f>SUMIFS('Price cost comparison'!$K$9:$K$165,'Price cost comparison'!$B$9:$B$165,'AERFD Price cost comparison'!B160)</f>
        <v>2493.4492669731367</v>
      </c>
      <c r="U160" s="477">
        <f t="shared" si="13"/>
        <v>2493.4492669731367</v>
      </c>
      <c r="V160" s="474">
        <f t="shared" si="10"/>
        <v>0</v>
      </c>
      <c r="X160" s="474">
        <f t="shared" si="11"/>
        <v>-2.2729364900001201</v>
      </c>
      <c r="Y160" s="127">
        <f t="shared" si="12"/>
        <v>-9.1073296813488588E-4</v>
      </c>
    </row>
    <row r="161" spans="2:25" ht="15" customHeight="1" x14ac:dyDescent="0.35">
      <c r="B161" s="31">
        <f t="shared" si="14"/>
        <v>664</v>
      </c>
      <c r="C161" s="25" t="s">
        <v>119</v>
      </c>
      <c r="D161" s="189" t="s">
        <v>127</v>
      </c>
      <c r="E161" s="408" t="s">
        <v>174</v>
      </c>
      <c r="F161" s="233">
        <f>'AERFD Misc works estimation'!IJ56</f>
        <v>2413.83</v>
      </c>
      <c r="G161" s="410" t="s">
        <v>174</v>
      </c>
      <c r="I161" s="428" t="s">
        <v>174</v>
      </c>
      <c r="K161" s="394">
        <f>'AERFD Misc works estimation'!IL56</f>
        <v>2559.6068383583915</v>
      </c>
      <c r="L161" s="454">
        <f>'AERFD Misc works estimation'!IM56</f>
        <v>2623.5363974245834</v>
      </c>
      <c r="M161" s="454">
        <f>'AERFD Misc works estimation'!IN56</f>
        <v>2690.0284390452225</v>
      </c>
      <c r="N161" s="454">
        <f>'AERFD Misc works estimation'!IO56</f>
        <v>2758.3859474602755</v>
      </c>
      <c r="O161" s="455">
        <f>'AERFD Misc works estimation'!IP56</f>
        <v>2828.38793796139</v>
      </c>
      <c r="Q161" s="394">
        <v>2561.8797748483917</v>
      </c>
      <c r="R161" s="397">
        <v>2561.8797748483917</v>
      </c>
      <c r="T161" s="445">
        <f>SUMIFS('Price cost comparison'!$K$9:$K$165,'Price cost comparison'!$B$9:$B$165,'AERFD Price cost comparison'!B161)</f>
        <v>2559.6068383583915</v>
      </c>
      <c r="U161" s="477">
        <f t="shared" si="13"/>
        <v>2559.6068383583915</v>
      </c>
      <c r="V161" s="474">
        <f t="shared" si="10"/>
        <v>0</v>
      </c>
      <c r="X161" s="474">
        <f t="shared" si="11"/>
        <v>-2.2729364900001201</v>
      </c>
      <c r="Y161" s="127">
        <f t="shared" si="12"/>
        <v>-8.8721434640102472E-4</v>
      </c>
    </row>
    <row r="162" spans="2:25" ht="15" customHeight="1" x14ac:dyDescent="0.35">
      <c r="B162" s="31">
        <f t="shared" si="14"/>
        <v>665</v>
      </c>
      <c r="C162" s="25" t="s">
        <v>120</v>
      </c>
      <c r="D162" s="189" t="s">
        <v>127</v>
      </c>
      <c r="E162" s="408" t="s">
        <v>174</v>
      </c>
      <c r="F162" s="233">
        <f>'AERFD Misc works estimation'!IR28</f>
        <v>3099.0699999999997</v>
      </c>
      <c r="G162" s="410" t="s">
        <v>174</v>
      </c>
      <c r="I162" s="428" t="s">
        <v>174</v>
      </c>
      <c r="K162" s="394">
        <f>'AERFD Misc works estimation'!IT28</f>
        <v>3253.5697680231369</v>
      </c>
      <c r="L162" s="454">
        <f>'AERFD Misc works estimation'!IU28</f>
        <v>3334.1530784299966</v>
      </c>
      <c r="M162" s="454">
        <f>'AERFD Misc works estimation'!IV28</f>
        <v>3417.4222573399156</v>
      </c>
      <c r="N162" s="454">
        <f>'AERFD Misc works estimation'!IW28</f>
        <v>3502.9003966864898</v>
      </c>
      <c r="O162" s="455">
        <f>'AERFD Misc works estimation'!IX28</f>
        <v>3590.4511241112637</v>
      </c>
      <c r="Q162" s="394">
        <v>3256.5848284631365</v>
      </c>
      <c r="R162" s="397">
        <v>3256.5848284631365</v>
      </c>
      <c r="T162" s="445">
        <f>SUMIFS('Price cost comparison'!$K$9:$K$165,'Price cost comparison'!$B$9:$B$165,'AERFD Price cost comparison'!B162)</f>
        <v>3253.5697680231369</v>
      </c>
      <c r="U162" s="477">
        <f t="shared" si="13"/>
        <v>3253.5697680231369</v>
      </c>
      <c r="V162" s="474">
        <f t="shared" si="10"/>
        <v>0</v>
      </c>
      <c r="X162" s="474">
        <f t="shared" si="11"/>
        <v>-3.0150604399996155</v>
      </c>
      <c r="Y162" s="127">
        <f t="shared" si="12"/>
        <v>-9.2583506919501849E-4</v>
      </c>
    </row>
    <row r="163" spans="2:25" ht="15" customHeight="1" x14ac:dyDescent="0.35">
      <c r="B163" s="31">
        <f t="shared" si="14"/>
        <v>666</v>
      </c>
      <c r="C163" s="25" t="s">
        <v>121</v>
      </c>
      <c r="D163" s="189" t="s">
        <v>127</v>
      </c>
      <c r="E163" s="408" t="s">
        <v>174</v>
      </c>
      <c r="F163" s="233">
        <f>'AERFD Misc works estimation'!IR56</f>
        <v>3138.0299999999997</v>
      </c>
      <c r="G163" s="410" t="s">
        <v>174</v>
      </c>
      <c r="I163" s="428" t="s">
        <v>174</v>
      </c>
      <c r="K163" s="394">
        <f>'AERFD Misc works estimation'!IT56</f>
        <v>3319.7273394083918</v>
      </c>
      <c r="L163" s="454">
        <f>'AERFD Misc works estimation'!IU56</f>
        <v>3402.279850750308</v>
      </c>
      <c r="M163" s="454">
        <f>'AERFD Misc works estimation'!IV56</f>
        <v>3487.8511069774277</v>
      </c>
      <c r="N163" s="454">
        <f>'AERFD Misc works estimation'!IW56</f>
        <v>3575.7552707568198</v>
      </c>
      <c r="O163" s="455">
        <f>'AERFD Misc works estimation'!IX56</f>
        <v>3665.7828096786989</v>
      </c>
      <c r="Q163" s="394">
        <v>3322.7423998483914</v>
      </c>
      <c r="R163" s="397">
        <v>3322.7423998483914</v>
      </c>
      <c r="T163" s="445">
        <f>SUMIFS('Price cost comparison'!$K$9:$K$165,'Price cost comparison'!$B$9:$B$165,'AERFD Price cost comparison'!B163)</f>
        <v>3319.7273394083918</v>
      </c>
      <c r="U163" s="477">
        <f t="shared" si="13"/>
        <v>3319.7273394083918</v>
      </c>
      <c r="V163" s="474">
        <f t="shared" si="10"/>
        <v>0</v>
      </c>
      <c r="X163" s="474">
        <f t="shared" si="11"/>
        <v>-3.0150604399996155</v>
      </c>
      <c r="Y163" s="127">
        <f t="shared" si="12"/>
        <v>-9.0740119972501795E-4</v>
      </c>
    </row>
    <row r="164" spans="2:25" ht="15" customHeight="1" x14ac:dyDescent="0.35">
      <c r="B164" s="31">
        <f t="shared" si="14"/>
        <v>667</v>
      </c>
      <c r="C164" s="25" t="s">
        <v>125</v>
      </c>
      <c r="D164" s="189" t="s">
        <v>127</v>
      </c>
      <c r="E164" s="408" t="s">
        <v>174</v>
      </c>
      <c r="F164" s="233">
        <f>'AERFD Misc works estimation'!IZ28</f>
        <v>275.93959999999998</v>
      </c>
      <c r="G164" s="410" t="s">
        <v>174</v>
      </c>
      <c r="I164" s="428" t="s">
        <v>174</v>
      </c>
      <c r="K164" s="394">
        <f>'AERFD Misc works estimation'!JB28</f>
        <v>290.41139440053706</v>
      </c>
      <c r="L164" s="454">
        <f>'AERFD Misc works estimation'!JC28</f>
        <v>298.39732465364381</v>
      </c>
      <c r="M164" s="454">
        <f>'AERFD Misc works estimation'!JD28</f>
        <v>307.29048759604188</v>
      </c>
      <c r="N164" s="454">
        <f>'AERFD Misc works estimation'!JE28</f>
        <v>316.57039858389112</v>
      </c>
      <c r="O164" s="455">
        <f>'AERFD Misc works estimation'!JF28</f>
        <v>326.05604105515243</v>
      </c>
      <c r="Q164" s="394">
        <v>290.53345196313705</v>
      </c>
      <c r="R164" s="397">
        <v>290.53345196313705</v>
      </c>
      <c r="T164" s="445">
        <f>SUMIFS('Price cost comparison'!$K$9:$K$165,'Price cost comparison'!$B$9:$B$165,'AERFD Price cost comparison'!B164)</f>
        <v>290.41139440053706</v>
      </c>
      <c r="U164" s="477">
        <f t="shared" si="13"/>
        <v>290.41139440053706</v>
      </c>
      <c r="V164" s="474">
        <f t="shared" si="10"/>
        <v>0</v>
      </c>
      <c r="X164" s="474">
        <f t="shared" si="11"/>
        <v>-0.12205756259999134</v>
      </c>
      <c r="Y164" s="127">
        <f t="shared" si="12"/>
        <v>-4.2011534911125497E-4</v>
      </c>
    </row>
    <row r="165" spans="2:25" ht="15" customHeight="1" x14ac:dyDescent="0.35">
      <c r="B165" s="31">
        <f t="shared" si="14"/>
        <v>668</v>
      </c>
      <c r="C165" s="25" t="s">
        <v>126</v>
      </c>
      <c r="D165" s="189" t="s">
        <v>127</v>
      </c>
      <c r="E165" s="408" t="s">
        <v>174</v>
      </c>
      <c r="F165" s="233">
        <f>'AERFD Misc works estimation'!IZ56</f>
        <v>314.89959999999996</v>
      </c>
      <c r="G165" s="410" t="s">
        <v>174</v>
      </c>
      <c r="I165" s="428" t="s">
        <v>174</v>
      </c>
      <c r="K165" s="394">
        <f>'AERFD Misc works estimation'!JB56</f>
        <v>356.56896578579187</v>
      </c>
      <c r="L165" s="454">
        <f>'AERFD Misc works estimation'!JC56</f>
        <v>366.52409697395478</v>
      </c>
      <c r="M165" s="454">
        <f>'AERFD Misc works estimation'!JD56</f>
        <v>377.71933723355403</v>
      </c>
      <c r="N165" s="454">
        <f>'AERFD Misc works estimation'!JE56</f>
        <v>389.42527265422075</v>
      </c>
      <c r="O165" s="455">
        <f>'AERFD Misc works estimation'!JF56</f>
        <v>401.38772662258754</v>
      </c>
      <c r="Q165" s="394">
        <v>356.69102334839192</v>
      </c>
      <c r="R165" s="397">
        <v>356.69102334839192</v>
      </c>
      <c r="T165" s="445">
        <f>SUMIFS('Price cost comparison'!$K$9:$K$165,'Price cost comparison'!$B$9:$B$165,'AERFD Price cost comparison'!B165)</f>
        <v>356.56896578579187</v>
      </c>
      <c r="U165" s="477">
        <f t="shared" si="13"/>
        <v>356.56896578579187</v>
      </c>
      <c r="V165" s="474">
        <f t="shared" si="10"/>
        <v>0</v>
      </c>
      <c r="X165" s="474">
        <f t="shared" si="11"/>
        <v>-0.12205756260004819</v>
      </c>
      <c r="Y165" s="127">
        <f t="shared" si="12"/>
        <v>-3.4219409688039871E-4</v>
      </c>
    </row>
    <row r="166" spans="2:25" ht="18.75" customHeight="1" x14ac:dyDescent="0.35">
      <c r="B166" s="86"/>
      <c r="C166" s="33"/>
      <c r="D166" s="33"/>
      <c r="E166" s="33"/>
      <c r="F166" s="35"/>
      <c r="G166" s="36"/>
      <c r="I166" s="228"/>
      <c r="K166" s="371"/>
      <c r="L166" s="464"/>
      <c r="M166" s="464"/>
      <c r="N166" s="464"/>
      <c r="O166" s="465"/>
      <c r="Q166" s="371"/>
      <c r="R166" s="235"/>
    </row>
    <row r="167" spans="2:25" ht="15" customHeight="1" x14ac:dyDescent="0.35">
      <c r="K167" s="294"/>
    </row>
    <row r="168" spans="2:25" ht="21.75" customHeight="1" x14ac:dyDescent="0.6">
      <c r="B168" s="308" t="s">
        <v>540</v>
      </c>
      <c r="K168" s="294"/>
    </row>
    <row r="169" spans="2:25" ht="15" customHeight="1" x14ac:dyDescent="0.35">
      <c r="K169" s="294"/>
    </row>
    <row r="170" spans="2:25" ht="15" customHeight="1" x14ac:dyDescent="0.35">
      <c r="B170" s="303" t="str">
        <f>'17.18 prices'!A88</f>
        <v>Residential Estate Subdivision Services (per block)</v>
      </c>
      <c r="C170" s="304"/>
      <c r="D170" s="87"/>
      <c r="E170" s="365"/>
      <c r="F170" s="365"/>
      <c r="G170" s="316"/>
      <c r="I170" s="366"/>
      <c r="K170" s="372"/>
      <c r="L170" s="466"/>
      <c r="M170" s="466"/>
      <c r="N170" s="466"/>
      <c r="O170" s="467"/>
      <c r="Q170" s="372"/>
      <c r="R170" s="368"/>
    </row>
    <row r="171" spans="2:25" ht="15.75" customHeight="1" x14ac:dyDescent="0.35">
      <c r="B171" s="31">
        <f>'17.18 prices'!A89</f>
        <v>580</v>
      </c>
      <c r="C171" s="25" t="str">
        <f>'17.18 prices'!B89</f>
        <v>Subdivision Electricity Distribution Network Reticulation - Multi Unit Blocks</v>
      </c>
      <c r="D171" s="126" t="s">
        <v>317</v>
      </c>
      <c r="E171" s="226">
        <v>0</v>
      </c>
      <c r="F171" s="407" t="s">
        <v>174</v>
      </c>
      <c r="G171" s="410" t="s">
        <v>174</v>
      </c>
      <c r="I171" s="416">
        <v>0</v>
      </c>
      <c r="K171" s="400">
        <v>0</v>
      </c>
      <c r="L171" s="468">
        <v>0</v>
      </c>
      <c r="M171" s="468">
        <v>0</v>
      </c>
      <c r="N171" s="468">
        <v>0</v>
      </c>
      <c r="O171" s="469">
        <v>0</v>
      </c>
      <c r="Q171" s="400">
        <v>0</v>
      </c>
      <c r="R171" s="393">
        <v>0</v>
      </c>
    </row>
    <row r="172" spans="2:25" ht="16.5" customHeight="1" x14ac:dyDescent="0.35">
      <c r="B172" s="31">
        <f>'17.18 prices'!A90</f>
        <v>581</v>
      </c>
      <c r="C172" s="25" t="str">
        <f>'17.18 prices'!B90</f>
        <v>Subdivision Electricity Distribution Network Reticulation - Category 1 Blocks &lt;= 650 M2</v>
      </c>
      <c r="D172" s="126" t="s">
        <v>317</v>
      </c>
      <c r="E172" s="226">
        <v>1700.39</v>
      </c>
      <c r="F172" s="407" t="s">
        <v>174</v>
      </c>
      <c r="G172" s="410" t="s">
        <v>174</v>
      </c>
      <c r="I172" s="416">
        <v>1733.52</v>
      </c>
      <c r="K172" s="400">
        <f>I172*(1+$I$4)</f>
        <v>1775.9912399999998</v>
      </c>
      <c r="L172" s="470">
        <f t="shared" ref="L172:O173" si="15">K172*(1+$I$4)</f>
        <v>1819.5030253799998</v>
      </c>
      <c r="M172" s="470">
        <f t="shared" si="15"/>
        <v>1864.0808495018098</v>
      </c>
      <c r="N172" s="470">
        <f t="shared" si="15"/>
        <v>1909.7508303146039</v>
      </c>
      <c r="O172" s="471">
        <f t="shared" si="15"/>
        <v>1956.5397256573117</v>
      </c>
      <c r="Q172" s="400">
        <v>1769.0857560000002</v>
      </c>
      <c r="R172" s="421">
        <v>1769.0857560000002</v>
      </c>
    </row>
    <row r="173" spans="2:25" ht="26.25" customHeight="1" x14ac:dyDescent="0.35">
      <c r="B173" s="31">
        <f>'17.18 prices'!A91</f>
        <v>582</v>
      </c>
      <c r="C173" s="25" t="str">
        <f>'17.18 prices'!B91</f>
        <v>Subdivision Electricity Distribution Network Reticulation - Category 1 Blocks 650 - 1100m2 with average linear frontage of 22-25 metres</v>
      </c>
      <c r="D173" s="126" t="s">
        <v>317</v>
      </c>
      <c r="E173" s="226">
        <v>2227.7800000000002</v>
      </c>
      <c r="F173" s="407" t="s">
        <v>174</v>
      </c>
      <c r="G173" s="410" t="s">
        <v>174</v>
      </c>
      <c r="I173" s="416">
        <v>2271.19</v>
      </c>
      <c r="K173" s="400">
        <f>I173*(1+$I$4)</f>
        <v>2326.834155</v>
      </c>
      <c r="L173" s="470">
        <f t="shared" si="15"/>
        <v>2383.8415917974999</v>
      </c>
      <c r="M173" s="470">
        <f t="shared" si="15"/>
        <v>2442.2457107965383</v>
      </c>
      <c r="N173" s="470">
        <f t="shared" si="15"/>
        <v>2502.0807307110535</v>
      </c>
      <c r="O173" s="471">
        <f t="shared" si="15"/>
        <v>2563.3817086134741</v>
      </c>
      <c r="Q173" s="400">
        <v>2317.7823120000003</v>
      </c>
      <c r="R173" s="421">
        <v>2317.7823120000003</v>
      </c>
    </row>
    <row r="174" spans="2:25" ht="15" customHeight="1" x14ac:dyDescent="0.35">
      <c r="B174" s="30" t="s">
        <v>297</v>
      </c>
      <c r="C174" s="23"/>
      <c r="D174" s="21"/>
      <c r="E174" s="229"/>
      <c r="F174" s="229"/>
      <c r="G174" s="230"/>
      <c r="I174" s="227"/>
      <c r="K174" s="291"/>
      <c r="L174" s="456"/>
      <c r="M174" s="456"/>
      <c r="N174" s="456"/>
      <c r="O174" s="457"/>
      <c r="Q174" s="291"/>
      <c r="R174" s="293"/>
    </row>
    <row r="175" spans="2:25" ht="15" customHeight="1" x14ac:dyDescent="0.35">
      <c r="B175" s="31">
        <f>'17.18 prices'!A93</f>
        <v>585</v>
      </c>
      <c r="C175" s="25" t="str">
        <f>'17.18 prices'!B93</f>
        <v>HV feeder</v>
      </c>
      <c r="D175" s="126" t="s">
        <v>318</v>
      </c>
      <c r="E175" s="226">
        <v>36.83</v>
      </c>
      <c r="F175" s="407" t="s">
        <v>174</v>
      </c>
      <c r="G175" s="410" t="s">
        <v>174</v>
      </c>
      <c r="I175" s="416">
        <v>37.549999999999997</v>
      </c>
      <c r="K175" s="400">
        <f>I175*(1+$I$4)</f>
        <v>38.469974999999998</v>
      </c>
      <c r="L175" s="470">
        <f t="shared" ref="L175:O176" si="16">K175*(1+$I$4)</f>
        <v>39.412489387499996</v>
      </c>
      <c r="M175" s="470">
        <f t="shared" si="16"/>
        <v>40.378095377493743</v>
      </c>
      <c r="N175" s="470">
        <f t="shared" si="16"/>
        <v>41.367358714242336</v>
      </c>
      <c r="O175" s="471">
        <f t="shared" si="16"/>
        <v>42.380859002741275</v>
      </c>
      <c r="Q175" s="400">
        <v>38.317931999999999</v>
      </c>
      <c r="R175" s="421">
        <v>38.317931999999999</v>
      </c>
    </row>
    <row r="176" spans="2:25" ht="15" customHeight="1" x14ac:dyDescent="0.35">
      <c r="B176" s="32">
        <f>'17.18 prices'!A94</f>
        <v>586</v>
      </c>
      <c r="C176" s="33" t="str">
        <f>'17.18 prices'!B94</f>
        <v>Distribution substation</v>
      </c>
      <c r="D176" s="307" t="s">
        <v>318</v>
      </c>
      <c r="E176" s="369">
        <v>21.33</v>
      </c>
      <c r="F176" s="429" t="s">
        <v>174</v>
      </c>
      <c r="G176" s="430" t="s">
        <v>174</v>
      </c>
      <c r="I176" s="419">
        <v>21.74</v>
      </c>
      <c r="K176" s="422">
        <f>I176*(1+$I$4)</f>
        <v>22.272629999999996</v>
      </c>
      <c r="L176" s="472">
        <f t="shared" si="16"/>
        <v>22.818309434999996</v>
      </c>
      <c r="M176" s="472">
        <f t="shared" si="16"/>
        <v>23.377358016157494</v>
      </c>
      <c r="N176" s="472">
        <f t="shared" si="16"/>
        <v>23.95010328755335</v>
      </c>
      <c r="O176" s="473">
        <f t="shared" si="16"/>
        <v>24.536880818098407</v>
      </c>
      <c r="Q176" s="422">
        <v>22.191731999999998</v>
      </c>
      <c r="R176" s="424">
        <v>22.191731999999998</v>
      </c>
    </row>
    <row r="177" spans="1:18" ht="15" customHeight="1" x14ac:dyDescent="0.35">
      <c r="A177" s="25"/>
      <c r="B177" s="25"/>
      <c r="C177" s="25"/>
      <c r="D177" s="26"/>
      <c r="E177" s="26"/>
      <c r="F177" s="26"/>
      <c r="G177" s="26"/>
      <c r="H177" s="26"/>
      <c r="I177" s="26"/>
      <c r="K177" s="294"/>
      <c r="Q177" s="434"/>
      <c r="R177" s="11"/>
    </row>
    <row r="178" spans="1:18" ht="15" customHeight="1" x14ac:dyDescent="0.35">
      <c r="A178" s="25"/>
      <c r="B178" s="25"/>
      <c r="C178" s="25"/>
      <c r="D178" s="26"/>
      <c r="E178" s="26"/>
      <c r="F178" s="26"/>
      <c r="G178" s="26"/>
      <c r="H178" s="26"/>
      <c r="I178" s="26"/>
      <c r="K178" s="294"/>
    </row>
    <row r="179" spans="1:18" ht="23.25" customHeight="1" x14ac:dyDescent="0.6">
      <c r="B179" s="370" t="s">
        <v>244</v>
      </c>
      <c r="C179" s="90"/>
      <c r="D179" s="91"/>
      <c r="E179" s="27"/>
      <c r="F179" s="27"/>
      <c r="G179" s="85"/>
      <c r="K179" s="294"/>
    </row>
    <row r="180" spans="1:18" ht="15" customHeight="1" x14ac:dyDescent="0.35">
      <c r="B180" s="31"/>
      <c r="C180" s="25"/>
      <c r="D180" s="26"/>
      <c r="E180" s="11"/>
      <c r="F180" s="11"/>
      <c r="G180" s="28"/>
      <c r="K180" s="294"/>
    </row>
    <row r="181" spans="1:18" ht="38.25" customHeight="1" x14ac:dyDescent="0.35">
      <c r="B181" s="31">
        <v>1</v>
      </c>
      <c r="C181" s="25" t="s">
        <v>247</v>
      </c>
      <c r="D181" s="26"/>
      <c r="E181" s="11"/>
      <c r="F181" s="11"/>
      <c r="G181" s="28"/>
      <c r="K181" s="294"/>
    </row>
    <row r="182" spans="1:18" ht="30" customHeight="1" x14ac:dyDescent="0.35">
      <c r="B182" s="31">
        <v>2</v>
      </c>
      <c r="C182" s="25" t="s">
        <v>240</v>
      </c>
      <c r="D182" s="26"/>
      <c r="E182" s="11"/>
      <c r="F182" s="11"/>
      <c r="G182" s="28"/>
      <c r="K182" s="294"/>
    </row>
    <row r="183" spans="1:18" ht="29.25" customHeight="1" x14ac:dyDescent="0.35">
      <c r="B183" s="31">
        <v>3</v>
      </c>
      <c r="C183" s="25" t="s">
        <v>248</v>
      </c>
      <c r="D183" s="26"/>
      <c r="E183" s="11"/>
      <c r="F183" s="11"/>
      <c r="G183" s="28"/>
      <c r="K183" s="294"/>
    </row>
    <row r="184" spans="1:18" ht="18" customHeight="1" x14ac:dyDescent="0.35">
      <c r="B184" s="31">
        <v>4</v>
      </c>
      <c r="C184" s="25" t="s">
        <v>241</v>
      </c>
      <c r="D184" s="26"/>
      <c r="E184" s="11"/>
      <c r="F184" s="11"/>
      <c r="G184" s="28"/>
      <c r="K184" s="294"/>
    </row>
    <row r="185" spans="1:18" ht="29.25" customHeight="1" x14ac:dyDescent="0.35">
      <c r="B185" s="32">
        <v>5</v>
      </c>
      <c r="C185" s="33" t="s">
        <v>249</v>
      </c>
      <c r="D185" s="34"/>
      <c r="E185" s="35"/>
      <c r="F185" s="35"/>
      <c r="G185" s="36"/>
      <c r="K185" s="294"/>
    </row>
    <row r="186" spans="1:18" ht="25" customHeight="1" x14ac:dyDescent="0.35">
      <c r="A186" s="88"/>
      <c r="B186" s="88"/>
      <c r="C186" s="88"/>
      <c r="K186" s="294"/>
    </row>
    <row r="187" spans="1:18" ht="25" customHeight="1" x14ac:dyDescent="0.35">
      <c r="A187"/>
      <c r="K187" s="294"/>
    </row>
    <row r="188" spans="1:18" ht="25" customHeight="1" x14ac:dyDescent="0.35">
      <c r="A188"/>
      <c r="K188" s="294"/>
    </row>
    <row r="189" spans="1:18" ht="28.5" customHeight="1" x14ac:dyDescent="0.35">
      <c r="A189"/>
      <c r="K189" s="294"/>
    </row>
    <row r="190" spans="1:18" ht="41.25" customHeight="1" x14ac:dyDescent="0.35">
      <c r="A190"/>
      <c r="K190" s="294"/>
    </row>
    <row r="191" spans="1:18" ht="25" customHeight="1" x14ac:dyDescent="0.35">
      <c r="A191"/>
      <c r="K191" s="294"/>
    </row>
    <row r="192" spans="1:18" ht="25" customHeight="1" x14ac:dyDescent="0.35">
      <c r="A192"/>
      <c r="K192" s="294"/>
    </row>
    <row r="193" spans="1:11" ht="25" customHeight="1" x14ac:dyDescent="0.35">
      <c r="A193"/>
      <c r="K193" s="294"/>
    </row>
    <row r="194" spans="1:11" ht="25" customHeight="1" x14ac:dyDescent="0.35">
      <c r="A194"/>
      <c r="K194" s="294"/>
    </row>
    <row r="195" spans="1:11" ht="25" customHeight="1" x14ac:dyDescent="0.35">
      <c r="A195"/>
      <c r="K195" s="294"/>
    </row>
    <row r="196" spans="1:11" ht="25" customHeight="1" x14ac:dyDescent="0.35">
      <c r="A196"/>
      <c r="K196" s="294"/>
    </row>
    <row r="197" spans="1:11" ht="25" customHeight="1" x14ac:dyDescent="0.35">
      <c r="A197"/>
      <c r="K197" s="294"/>
    </row>
    <row r="198" spans="1:11" ht="25" customHeight="1" x14ac:dyDescent="0.35">
      <c r="A198"/>
      <c r="K198" s="294"/>
    </row>
    <row r="199" spans="1:11" ht="25" customHeight="1" x14ac:dyDescent="0.35">
      <c r="A199"/>
      <c r="K199" s="294"/>
    </row>
    <row r="200" spans="1:11" ht="25" customHeight="1" x14ac:dyDescent="0.35">
      <c r="A200"/>
      <c r="K200" s="294"/>
    </row>
    <row r="201" spans="1:11" ht="25" customHeight="1" x14ac:dyDescent="0.35">
      <c r="A201"/>
      <c r="K201" s="294"/>
    </row>
    <row r="202" spans="1:11" ht="25" customHeight="1" x14ac:dyDescent="0.35">
      <c r="A202"/>
      <c r="K202" s="294"/>
    </row>
    <row r="203" spans="1:11" ht="25" customHeight="1" x14ac:dyDescent="0.35">
      <c r="A203"/>
      <c r="K203" s="294"/>
    </row>
    <row r="204" spans="1:11" ht="25" customHeight="1" x14ac:dyDescent="0.35">
      <c r="A204"/>
      <c r="K204" s="294"/>
    </row>
    <row r="205" spans="1:11" ht="25" customHeight="1" x14ac:dyDescent="0.35">
      <c r="A205"/>
      <c r="K205" s="294"/>
    </row>
    <row r="206" spans="1:11" ht="25" customHeight="1" x14ac:dyDescent="0.35">
      <c r="A206"/>
      <c r="K206" s="294"/>
    </row>
    <row r="207" spans="1:11" ht="25" customHeight="1" x14ac:dyDescent="0.35">
      <c r="A207"/>
      <c r="K207" s="294"/>
    </row>
    <row r="208" spans="1:11" ht="25" customHeight="1" x14ac:dyDescent="0.35">
      <c r="A208"/>
      <c r="K208" s="294"/>
    </row>
    <row r="209" spans="1:11" ht="25" customHeight="1" x14ac:dyDescent="0.35">
      <c r="A209"/>
      <c r="K209" s="294"/>
    </row>
    <row r="210" spans="1:11" ht="25" customHeight="1" x14ac:dyDescent="0.35">
      <c r="A210"/>
      <c r="K210" s="294"/>
    </row>
    <row r="211" spans="1:11" ht="25" customHeight="1" x14ac:dyDescent="0.35">
      <c r="A211"/>
      <c r="K211" s="294"/>
    </row>
    <row r="212" spans="1:11" ht="25" customHeight="1" x14ac:dyDescent="0.35">
      <c r="A212"/>
      <c r="K212" s="294"/>
    </row>
    <row r="213" spans="1:11" ht="25" customHeight="1" x14ac:dyDescent="0.35">
      <c r="A213"/>
      <c r="K213" s="294"/>
    </row>
    <row r="214" spans="1:11" ht="25" customHeight="1" x14ac:dyDescent="0.35">
      <c r="A214"/>
      <c r="K214" s="294"/>
    </row>
    <row r="215" spans="1:11" ht="25" customHeight="1" x14ac:dyDescent="0.35">
      <c r="A215"/>
      <c r="K215" s="294"/>
    </row>
    <row r="216" spans="1:11" ht="25" customHeight="1" x14ac:dyDescent="0.35">
      <c r="A216"/>
      <c r="K216" s="294"/>
    </row>
    <row r="217" spans="1:11" ht="25" customHeight="1" x14ac:dyDescent="0.35">
      <c r="A217"/>
      <c r="K217" s="294"/>
    </row>
    <row r="218" spans="1:11" ht="25" customHeight="1" x14ac:dyDescent="0.35">
      <c r="A218"/>
      <c r="K218" s="294"/>
    </row>
    <row r="219" spans="1:11" ht="25" customHeight="1" x14ac:dyDescent="0.35">
      <c r="A219"/>
      <c r="K219" s="294"/>
    </row>
    <row r="220" spans="1:11" ht="25" customHeight="1" x14ac:dyDescent="0.35">
      <c r="A220"/>
      <c r="K220" s="294"/>
    </row>
    <row r="221" spans="1:11" ht="25" customHeight="1" x14ac:dyDescent="0.35">
      <c r="A221"/>
      <c r="K221" s="294"/>
    </row>
    <row r="222" spans="1:11" ht="25" customHeight="1" x14ac:dyDescent="0.35">
      <c r="A222"/>
      <c r="K222" s="294"/>
    </row>
    <row r="223" spans="1:11" ht="25" customHeight="1" x14ac:dyDescent="0.35">
      <c r="A223"/>
      <c r="K223" s="294"/>
    </row>
    <row r="224" spans="1:11" ht="25" customHeight="1" x14ac:dyDescent="0.35">
      <c r="A224"/>
      <c r="K224" s="294"/>
    </row>
    <row r="225" spans="1:11" ht="25" customHeight="1" x14ac:dyDescent="0.35">
      <c r="A225"/>
      <c r="K225" s="294"/>
    </row>
    <row r="226" spans="1:11" ht="25" customHeight="1" x14ac:dyDescent="0.35">
      <c r="A226"/>
      <c r="K226" s="294"/>
    </row>
    <row r="227" spans="1:11" ht="25" customHeight="1" x14ac:dyDescent="0.35">
      <c r="A227"/>
      <c r="K227" s="294"/>
    </row>
    <row r="228" spans="1:11" ht="25" customHeight="1" x14ac:dyDescent="0.35">
      <c r="A228"/>
      <c r="K228" s="294"/>
    </row>
    <row r="229" spans="1:11" ht="25" customHeight="1" x14ac:dyDescent="0.35">
      <c r="A229"/>
      <c r="K229" s="294"/>
    </row>
    <row r="230" spans="1:11" ht="25" customHeight="1" x14ac:dyDescent="0.35">
      <c r="A230"/>
      <c r="K230" s="294"/>
    </row>
    <row r="231" spans="1:11" ht="25" customHeight="1" x14ac:dyDescent="0.35">
      <c r="A231"/>
      <c r="K231" s="294"/>
    </row>
    <row r="232" spans="1:11" ht="25" customHeight="1" x14ac:dyDescent="0.35">
      <c r="A232"/>
      <c r="K232" s="294"/>
    </row>
    <row r="233" spans="1:11" ht="25" customHeight="1" x14ac:dyDescent="0.35">
      <c r="A233"/>
      <c r="K233" s="294"/>
    </row>
    <row r="234" spans="1:11" ht="25" customHeight="1" x14ac:dyDescent="0.35">
      <c r="A234"/>
      <c r="K234" s="294"/>
    </row>
    <row r="235" spans="1:11" ht="25" customHeight="1" x14ac:dyDescent="0.35">
      <c r="A235"/>
      <c r="K235" s="294"/>
    </row>
    <row r="236" spans="1:11" ht="25" customHeight="1" x14ac:dyDescent="0.35">
      <c r="A236"/>
      <c r="K236" s="294"/>
    </row>
    <row r="237" spans="1:11" ht="25" customHeight="1" x14ac:dyDescent="0.35">
      <c r="A237"/>
      <c r="K237" s="294"/>
    </row>
    <row r="238" spans="1:11" ht="25" customHeight="1" x14ac:dyDescent="0.35">
      <c r="A238"/>
      <c r="K238" s="294"/>
    </row>
    <row r="239" spans="1:11" ht="25" customHeight="1" x14ac:dyDescent="0.35">
      <c r="A239"/>
      <c r="K239" s="294"/>
    </row>
    <row r="240" spans="1:11" ht="25" customHeight="1" x14ac:dyDescent="0.35">
      <c r="A240"/>
      <c r="K240" s="294"/>
    </row>
    <row r="241" spans="1:11" ht="25" customHeight="1" x14ac:dyDescent="0.35">
      <c r="A241"/>
      <c r="K241" s="294"/>
    </row>
    <row r="242" spans="1:11" ht="25" customHeight="1" x14ac:dyDescent="0.35">
      <c r="A242"/>
      <c r="K242" s="294"/>
    </row>
    <row r="243" spans="1:11" ht="25" customHeight="1" x14ac:dyDescent="0.35">
      <c r="A243"/>
      <c r="K243" s="294"/>
    </row>
    <row r="244" spans="1:11" ht="25" customHeight="1" x14ac:dyDescent="0.35">
      <c r="A244"/>
      <c r="K244" s="294"/>
    </row>
    <row r="245" spans="1:11" ht="25" customHeight="1" x14ac:dyDescent="0.35">
      <c r="A245"/>
      <c r="K245" s="294"/>
    </row>
    <row r="246" spans="1:11" ht="25" customHeight="1" x14ac:dyDescent="0.35">
      <c r="A246"/>
      <c r="K246" s="294"/>
    </row>
    <row r="247" spans="1:11" ht="25" customHeight="1" x14ac:dyDescent="0.35">
      <c r="A247"/>
      <c r="K247" s="294"/>
    </row>
    <row r="248" spans="1:11" ht="25" customHeight="1" x14ac:dyDescent="0.35">
      <c r="A248"/>
      <c r="K248" s="294"/>
    </row>
    <row r="249" spans="1:11" ht="25" customHeight="1" x14ac:dyDescent="0.35">
      <c r="A249"/>
      <c r="K249" s="294"/>
    </row>
    <row r="250" spans="1:11" ht="24.75" customHeight="1" x14ac:dyDescent="0.35">
      <c r="A250"/>
      <c r="K250" s="294"/>
    </row>
    <row r="251" spans="1:11" ht="25" customHeight="1" x14ac:dyDescent="0.35">
      <c r="A251"/>
      <c r="K251" s="294"/>
    </row>
    <row r="252" spans="1:11" ht="25" customHeight="1" x14ac:dyDescent="0.35">
      <c r="A252"/>
      <c r="K252" s="294"/>
    </row>
    <row r="253" spans="1:11" ht="25" customHeight="1" x14ac:dyDescent="0.35">
      <c r="A253"/>
      <c r="K253" s="294"/>
    </row>
    <row r="254" spans="1:11" ht="25" customHeight="1" x14ac:dyDescent="0.35">
      <c r="A254"/>
      <c r="K254" s="294"/>
    </row>
    <row r="255" spans="1:11" ht="25" customHeight="1" x14ac:dyDescent="0.35">
      <c r="A255"/>
      <c r="K255" s="294"/>
    </row>
    <row r="256" spans="1:11" ht="25" customHeight="1" x14ac:dyDescent="0.35">
      <c r="A256"/>
    </row>
    <row r="257" spans="1:1" ht="25" customHeight="1" x14ac:dyDescent="0.35">
      <c r="A257"/>
    </row>
    <row r="258" spans="1:1" ht="25.5" customHeight="1" x14ac:dyDescent="0.35">
      <c r="A258"/>
    </row>
    <row r="259" spans="1:1" ht="25" customHeight="1" x14ac:dyDescent="0.35">
      <c r="A259"/>
    </row>
    <row r="260" spans="1:1" ht="25" customHeight="1" x14ac:dyDescent="0.35">
      <c r="A260"/>
    </row>
    <row r="261" spans="1:1" ht="25" customHeight="1" x14ac:dyDescent="0.35">
      <c r="A261"/>
    </row>
    <row r="262" spans="1:1" ht="25" customHeight="1" x14ac:dyDescent="0.35">
      <c r="A262"/>
    </row>
    <row r="263" spans="1:1" ht="25" customHeight="1" x14ac:dyDescent="0.35">
      <c r="A263"/>
    </row>
    <row r="264" spans="1:1" ht="25" customHeight="1" x14ac:dyDescent="0.35">
      <c r="A264"/>
    </row>
    <row r="265" spans="1:1" ht="25" customHeight="1" x14ac:dyDescent="0.35">
      <c r="A265"/>
    </row>
    <row r="266" spans="1:1" ht="25" customHeight="1" x14ac:dyDescent="0.35">
      <c r="A266"/>
    </row>
    <row r="267" spans="1:1" ht="25" customHeight="1" x14ac:dyDescent="0.35">
      <c r="A267"/>
    </row>
    <row r="268" spans="1:1" ht="25" customHeight="1" x14ac:dyDescent="0.35">
      <c r="A268"/>
    </row>
    <row r="269" spans="1:1" ht="25" customHeight="1" x14ac:dyDescent="0.35">
      <c r="A269"/>
    </row>
    <row r="270" spans="1:1" ht="25" customHeight="1" x14ac:dyDescent="0.35">
      <c r="A270"/>
    </row>
    <row r="271" spans="1:1" ht="25" customHeight="1" x14ac:dyDescent="0.35">
      <c r="A271"/>
    </row>
    <row r="272" spans="1:1" ht="25" customHeight="1" x14ac:dyDescent="0.35">
      <c r="A272"/>
    </row>
    <row r="273" spans="1:1" ht="25" customHeight="1" x14ac:dyDescent="0.35">
      <c r="A273"/>
    </row>
    <row r="274" spans="1:1" ht="25" customHeight="1" x14ac:dyDescent="0.35">
      <c r="A274"/>
    </row>
    <row r="275" spans="1:1" ht="25" customHeight="1" x14ac:dyDescent="0.35">
      <c r="A275"/>
    </row>
  </sheetData>
  <mergeCells count="3">
    <mergeCell ref="K5:O5"/>
    <mergeCell ref="Q5:R5"/>
    <mergeCell ref="B8:C8"/>
  </mergeCells>
  <pageMargins left="0.70866141732283472" right="0.70866141732283472" top="0.74803149606299213" bottom="0.74803149606299213" header="0.31496062992125984" footer="0.31496062992125984"/>
  <pageSetup paperSize="8" scale="54" orientation="portrait" r:id="rId1"/>
  <rowBreaks count="1" manualBreakCount="1">
    <brk id="254"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47"/>
  <sheetViews>
    <sheetView workbookViewId="0">
      <selection activeCell="B47" sqref="B47"/>
    </sheetView>
  </sheetViews>
  <sheetFormatPr defaultRowHeight="14.5" x14ac:dyDescent="0.35"/>
  <cols>
    <col min="1" max="1" width="27.26953125" customWidth="1"/>
    <col min="2" max="2" width="45.7265625" customWidth="1"/>
    <col min="3" max="9" width="14.453125" style="117" customWidth="1"/>
    <col min="10" max="10" width="4.81640625" customWidth="1"/>
    <col min="11" max="11" width="15.1796875" customWidth="1"/>
    <col min="12" max="12" width="11.26953125" customWidth="1"/>
    <col min="13" max="13" width="11.1796875" customWidth="1"/>
    <col min="14" max="14" width="10.81640625" customWidth="1"/>
    <col min="15" max="15" width="11.453125" customWidth="1"/>
    <col min="16" max="16" width="12.7265625" customWidth="1"/>
    <col min="17" max="17" width="12.1796875" customWidth="1"/>
  </cols>
  <sheetData>
    <row r="1" spans="1:17" ht="75" customHeight="1" x14ac:dyDescent="0.35">
      <c r="A1" s="96" t="s">
        <v>250</v>
      </c>
      <c r="B1" s="97" t="s">
        <v>251</v>
      </c>
      <c r="C1" s="98" t="s">
        <v>252</v>
      </c>
      <c r="D1" s="98" t="s">
        <v>253</v>
      </c>
      <c r="E1" s="98" t="s">
        <v>254</v>
      </c>
      <c r="F1" s="98" t="s">
        <v>255</v>
      </c>
      <c r="G1" s="98" t="s">
        <v>256</v>
      </c>
      <c r="H1" s="98" t="s">
        <v>257</v>
      </c>
      <c r="I1" s="99" t="s">
        <v>258</v>
      </c>
      <c r="K1" s="98" t="s">
        <v>252</v>
      </c>
      <c r="L1" s="98" t="s">
        <v>253</v>
      </c>
      <c r="M1" s="98" t="s">
        <v>254</v>
      </c>
      <c r="N1" s="98" t="s">
        <v>255</v>
      </c>
      <c r="O1" s="98" t="s">
        <v>256</v>
      </c>
      <c r="P1" s="98" t="s">
        <v>257</v>
      </c>
      <c r="Q1" s="99" t="s">
        <v>258</v>
      </c>
    </row>
    <row r="2" spans="1:17" x14ac:dyDescent="0.35">
      <c r="A2" s="100" t="s">
        <v>259</v>
      </c>
      <c r="B2" s="100" t="s">
        <v>54</v>
      </c>
      <c r="C2" s="101">
        <f>'Labour rates'!B6</f>
        <v>109.68</v>
      </c>
      <c r="D2" s="101">
        <f t="shared" ref="D2:D20" si="0">C2*(1+D$25+D$31)</f>
        <v>113.17685797219919</v>
      </c>
      <c r="E2" s="101">
        <f>D2*(1+E$29+E$31)</f>
        <v>116.20570080620804</v>
      </c>
      <c r="F2" s="101">
        <f>E2*(1+F$29+F$31)</f>
        <v>119.6646000658844</v>
      </c>
      <c r="G2" s="101">
        <f>F2*(1+G$29+G$31)</f>
        <v>123.70819632182342</v>
      </c>
      <c r="H2" s="101">
        <f>G2*(1+H$29+H$31)</f>
        <v>127.96950554895409</v>
      </c>
      <c r="I2" s="101">
        <f>H2*(1+I$29+I$31)</f>
        <v>132.32002219821194</v>
      </c>
      <c r="K2" s="101">
        <f>C2*1.4</f>
        <v>153.55199999999999</v>
      </c>
      <c r="L2" s="101">
        <f t="shared" ref="L2:Q2" si="1">D2*1.4</f>
        <v>158.44760116107886</v>
      </c>
      <c r="M2" s="101">
        <f t="shared" si="1"/>
        <v>162.68798112869126</v>
      </c>
      <c r="N2" s="101">
        <f t="shared" si="1"/>
        <v>167.53044009223814</v>
      </c>
      <c r="O2" s="101">
        <f t="shared" si="1"/>
        <v>173.19147485055279</v>
      </c>
      <c r="P2" s="101">
        <f t="shared" si="1"/>
        <v>179.1573077685357</v>
      </c>
      <c r="Q2" s="101">
        <f t="shared" si="1"/>
        <v>185.24803107749671</v>
      </c>
    </row>
    <row r="3" spans="1:17" x14ac:dyDescent="0.35">
      <c r="A3" s="225" t="s">
        <v>259</v>
      </c>
      <c r="B3" s="225" t="s">
        <v>55</v>
      </c>
      <c r="C3" s="140">
        <f>'Labour rates'!B7</f>
        <v>138.09</v>
      </c>
      <c r="D3" s="141">
        <f t="shared" si="0"/>
        <v>142.49263600821467</v>
      </c>
      <c r="E3" s="297">
        <v>133.86581504972423</v>
      </c>
      <c r="F3" s="141">
        <f>E3*(1+F$29+F$31)</f>
        <v>137.85037316829397</v>
      </c>
      <c r="G3" s="141">
        <f t="shared" ref="G3:I3" si="2">F3*(1+G$29+G$31)</f>
        <v>142.50848636564902</v>
      </c>
      <c r="H3" s="141">
        <f t="shared" si="2"/>
        <v>147.41739899997896</v>
      </c>
      <c r="I3" s="141">
        <f t="shared" si="2"/>
        <v>152.429076164695</v>
      </c>
      <c r="K3" s="140">
        <f t="shared" ref="K3:K10" si="3">C3*1.4</f>
        <v>193.32599999999999</v>
      </c>
      <c r="L3" s="140">
        <f t="shared" ref="L3:L16" si="4">D3*1.4</f>
        <v>199.48969041150053</v>
      </c>
      <c r="M3" s="140">
        <f t="shared" ref="M3:M16" si="5">E3*1.4</f>
        <v>187.41214106961391</v>
      </c>
      <c r="N3" s="140">
        <f t="shared" ref="N3:N16" si="6">F3*1.4</f>
        <v>192.99052243561155</v>
      </c>
      <c r="O3" s="140">
        <f t="shared" ref="O3:O16" si="7">G3*1.4</f>
        <v>199.51188091190861</v>
      </c>
      <c r="P3" s="140">
        <f t="shared" ref="P3:P16" si="8">H3*1.4</f>
        <v>206.38435859997054</v>
      </c>
      <c r="Q3" s="140">
        <f t="shared" ref="Q3:Q16" si="9">I3*1.4</f>
        <v>213.40070663057298</v>
      </c>
    </row>
    <row r="4" spans="1:17" x14ac:dyDescent="0.35">
      <c r="A4" s="100" t="s">
        <v>259</v>
      </c>
      <c r="B4" s="100" t="s">
        <v>56</v>
      </c>
      <c r="C4" s="101">
        <f>'Labour rates'!B8</f>
        <v>98.86</v>
      </c>
      <c r="D4" s="101">
        <f t="shared" si="0"/>
        <v>102.01189076524079</v>
      </c>
      <c r="E4" s="101">
        <f>D4*(1+E$29+E$31)</f>
        <v>104.7419363758363</v>
      </c>
      <c r="F4" s="101">
        <f t="shared" ref="F4:I4" si="10">E4*(1+F$29+F$31)</f>
        <v>107.8596130790785</v>
      </c>
      <c r="G4" s="101">
        <f t="shared" si="10"/>
        <v>111.50430605739844</v>
      </c>
      <c r="H4" s="101">
        <f t="shared" si="10"/>
        <v>115.34523448732311</v>
      </c>
      <c r="I4" s="101">
        <f t="shared" si="10"/>
        <v>119.26656997187482</v>
      </c>
      <c r="K4" s="101">
        <f t="shared" si="3"/>
        <v>138.404</v>
      </c>
      <c r="L4" s="101">
        <f t="shared" si="4"/>
        <v>142.81664707133709</v>
      </c>
      <c r="M4" s="101">
        <f t="shared" si="5"/>
        <v>146.6387109261708</v>
      </c>
      <c r="N4" s="101">
        <f t="shared" si="6"/>
        <v>151.0034583107099</v>
      </c>
      <c r="O4" s="101">
        <f t="shared" si="7"/>
        <v>156.10602848035779</v>
      </c>
      <c r="P4" s="101">
        <f t="shared" si="8"/>
        <v>161.48332828225236</v>
      </c>
      <c r="Q4" s="101">
        <f t="shared" si="9"/>
        <v>166.97319796062473</v>
      </c>
    </row>
    <row r="5" spans="1:17" x14ac:dyDescent="0.35">
      <c r="A5" s="225" t="s">
        <v>259</v>
      </c>
      <c r="B5" s="225" t="s">
        <v>57</v>
      </c>
      <c r="C5" s="140">
        <f>'Labour rates'!D13</f>
        <v>103.06178376001459</v>
      </c>
      <c r="D5" s="141">
        <f t="shared" si="0"/>
        <v>106.34763733560061</v>
      </c>
      <c r="E5" s="297">
        <v>97.359270345618725</v>
      </c>
      <c r="F5" s="141">
        <f>E5*(1+F$29+F$31)</f>
        <v>100.25719967081324</v>
      </c>
      <c r="G5" s="141">
        <f t="shared" ref="G5:I5" si="11">F5*(1+G$29+G$31)</f>
        <v>103.64499887790228</v>
      </c>
      <c r="H5" s="141">
        <f t="shared" si="11"/>
        <v>107.21520201072768</v>
      </c>
      <c r="I5" s="141">
        <f t="shared" si="11"/>
        <v>110.86014476017654</v>
      </c>
      <c r="K5" s="140">
        <f t="shared" si="3"/>
        <v>144.28649726402043</v>
      </c>
      <c r="L5" s="140">
        <f t="shared" si="4"/>
        <v>148.88669226984084</v>
      </c>
      <c r="M5" s="140">
        <f t="shared" si="5"/>
        <v>136.30297848386621</v>
      </c>
      <c r="N5" s="140">
        <f t="shared" si="6"/>
        <v>140.36007953913852</v>
      </c>
      <c r="O5" s="140">
        <f t="shared" si="7"/>
        <v>145.10299842906318</v>
      </c>
      <c r="P5" s="140">
        <f t="shared" si="8"/>
        <v>150.10128281501875</v>
      </c>
      <c r="Q5" s="140">
        <f t="shared" si="9"/>
        <v>155.20420266424713</v>
      </c>
    </row>
    <row r="6" spans="1:17" x14ac:dyDescent="0.35">
      <c r="A6" s="225" t="s">
        <v>259</v>
      </c>
      <c r="B6" s="225" t="s">
        <v>59</v>
      </c>
      <c r="C6" s="140">
        <f>'Labour rates'!D14</f>
        <v>103.06178376001459</v>
      </c>
      <c r="D6" s="141">
        <f t="shared" si="0"/>
        <v>106.34763733560061</v>
      </c>
      <c r="E6" s="297">
        <v>97.359270345618725</v>
      </c>
      <c r="F6" s="141">
        <f>E6*(1+F$29+F$31)</f>
        <v>100.25719967081324</v>
      </c>
      <c r="G6" s="141">
        <f t="shared" ref="G6:I6" si="12">F6*(1+G$29+G$31)</f>
        <v>103.64499887790228</v>
      </c>
      <c r="H6" s="141">
        <f t="shared" si="12"/>
        <v>107.21520201072768</v>
      </c>
      <c r="I6" s="141">
        <f t="shared" si="12"/>
        <v>110.86014476017654</v>
      </c>
      <c r="K6" s="140">
        <f t="shared" si="3"/>
        <v>144.28649726402043</v>
      </c>
      <c r="L6" s="140">
        <f t="shared" si="4"/>
        <v>148.88669226984084</v>
      </c>
      <c r="M6" s="140">
        <f t="shared" si="5"/>
        <v>136.30297848386621</v>
      </c>
      <c r="N6" s="140">
        <f t="shared" si="6"/>
        <v>140.36007953913852</v>
      </c>
      <c r="O6" s="140">
        <f t="shared" si="7"/>
        <v>145.10299842906318</v>
      </c>
      <c r="P6" s="140">
        <f t="shared" si="8"/>
        <v>150.10128281501875</v>
      </c>
      <c r="Q6" s="140">
        <f t="shared" si="9"/>
        <v>155.20420266424713</v>
      </c>
    </row>
    <row r="7" spans="1:17" x14ac:dyDescent="0.35">
      <c r="A7" s="225" t="s">
        <v>259</v>
      </c>
      <c r="B7" s="225" t="s">
        <v>60</v>
      </c>
      <c r="C7" s="140">
        <f>'Labour rates'!D15</f>
        <v>103.06178376001459</v>
      </c>
      <c r="D7" s="141">
        <f t="shared" si="0"/>
        <v>106.34763733560061</v>
      </c>
      <c r="E7" s="297">
        <v>97.359270345618725</v>
      </c>
      <c r="F7" s="141">
        <f>E7*(1+F$29+F$31)</f>
        <v>100.25719967081324</v>
      </c>
      <c r="G7" s="141">
        <f t="shared" ref="G7:I7" si="13">F7*(1+G$29+G$31)</f>
        <v>103.64499887790228</v>
      </c>
      <c r="H7" s="141">
        <f t="shared" si="13"/>
        <v>107.21520201072768</v>
      </c>
      <c r="I7" s="141">
        <f t="shared" si="13"/>
        <v>110.86014476017654</v>
      </c>
      <c r="K7" s="140">
        <f t="shared" si="3"/>
        <v>144.28649726402043</v>
      </c>
      <c r="L7" s="140">
        <f t="shared" si="4"/>
        <v>148.88669226984084</v>
      </c>
      <c r="M7" s="140">
        <f t="shared" si="5"/>
        <v>136.30297848386621</v>
      </c>
      <c r="N7" s="140">
        <f t="shared" si="6"/>
        <v>140.36007953913852</v>
      </c>
      <c r="O7" s="140">
        <f t="shared" si="7"/>
        <v>145.10299842906318</v>
      </c>
      <c r="P7" s="140">
        <f t="shared" si="8"/>
        <v>150.10128281501875</v>
      </c>
      <c r="Q7" s="140">
        <f t="shared" si="9"/>
        <v>155.20420266424713</v>
      </c>
    </row>
    <row r="8" spans="1:17" x14ac:dyDescent="0.35">
      <c r="A8" s="225" t="s">
        <v>259</v>
      </c>
      <c r="B8" s="225" t="s">
        <v>61</v>
      </c>
      <c r="C8" s="140">
        <f>'Labour rates'!D16</f>
        <v>103.06178376001459</v>
      </c>
      <c r="D8" s="141">
        <f t="shared" si="0"/>
        <v>106.34763733560061</v>
      </c>
      <c r="E8" s="297">
        <v>97.359270345618725</v>
      </c>
      <c r="F8" s="141">
        <f>E8*(1+F$29+F$31)</f>
        <v>100.25719967081324</v>
      </c>
      <c r="G8" s="141">
        <f t="shared" ref="G8:I8" si="14">F8*(1+G$29+G$31)</f>
        <v>103.64499887790228</v>
      </c>
      <c r="H8" s="141">
        <f t="shared" si="14"/>
        <v>107.21520201072768</v>
      </c>
      <c r="I8" s="141">
        <f t="shared" si="14"/>
        <v>110.86014476017654</v>
      </c>
      <c r="K8" s="140">
        <f t="shared" si="3"/>
        <v>144.28649726402043</v>
      </c>
      <c r="L8" s="140">
        <f t="shared" si="4"/>
        <v>148.88669226984084</v>
      </c>
      <c r="M8" s="140">
        <f t="shared" si="5"/>
        <v>136.30297848386621</v>
      </c>
      <c r="N8" s="140">
        <f t="shared" si="6"/>
        <v>140.36007953913852</v>
      </c>
      <c r="O8" s="140">
        <f t="shared" si="7"/>
        <v>145.10299842906318</v>
      </c>
      <c r="P8" s="140">
        <f t="shared" si="8"/>
        <v>150.10128281501875</v>
      </c>
      <c r="Q8" s="140">
        <f t="shared" si="9"/>
        <v>155.20420266424713</v>
      </c>
    </row>
    <row r="9" spans="1:17" x14ac:dyDescent="0.35">
      <c r="A9" s="225" t="s">
        <v>259</v>
      </c>
      <c r="B9" s="225" t="s">
        <v>62</v>
      </c>
      <c r="C9" s="140">
        <f>'Labour rates'!D17</f>
        <v>103.06178376001459</v>
      </c>
      <c r="D9" s="141">
        <f t="shared" si="0"/>
        <v>106.34763733560061</v>
      </c>
      <c r="E9" s="297">
        <v>97.359270345618725</v>
      </c>
      <c r="F9" s="141">
        <f>E9*(1+F$29+F$31)</f>
        <v>100.25719967081324</v>
      </c>
      <c r="G9" s="141">
        <f t="shared" ref="G9:I9" si="15">F9*(1+G$29+G$31)</f>
        <v>103.64499887790228</v>
      </c>
      <c r="H9" s="141">
        <f t="shared" si="15"/>
        <v>107.21520201072768</v>
      </c>
      <c r="I9" s="141">
        <f t="shared" si="15"/>
        <v>110.86014476017654</v>
      </c>
      <c r="K9" s="140">
        <f t="shared" si="3"/>
        <v>144.28649726402043</v>
      </c>
      <c r="L9" s="140">
        <f t="shared" si="4"/>
        <v>148.88669226984084</v>
      </c>
      <c r="M9" s="140">
        <f t="shared" si="5"/>
        <v>136.30297848386621</v>
      </c>
      <c r="N9" s="140">
        <f t="shared" si="6"/>
        <v>140.36007953913852</v>
      </c>
      <c r="O9" s="140">
        <f t="shared" si="7"/>
        <v>145.10299842906318</v>
      </c>
      <c r="P9" s="140">
        <f t="shared" si="8"/>
        <v>150.10128281501875</v>
      </c>
      <c r="Q9" s="140">
        <f t="shared" si="9"/>
        <v>155.20420266424713</v>
      </c>
    </row>
    <row r="10" spans="1:17" x14ac:dyDescent="0.35">
      <c r="A10" s="100" t="s">
        <v>259</v>
      </c>
      <c r="B10" s="100" t="s">
        <v>63</v>
      </c>
      <c r="C10" s="101">
        <f>'Labour rates'!D18</f>
        <v>79.779806160710791</v>
      </c>
      <c r="D10" s="101">
        <f t="shared" si="0"/>
        <v>82.323375190557499</v>
      </c>
      <c r="E10" s="101">
        <f>D10*(1+E$29+E$31)</f>
        <v>84.526516093078328</v>
      </c>
      <c r="F10" s="101">
        <f t="shared" ref="F10:I10" si="16">E10*(1+F$29+F$31)</f>
        <v>87.042474448898943</v>
      </c>
      <c r="G10" s="101">
        <f t="shared" si="16"/>
        <v>89.98373379874387</v>
      </c>
      <c r="H10" s="101">
        <f t="shared" si="16"/>
        <v>93.083354733566381</v>
      </c>
      <c r="I10" s="101">
        <f t="shared" si="16"/>
        <v>96.2478639875483</v>
      </c>
      <c r="K10" s="101">
        <f t="shared" si="3"/>
        <v>111.69172862499511</v>
      </c>
      <c r="L10" s="101">
        <f t="shared" si="4"/>
        <v>115.25272526678049</v>
      </c>
      <c r="M10" s="101">
        <f t="shared" si="5"/>
        <v>118.33712253030966</v>
      </c>
      <c r="N10" s="101">
        <f t="shared" si="6"/>
        <v>121.85946422845851</v>
      </c>
      <c r="O10" s="101">
        <f t="shared" si="7"/>
        <v>125.9772273182414</v>
      </c>
      <c r="P10" s="101">
        <f t="shared" si="8"/>
        <v>130.31669662699292</v>
      </c>
      <c r="Q10" s="101">
        <f t="shared" si="9"/>
        <v>134.74700958256761</v>
      </c>
    </row>
    <row r="11" spans="1:17" x14ac:dyDescent="0.35">
      <c r="A11" s="225" t="s">
        <v>259</v>
      </c>
      <c r="B11" s="225" t="s">
        <v>186</v>
      </c>
      <c r="C11" s="140">
        <v>84.04</v>
      </c>
      <c r="D11" s="141">
        <f t="shared" si="0"/>
        <v>86.719394091754367</v>
      </c>
      <c r="E11" s="297">
        <v>68.959634819311759</v>
      </c>
      <c r="F11" s="141">
        <f t="shared" ref="F11:F16" si="17">E11*(1+F$29+F$31)</f>
        <v>71.012240054418484</v>
      </c>
      <c r="G11" s="141">
        <f t="shared" ref="G11:I11" si="18">F11*(1+G$29+G$31)</f>
        <v>73.411820447047504</v>
      </c>
      <c r="H11" s="141">
        <f t="shared" si="18"/>
        <v>75.940597659493832</v>
      </c>
      <c r="I11" s="141">
        <f t="shared" si="18"/>
        <v>78.522312991243979</v>
      </c>
      <c r="K11" s="140">
        <f>C11*1.4</f>
        <v>117.65600000000001</v>
      </c>
      <c r="L11" s="140">
        <f t="shared" si="4"/>
        <v>121.4071517284561</v>
      </c>
      <c r="M11" s="140">
        <f t="shared" si="5"/>
        <v>96.543488747036463</v>
      </c>
      <c r="N11" s="140">
        <f t="shared" si="6"/>
        <v>99.417136076185869</v>
      </c>
      <c r="O11" s="140">
        <f t="shared" si="7"/>
        <v>102.7765486258665</v>
      </c>
      <c r="P11" s="140">
        <f t="shared" si="8"/>
        <v>106.31683672329136</v>
      </c>
      <c r="Q11" s="140">
        <f t="shared" si="9"/>
        <v>109.93123818774157</v>
      </c>
    </row>
    <row r="12" spans="1:17" x14ac:dyDescent="0.35">
      <c r="A12" s="225" t="s">
        <v>259</v>
      </c>
      <c r="B12" s="225" t="s">
        <v>279</v>
      </c>
      <c r="C12" s="140">
        <v>82.18</v>
      </c>
      <c r="D12" s="141">
        <f t="shared" si="0"/>
        <v>84.800092889818828</v>
      </c>
      <c r="E12" s="297">
        <v>80.331770921949627</v>
      </c>
      <c r="F12" s="141">
        <f t="shared" si="17"/>
        <v>82.722871367475946</v>
      </c>
      <c r="G12" s="141">
        <f t="shared" ref="G12:I12" si="19">F12*(1+G$29+G$31)</f>
        <v>85.518166657460483</v>
      </c>
      <c r="H12" s="141">
        <f t="shared" si="19"/>
        <v>88.463964619922962</v>
      </c>
      <c r="I12" s="141">
        <f t="shared" si="19"/>
        <v>91.47143072903522</v>
      </c>
      <c r="K12" s="140">
        <f t="shared" ref="K12:K16" si="20">C12*1.4</f>
        <v>115.05200000000001</v>
      </c>
      <c r="L12" s="140">
        <f t="shared" si="4"/>
        <v>118.72013004574634</v>
      </c>
      <c r="M12" s="140">
        <f t="shared" si="5"/>
        <v>112.46447929072947</v>
      </c>
      <c r="N12" s="140">
        <f t="shared" si="6"/>
        <v>115.81201991446632</v>
      </c>
      <c r="O12" s="140">
        <f t="shared" si="7"/>
        <v>119.72543332044467</v>
      </c>
      <c r="P12" s="140">
        <f t="shared" si="8"/>
        <v>123.84955046789214</v>
      </c>
      <c r="Q12" s="140">
        <f t="shared" si="9"/>
        <v>128.0600030206493</v>
      </c>
    </row>
    <row r="13" spans="1:17" x14ac:dyDescent="0.35">
      <c r="A13" s="225" t="s">
        <v>259</v>
      </c>
      <c r="B13" s="225" t="s">
        <v>280</v>
      </c>
      <c r="C13" s="140">
        <v>103.06</v>
      </c>
      <c r="D13" s="141">
        <f t="shared" si="0"/>
        <v>106.34579670509525</v>
      </c>
      <c r="E13" s="297">
        <v>97.359270345618725</v>
      </c>
      <c r="F13" s="141">
        <f t="shared" si="17"/>
        <v>100.25719967081324</v>
      </c>
      <c r="G13" s="141">
        <f t="shared" ref="G13:I13" si="21">F13*(1+G$29+G$31)</f>
        <v>103.64499887790228</v>
      </c>
      <c r="H13" s="141">
        <f t="shared" si="21"/>
        <v>107.21520201072768</v>
      </c>
      <c r="I13" s="141">
        <f t="shared" si="21"/>
        <v>110.86014476017654</v>
      </c>
      <c r="K13" s="140">
        <f t="shared" si="20"/>
        <v>144.28399999999999</v>
      </c>
      <c r="L13" s="140">
        <f t="shared" si="4"/>
        <v>148.88411538713333</v>
      </c>
      <c r="M13" s="140">
        <f t="shared" si="5"/>
        <v>136.30297848386621</v>
      </c>
      <c r="N13" s="140">
        <f t="shared" si="6"/>
        <v>140.36007953913852</v>
      </c>
      <c r="O13" s="140">
        <f t="shared" si="7"/>
        <v>145.10299842906318</v>
      </c>
      <c r="P13" s="140">
        <f t="shared" si="8"/>
        <v>150.10128281501875</v>
      </c>
      <c r="Q13" s="140">
        <f t="shared" si="9"/>
        <v>155.20420266424713</v>
      </c>
    </row>
    <row r="14" spans="1:17" x14ac:dyDescent="0.35">
      <c r="A14" s="225" t="s">
        <v>259</v>
      </c>
      <c r="B14" s="225" t="s">
        <v>281</v>
      </c>
      <c r="C14" s="140">
        <v>75.569999999999993</v>
      </c>
      <c r="D14" s="141">
        <f t="shared" si="0"/>
        <v>77.979350446381204</v>
      </c>
      <c r="E14" s="297">
        <v>80.409704358204166</v>
      </c>
      <c r="F14" s="141">
        <f t="shared" si="17"/>
        <v>82.803124516989769</v>
      </c>
      <c r="G14" s="141">
        <f t="shared" ref="G14:I14" si="22">F14*(1+G$29+G$31)</f>
        <v>85.601131647691801</v>
      </c>
      <c r="H14" s="141">
        <f t="shared" si="22"/>
        <v>88.549787460231414</v>
      </c>
      <c r="I14" s="141">
        <f t="shared" si="22"/>
        <v>91.560171246442195</v>
      </c>
      <c r="K14" s="140">
        <f t="shared" si="20"/>
        <v>105.79799999999999</v>
      </c>
      <c r="L14" s="140">
        <f t="shared" si="4"/>
        <v>109.17109062493368</v>
      </c>
      <c r="M14" s="140">
        <f t="shared" si="5"/>
        <v>112.57358610148583</v>
      </c>
      <c r="N14" s="140">
        <f t="shared" si="6"/>
        <v>115.92437432378567</v>
      </c>
      <c r="O14" s="140">
        <f t="shared" si="7"/>
        <v>119.84158430676851</v>
      </c>
      <c r="P14" s="140">
        <f t="shared" si="8"/>
        <v>123.96970244432397</v>
      </c>
      <c r="Q14" s="140">
        <f t="shared" si="9"/>
        <v>128.18423974501906</v>
      </c>
    </row>
    <row r="15" spans="1:17" x14ac:dyDescent="0.35">
      <c r="A15" s="225" t="s">
        <v>259</v>
      </c>
      <c r="B15" s="225" t="s">
        <v>282</v>
      </c>
      <c r="C15" s="140">
        <v>109.68</v>
      </c>
      <c r="D15" s="141">
        <f t="shared" si="0"/>
        <v>113.17685797219919</v>
      </c>
      <c r="E15" s="297">
        <v>116.7041997354484</v>
      </c>
      <c r="F15" s="141">
        <f t="shared" si="17"/>
        <v>120.1779369726537</v>
      </c>
      <c r="G15" s="141">
        <f t="shared" ref="G15:I15" si="23">F15*(1+G$29+G$31)</f>
        <v>124.23887943785681</v>
      </c>
      <c r="H15" s="141">
        <f t="shared" si="23"/>
        <v>128.51846881881943</v>
      </c>
      <c r="I15" s="141">
        <f t="shared" si="23"/>
        <v>132.88764830368905</v>
      </c>
      <c r="K15" s="140">
        <f t="shared" si="20"/>
        <v>153.55199999999999</v>
      </c>
      <c r="L15" s="140">
        <f t="shared" si="4"/>
        <v>158.44760116107886</v>
      </c>
      <c r="M15" s="140">
        <f t="shared" si="5"/>
        <v>163.38587962962774</v>
      </c>
      <c r="N15" s="140">
        <f t="shared" si="6"/>
        <v>168.24911176171517</v>
      </c>
      <c r="O15" s="140">
        <f t="shared" si="7"/>
        <v>173.93443121299953</v>
      </c>
      <c r="P15" s="140">
        <f t="shared" si="8"/>
        <v>179.92585634634719</v>
      </c>
      <c r="Q15" s="140">
        <f t="shared" si="9"/>
        <v>186.04270762516467</v>
      </c>
    </row>
    <row r="16" spans="1:17" x14ac:dyDescent="0.35">
      <c r="A16" s="225" t="s">
        <v>259</v>
      </c>
      <c r="B16" s="225" t="s">
        <v>283</v>
      </c>
      <c r="C16" s="140">
        <v>138.09</v>
      </c>
      <c r="D16" s="141">
        <f t="shared" si="0"/>
        <v>142.49263600821467</v>
      </c>
      <c r="E16" s="297">
        <v>133.86581504972423</v>
      </c>
      <c r="F16" s="141">
        <f t="shared" si="17"/>
        <v>137.85037316829397</v>
      </c>
      <c r="G16" s="141">
        <f t="shared" ref="G16:I16" si="24">F16*(1+G$29+G$31)</f>
        <v>142.50848636564902</v>
      </c>
      <c r="H16" s="141">
        <f t="shared" si="24"/>
        <v>147.41739899997896</v>
      </c>
      <c r="I16" s="141">
        <f t="shared" si="24"/>
        <v>152.429076164695</v>
      </c>
      <c r="K16" s="140">
        <f t="shared" si="20"/>
        <v>193.32599999999999</v>
      </c>
      <c r="L16" s="140">
        <f t="shared" si="4"/>
        <v>199.48969041150053</v>
      </c>
      <c r="M16" s="140">
        <f t="shared" si="5"/>
        <v>187.41214106961391</v>
      </c>
      <c r="N16" s="140">
        <f t="shared" si="6"/>
        <v>192.99052243561155</v>
      </c>
      <c r="O16" s="140">
        <f t="shared" si="7"/>
        <v>199.51188091190861</v>
      </c>
      <c r="P16" s="140">
        <f t="shared" si="8"/>
        <v>206.38435859997054</v>
      </c>
      <c r="Q16" s="140">
        <f t="shared" si="9"/>
        <v>213.40070663057298</v>
      </c>
    </row>
    <row r="17" spans="1:17" x14ac:dyDescent="0.35">
      <c r="A17" s="100" t="s">
        <v>484</v>
      </c>
      <c r="B17" s="100" t="s">
        <v>49</v>
      </c>
      <c r="C17" s="101">
        <f>'Labour rates'!B21</f>
        <v>90</v>
      </c>
      <c r="D17" s="101">
        <f t="shared" si="0"/>
        <v>92.869412996881167</v>
      </c>
      <c r="E17" s="101">
        <f>D17*(1+E$29+E$31)</f>
        <v>95.354787313628037</v>
      </c>
      <c r="F17" s="101">
        <f t="shared" ref="F17:I17" si="25">E17*(1+F$29+F$31)</f>
        <v>98.193052570474052</v>
      </c>
      <c r="G17" s="101">
        <f t="shared" si="25"/>
        <v>101.51110201462532</v>
      </c>
      <c r="H17" s="101">
        <f t="shared" si="25"/>
        <v>105.0077999581133</v>
      </c>
      <c r="I17" s="101">
        <f t="shared" si="25"/>
        <v>108.57769874032707</v>
      </c>
      <c r="K17" s="223"/>
      <c r="L17" s="223"/>
      <c r="M17" s="223"/>
      <c r="N17" s="223"/>
      <c r="O17" s="223"/>
      <c r="P17" s="223"/>
      <c r="Q17" s="223"/>
    </row>
    <row r="18" spans="1:17" x14ac:dyDescent="0.35">
      <c r="A18" s="100" t="s">
        <v>484</v>
      </c>
      <c r="B18" s="100" t="s">
        <v>64</v>
      </c>
      <c r="C18" s="101">
        <f>'Labour rates'!B22</f>
        <v>130</v>
      </c>
      <c r="D18" s="101">
        <f t="shared" si="0"/>
        <v>134.14470766216169</v>
      </c>
      <c r="E18" s="101">
        <f>D18*(1+E$29+E$31)</f>
        <v>137.73469278635162</v>
      </c>
      <c r="F18" s="101">
        <f t="shared" ref="F18:I18" si="26">E18*(1+F$29+F$31)</f>
        <v>141.83440926846254</v>
      </c>
      <c r="G18" s="101">
        <f t="shared" si="26"/>
        <v>146.62714735445883</v>
      </c>
      <c r="H18" s="101">
        <f t="shared" si="26"/>
        <v>151.67793327283033</v>
      </c>
      <c r="I18" s="101">
        <f t="shared" si="26"/>
        <v>156.834453736028</v>
      </c>
      <c r="K18" s="223"/>
      <c r="L18" s="223"/>
      <c r="M18" s="224" t="s">
        <v>559</v>
      </c>
      <c r="N18" s="223"/>
      <c r="O18" s="223"/>
      <c r="P18" s="223"/>
      <c r="Q18" s="223"/>
    </row>
    <row r="19" spans="1:17" x14ac:dyDescent="0.35">
      <c r="A19" s="100" t="s">
        <v>484</v>
      </c>
      <c r="B19" s="100" t="s">
        <v>50</v>
      </c>
      <c r="C19" s="101">
        <f>'Labour rates'!B23</f>
        <v>20</v>
      </c>
      <c r="D19" s="101">
        <f t="shared" si="0"/>
        <v>20.63764733264026</v>
      </c>
      <c r="E19" s="101">
        <f>D19*(1+E$29+E$31)</f>
        <v>21.189952736361786</v>
      </c>
      <c r="F19" s="101">
        <f t="shared" ref="F19:I19" si="27">E19*(1+F$29+F$31)</f>
        <v>21.820678348994235</v>
      </c>
      <c r="G19" s="101">
        <f t="shared" si="27"/>
        <v>22.558022669916742</v>
      </c>
      <c r="H19" s="101">
        <f t="shared" si="27"/>
        <v>23.335066657358514</v>
      </c>
      <c r="I19" s="101">
        <f t="shared" si="27"/>
        <v>24.128377497850465</v>
      </c>
      <c r="K19" s="223"/>
      <c r="L19" s="223"/>
      <c r="M19" s="223"/>
      <c r="N19" s="223"/>
      <c r="O19" s="223"/>
      <c r="P19" s="223"/>
      <c r="Q19" s="223"/>
    </row>
    <row r="20" spans="1:17" x14ac:dyDescent="0.35">
      <c r="A20" s="100" t="s">
        <v>484</v>
      </c>
      <c r="B20" s="100" t="s">
        <v>41</v>
      </c>
      <c r="C20" s="101">
        <f>'Labour rates'!B24</f>
        <v>15</v>
      </c>
      <c r="D20" s="101">
        <f t="shared" si="0"/>
        <v>15.478235499480194</v>
      </c>
      <c r="E20" s="101">
        <f>D20*(1+E$29+E$31)</f>
        <v>15.892464552271338</v>
      </c>
      <c r="F20" s="101">
        <f t="shared" ref="F20:I20" si="28">E20*(1+F$29+F$31)</f>
        <v>16.365508761745676</v>
      </c>
      <c r="G20" s="101">
        <f t="shared" si="28"/>
        <v>16.918517002437554</v>
      </c>
      <c r="H20" s="101">
        <f t="shared" si="28"/>
        <v>17.501299993018883</v>
      </c>
      <c r="I20" s="101">
        <f t="shared" si="28"/>
        <v>18.096283123387845</v>
      </c>
      <c r="K20" s="223"/>
      <c r="L20" s="223"/>
      <c r="M20" s="223"/>
      <c r="N20" s="223"/>
      <c r="O20" s="223"/>
      <c r="P20" s="223"/>
      <c r="Q20" s="223"/>
    </row>
    <row r="21" spans="1:17" x14ac:dyDescent="0.35">
      <c r="C21"/>
      <c r="D21"/>
      <c r="E21"/>
      <c r="F21"/>
      <c r="G21"/>
      <c r="H21"/>
      <c r="I21"/>
    </row>
    <row r="22" spans="1:17" x14ac:dyDescent="0.35">
      <c r="C22"/>
      <c r="D22"/>
      <c r="E22"/>
      <c r="F22"/>
      <c r="G22"/>
      <c r="H22"/>
      <c r="I22"/>
    </row>
    <row r="23" spans="1:17" x14ac:dyDescent="0.35">
      <c r="A23" s="84"/>
      <c r="B23" s="27"/>
      <c r="C23" s="102" t="s">
        <v>260</v>
      </c>
      <c r="D23" s="102" t="s">
        <v>261</v>
      </c>
      <c r="E23" s="102" t="s">
        <v>262</v>
      </c>
      <c r="F23" s="102" t="s">
        <v>263</v>
      </c>
      <c r="G23" s="102" t="s">
        <v>264</v>
      </c>
      <c r="H23" s="102" t="s">
        <v>265</v>
      </c>
      <c r="I23" s="103" t="s">
        <v>266</v>
      </c>
    </row>
    <row r="24" spans="1:17" x14ac:dyDescent="0.35">
      <c r="A24" s="104" t="s">
        <v>267</v>
      </c>
      <c r="B24" s="105" t="s">
        <v>268</v>
      </c>
      <c r="C24" s="105"/>
      <c r="D24" s="105"/>
      <c r="E24" s="105"/>
      <c r="F24" s="106"/>
      <c r="G24" s="107"/>
      <c r="H24" s="107"/>
      <c r="I24" s="354"/>
    </row>
    <row r="25" spans="1:17" x14ac:dyDescent="0.35">
      <c r="A25" s="108" t="s">
        <v>553</v>
      </c>
      <c r="B25" s="350" t="s">
        <v>269</v>
      </c>
      <c r="C25" s="27"/>
      <c r="D25" s="351">
        <v>7.3823666320130509E-3</v>
      </c>
      <c r="E25" s="351">
        <v>5.6672232726015983E-3</v>
      </c>
      <c r="F25" s="351">
        <v>1.1131535994233922E-2</v>
      </c>
      <c r="G25" s="351">
        <v>1.5481462452597078E-2</v>
      </c>
      <c r="H25" s="351">
        <v>1.4924737175464315E-2</v>
      </c>
      <c r="I25" s="352">
        <v>1.2490564634845174E-2</v>
      </c>
    </row>
    <row r="26" spans="1:17" x14ac:dyDescent="0.35">
      <c r="A26" s="108" t="s">
        <v>554</v>
      </c>
      <c r="B26" s="109" t="s">
        <v>269</v>
      </c>
      <c r="C26" s="110">
        <v>1</v>
      </c>
      <c r="D26" s="111">
        <f t="shared" ref="D26:I26" si="29">C26*(1+D25)</f>
        <v>1.007382366632013</v>
      </c>
      <c r="E26" s="111">
        <f t="shared" si="29"/>
        <v>1.0130914274245983</v>
      </c>
      <c r="F26" s="111">
        <f t="shared" si="29"/>
        <v>1.024368691114425</v>
      </c>
      <c r="G26" s="111">
        <f t="shared" si="29"/>
        <v>1.040227416543529</v>
      </c>
      <c r="H26" s="111">
        <f t="shared" si="29"/>
        <v>1.0557525373381536</v>
      </c>
      <c r="I26" s="112">
        <f t="shared" si="29"/>
        <v>1.0689394826441776</v>
      </c>
    </row>
    <row r="27" spans="1:17" x14ac:dyDescent="0.35">
      <c r="A27" s="108" t="s">
        <v>555</v>
      </c>
      <c r="B27" s="109" t="s">
        <v>555</v>
      </c>
      <c r="C27" s="298"/>
      <c r="D27" s="298">
        <v>1.6279999759816199E-4</v>
      </c>
      <c r="E27" s="298">
        <v>-1.1431568110134016E-3</v>
      </c>
      <c r="F27" s="298">
        <v>-6.0090650395383527E-4</v>
      </c>
      <c r="G27" s="298">
        <v>3.1007005883143535E-3</v>
      </c>
      <c r="H27" s="298">
        <v>4.9681794433342752E-3</v>
      </c>
      <c r="I27" s="299">
        <v>6.5024565243028132E-3</v>
      </c>
    </row>
    <row r="28" spans="1:17" x14ac:dyDescent="0.35">
      <c r="A28" s="108" t="s">
        <v>556</v>
      </c>
      <c r="B28" s="109" t="s">
        <v>555</v>
      </c>
      <c r="C28" s="110">
        <v>1</v>
      </c>
      <c r="D28" s="111">
        <f t="shared" ref="D28" si="30">C28*(1+D27)</f>
        <v>1.0001627999975982</v>
      </c>
      <c r="E28" s="111">
        <f t="shared" ref="E28" si="31">D28*(1+E27)</f>
        <v>0.99901945708065865</v>
      </c>
      <c r="F28" s="111">
        <f t="shared" ref="F28" si="32">E28*(1+F27)</f>
        <v>0.99841913979132246</v>
      </c>
      <c r="G28" s="111">
        <f t="shared" ref="G28" si="33">F28*(1+G27)</f>
        <v>1.0015149386054578</v>
      </c>
      <c r="H28" s="111">
        <f t="shared" ref="H28" si="34">G28*(1+H27)</f>
        <v>1.0064906445356296</v>
      </c>
      <c r="I28" s="112">
        <f t="shared" ref="I28" si="35">H28*(1+I27)</f>
        <v>1.0130353061938402</v>
      </c>
    </row>
    <row r="29" spans="1:17" x14ac:dyDescent="0.35">
      <c r="A29" s="108" t="s">
        <v>557</v>
      </c>
      <c r="B29" s="109"/>
      <c r="C29" s="110"/>
      <c r="D29" s="298">
        <f>AVERAGE(D25,D27)</f>
        <v>3.7725833148056064E-3</v>
      </c>
      <c r="E29" s="298">
        <f t="shared" ref="E29:I29" si="36">AVERAGE(E25,E27)</f>
        <v>2.2620332307940983E-3</v>
      </c>
      <c r="F29" s="298">
        <f t="shared" si="36"/>
        <v>5.2653147451400435E-3</v>
      </c>
      <c r="G29" s="298">
        <f t="shared" si="36"/>
        <v>9.2910815204557164E-3</v>
      </c>
      <c r="H29" s="298">
        <f t="shared" si="36"/>
        <v>9.9464583093992961E-3</v>
      </c>
      <c r="I29" s="299">
        <f t="shared" si="36"/>
        <v>9.4965105795739926E-3</v>
      </c>
    </row>
    <row r="30" spans="1:17" x14ac:dyDescent="0.35">
      <c r="A30" s="108" t="s">
        <v>558</v>
      </c>
      <c r="B30" s="109"/>
      <c r="C30" s="110">
        <v>1</v>
      </c>
      <c r="D30" s="111">
        <f t="shared" ref="D30" si="37">C30*(1+D29)</f>
        <v>1.0037725833148057</v>
      </c>
      <c r="E30" s="111">
        <f t="shared" ref="E30" si="38">D30*(1+E29)</f>
        <v>1.0060431502544238</v>
      </c>
      <c r="F30" s="111">
        <f t="shared" ref="F30" si="39">E30*(1+F29)</f>
        <v>1.0113402840877055</v>
      </c>
      <c r="G30" s="111">
        <f t="shared" ref="G30" si="40">F30*(1+G29)</f>
        <v>1.0207367291120852</v>
      </c>
      <c r="H30" s="111">
        <f t="shared" ref="H30" si="41">G30*(1+H29)</f>
        <v>1.0308894444330712</v>
      </c>
      <c r="I30" s="112">
        <f t="shared" ref="I30" si="42">H30*(1+I29)</f>
        <v>1.0406792969485008</v>
      </c>
    </row>
    <row r="31" spans="1:17" x14ac:dyDescent="0.35">
      <c r="A31" s="108" t="s">
        <v>270</v>
      </c>
      <c r="B31" s="109" t="s">
        <v>358</v>
      </c>
      <c r="C31" s="298"/>
      <c r="D31" s="298">
        <v>2.4500000000000001E-2</v>
      </c>
      <c r="E31" s="298">
        <v>2.4500000000000001E-2</v>
      </c>
      <c r="F31" s="298">
        <v>2.4500000000000001E-2</v>
      </c>
      <c r="G31" s="298">
        <v>2.4500000000000001E-2</v>
      </c>
      <c r="H31" s="298">
        <v>2.4500000000000001E-2</v>
      </c>
      <c r="I31" s="299">
        <v>2.4500000000000001E-2</v>
      </c>
    </row>
    <row r="32" spans="1:17" x14ac:dyDescent="0.35">
      <c r="A32" s="113" t="s">
        <v>271</v>
      </c>
      <c r="B32" s="353" t="s">
        <v>358</v>
      </c>
      <c r="C32" s="116">
        <v>1</v>
      </c>
      <c r="D32" s="114">
        <f t="shared" ref="D32:I32" si="43">C32*(1+D31)</f>
        <v>1.0245</v>
      </c>
      <c r="E32" s="114">
        <f t="shared" si="43"/>
        <v>1.0496002499999999</v>
      </c>
      <c r="F32" s="114">
        <f t="shared" si="43"/>
        <v>1.0753154561249998</v>
      </c>
      <c r="G32" s="114">
        <f t="shared" si="43"/>
        <v>1.1016606848000623</v>
      </c>
      <c r="H32" s="114">
        <f t="shared" si="43"/>
        <v>1.1286513715776638</v>
      </c>
      <c r="I32" s="115">
        <f t="shared" si="43"/>
        <v>1.1563033301813166</v>
      </c>
    </row>
    <row r="33" spans="1:9" x14ac:dyDescent="0.35">
      <c r="C33"/>
      <c r="D33"/>
      <c r="E33"/>
      <c r="F33"/>
      <c r="G33"/>
      <c r="H33"/>
      <c r="I33"/>
    </row>
    <row r="34" spans="1:9" x14ac:dyDescent="0.35">
      <c r="A34" s="297"/>
      <c r="B34" t="s">
        <v>560</v>
      </c>
      <c r="C34"/>
      <c r="D34"/>
      <c r="E34"/>
      <c r="F34"/>
      <c r="G34"/>
      <c r="H34"/>
      <c r="I34"/>
    </row>
    <row r="35" spans="1:9" x14ac:dyDescent="0.35">
      <c r="C35"/>
      <c r="D35"/>
      <c r="E35"/>
      <c r="F35"/>
      <c r="G35"/>
      <c r="H35"/>
      <c r="I35"/>
    </row>
    <row r="36" spans="1:9" x14ac:dyDescent="0.35">
      <c r="C36"/>
      <c r="D36"/>
      <c r="E36"/>
      <c r="F36"/>
      <c r="G36"/>
      <c r="H36"/>
      <c r="I36"/>
    </row>
    <row r="37" spans="1:9" x14ac:dyDescent="0.35">
      <c r="C37"/>
      <c r="D37"/>
      <c r="E37"/>
      <c r="F37"/>
      <c r="G37"/>
      <c r="H37"/>
      <c r="I37"/>
    </row>
    <row r="38" spans="1:9" x14ac:dyDescent="0.35">
      <c r="C38"/>
      <c r="D38"/>
      <c r="E38"/>
      <c r="F38"/>
      <c r="G38"/>
      <c r="H38"/>
      <c r="I38"/>
    </row>
    <row r="39" spans="1:9" x14ac:dyDescent="0.35">
      <c r="C39"/>
      <c r="D39"/>
      <c r="E39"/>
      <c r="F39"/>
      <c r="G39"/>
      <c r="H39"/>
      <c r="I39"/>
    </row>
    <row r="40" spans="1:9" x14ac:dyDescent="0.35">
      <c r="C40"/>
      <c r="D40"/>
      <c r="E40"/>
      <c r="F40"/>
      <c r="G40"/>
      <c r="H40"/>
      <c r="I40"/>
    </row>
    <row r="41" spans="1:9" x14ac:dyDescent="0.35">
      <c r="C41"/>
      <c r="D41"/>
      <c r="E41"/>
      <c r="F41"/>
      <c r="G41"/>
      <c r="H41"/>
      <c r="I41"/>
    </row>
    <row r="42" spans="1:9" x14ac:dyDescent="0.35">
      <c r="C42"/>
      <c r="D42"/>
      <c r="E42"/>
      <c r="F42"/>
      <c r="G42"/>
      <c r="H42"/>
      <c r="I42"/>
    </row>
    <row r="43" spans="1:9" x14ac:dyDescent="0.35">
      <c r="C43"/>
      <c r="D43"/>
      <c r="E43"/>
      <c r="F43"/>
      <c r="G43"/>
      <c r="H43"/>
      <c r="I43"/>
    </row>
    <row r="44" spans="1:9" x14ac:dyDescent="0.35">
      <c r="C44"/>
      <c r="D44"/>
      <c r="E44"/>
      <c r="F44"/>
      <c r="G44"/>
      <c r="H44"/>
      <c r="I44"/>
    </row>
    <row r="45" spans="1:9" x14ac:dyDescent="0.35">
      <c r="C45"/>
      <c r="D45"/>
      <c r="E45"/>
      <c r="F45"/>
      <c r="G45"/>
      <c r="H45"/>
      <c r="I45"/>
    </row>
    <row r="46" spans="1:9" x14ac:dyDescent="0.35">
      <c r="C46"/>
      <c r="D46"/>
      <c r="E46"/>
      <c r="F46"/>
      <c r="G46"/>
      <c r="H46"/>
      <c r="I46"/>
    </row>
    <row r="47" spans="1:9" x14ac:dyDescent="0.35">
      <c r="C47"/>
      <c r="D47"/>
      <c r="E47"/>
      <c r="F47"/>
      <c r="G47"/>
      <c r="H47"/>
      <c r="I47"/>
    </row>
  </sheetData>
  <conditionalFormatting sqref="C11:C16">
    <cfRule type="expression" dxfId="331" priority="22">
      <formula>$E11="Enter Cost"</formula>
    </cfRule>
  </conditionalFormatting>
  <conditionalFormatting sqref="D2:I2 D4:I4 D10:I16">
    <cfRule type="expression" dxfId="330" priority="21">
      <formula>$E2="Enter Cost"</formula>
    </cfRule>
  </conditionalFormatting>
  <conditionalFormatting sqref="K2:Q2 K4:Q4 K10:Q10">
    <cfRule type="expression" dxfId="329" priority="10">
      <formula>$E2="Enter Cost"</formula>
    </cfRule>
  </conditionalFormatting>
  <conditionalFormatting sqref="K11:Q16">
    <cfRule type="expression" dxfId="328" priority="18">
      <formula>$E11="Enter Cost"</formula>
    </cfRule>
  </conditionalFormatting>
  <conditionalFormatting sqref="D17:I20">
    <cfRule type="expression" dxfId="327" priority="13">
      <formula>$E17="Enter Cost"</formula>
    </cfRule>
  </conditionalFormatting>
  <conditionalFormatting sqref="C2 C4 C10">
    <cfRule type="expression" dxfId="326" priority="12">
      <formula>$E2="Enter Cost"</formula>
    </cfRule>
  </conditionalFormatting>
  <conditionalFormatting sqref="C17:C20">
    <cfRule type="expression" dxfId="325" priority="11">
      <formula>$E17="Enter Cost"</formula>
    </cfRule>
  </conditionalFormatting>
  <conditionalFormatting sqref="K3:Q3">
    <cfRule type="expression" dxfId="324" priority="3">
      <formula>$E3="Enter Cost"</formula>
    </cfRule>
  </conditionalFormatting>
  <conditionalFormatting sqref="K5:Q9">
    <cfRule type="expression" dxfId="323" priority="2">
      <formula>$E5="Enter Cost"</formula>
    </cfRule>
  </conditionalFormatting>
  <conditionalFormatting sqref="C3">
    <cfRule type="expression" dxfId="322" priority="7">
      <formula>$E3="Enter Cost"</formula>
    </cfRule>
  </conditionalFormatting>
  <conditionalFormatting sqref="D3:I3">
    <cfRule type="expression" dxfId="321" priority="6">
      <formula>$E3="Enter Cost"</formula>
    </cfRule>
  </conditionalFormatting>
  <conditionalFormatting sqref="C5:C9">
    <cfRule type="expression" dxfId="320" priority="5">
      <formula>$E5="Enter Cost"</formula>
    </cfRule>
  </conditionalFormatting>
  <conditionalFormatting sqref="D5:I9">
    <cfRule type="expression" dxfId="319" priority="4">
      <formula>$E5="Enter Cost"</formula>
    </cfRule>
  </conditionalFormatting>
  <conditionalFormatting sqref="A34">
    <cfRule type="expression" dxfId="318" priority="1">
      <formula>$E34="Enter Cost"</formula>
    </cfRule>
  </conditionalFormatting>
  <pageMargins left="0.7" right="0.7" top="0.75" bottom="0.75" header="0.3" footer="0.3"/>
  <pageSetup paperSize="9" orientation="portrait" r:id="rId1"/>
  <ignoredErrors>
    <ignoredError sqref="D29:I29" formula="1"/>
    <ignoredError sqref="C2:C10 D2:D10 C17:C20 D17:D20 E2:I2 F6:I9 D11:D16 F13:I16 E17:I20 K2:Q16 E4:I4 F3:I3 F11:I12 F5:I5" unlockedFormula="1"/>
    <ignoredError sqref="E10:I10" formula="1" unlocked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X124"/>
  <sheetViews>
    <sheetView topLeftCell="A88" zoomScale="70" zoomScaleNormal="70" workbookViewId="0">
      <selection activeCell="B92" sqref="B92"/>
    </sheetView>
  </sheetViews>
  <sheetFormatPr defaultRowHeight="14.5" x14ac:dyDescent="0.35"/>
  <cols>
    <col min="1" max="1" width="33.7265625" style="42" customWidth="1"/>
    <col min="2" max="2" width="26.7265625" style="42" customWidth="1"/>
    <col min="3" max="3" width="73.54296875" style="42" customWidth="1"/>
    <col min="4" max="4" width="18" style="263" customWidth="1"/>
    <col min="5" max="5" width="13.7265625" style="263" customWidth="1"/>
    <col min="6" max="6" width="16.81640625" style="249" customWidth="1"/>
    <col min="7" max="7" width="17.1796875" style="249" customWidth="1"/>
    <col min="8" max="8" width="18.7265625" style="249" customWidth="1"/>
    <col min="9" max="9" width="12.81640625" style="249" customWidth="1"/>
    <col min="10" max="10" width="15.1796875" style="249" customWidth="1"/>
    <col min="11" max="11" width="15.54296875" style="249" customWidth="1"/>
    <col min="12" max="12" width="13.7265625" style="249" customWidth="1"/>
    <col min="13" max="13" width="15.453125" style="249" customWidth="1"/>
    <col min="14" max="14" width="9.453125" style="249" customWidth="1"/>
    <col min="15" max="15" width="11.26953125" style="249" customWidth="1"/>
    <col min="16" max="16" width="14.26953125" style="249" customWidth="1"/>
    <col min="17" max="17" width="16.54296875" style="250" customWidth="1"/>
    <col min="18" max="19" width="16" style="46" customWidth="1"/>
    <col min="20" max="20" width="16.54296875" customWidth="1"/>
    <col min="21" max="21" width="11.1796875" customWidth="1"/>
    <col min="22" max="22" width="14.7265625" customWidth="1"/>
    <col min="23" max="23" width="16.81640625" customWidth="1"/>
    <col min="26" max="26" width="13.7265625" customWidth="1"/>
    <col min="27" max="27" width="17.26953125" customWidth="1"/>
    <col min="28" max="28" width="13.453125" customWidth="1"/>
    <col min="29" max="29" width="14.81640625" customWidth="1"/>
    <col min="30" max="30" width="17.54296875" customWidth="1"/>
    <col min="35" max="35" width="10.54296875" bestFit="1" customWidth="1"/>
    <col min="42" max="42" width="10.453125" customWidth="1"/>
    <col min="45" max="45" width="10.54296875" customWidth="1"/>
    <col min="50" max="50" width="11.26953125" customWidth="1"/>
    <col min="52" max="52" width="12" customWidth="1"/>
    <col min="54" max="54" width="11.1796875" customWidth="1"/>
    <col min="57" max="58" width="10.1796875" customWidth="1"/>
  </cols>
  <sheetData>
    <row r="1" spans="1:19" ht="35" x14ac:dyDescent="0.7">
      <c r="A1" s="129" t="s">
        <v>485</v>
      </c>
    </row>
    <row r="3" spans="1:19" ht="15" thickBot="1" x14ac:dyDescent="0.4">
      <c r="B3" s="42" t="s">
        <v>175</v>
      </c>
      <c r="D3" s="249" t="s">
        <v>320</v>
      </c>
      <c r="E3" s="249" t="s">
        <v>176</v>
      </c>
      <c r="K3" s="249" t="s">
        <v>177</v>
      </c>
      <c r="O3" s="251"/>
      <c r="P3" s="251"/>
      <c r="Q3" s="251"/>
      <c r="R3"/>
      <c r="S3" t="s">
        <v>295</v>
      </c>
    </row>
    <row r="4" spans="1:19" ht="42" customHeight="1" x14ac:dyDescent="0.35">
      <c r="A4" s="43"/>
      <c r="B4" s="44" t="s">
        <v>178</v>
      </c>
      <c r="C4" s="45" t="s">
        <v>44</v>
      </c>
      <c r="E4" s="264"/>
      <c r="F4" s="265" t="s">
        <v>179</v>
      </c>
      <c r="G4" s="265" t="s">
        <v>180</v>
      </c>
      <c r="H4" s="266" t="s">
        <v>181</v>
      </c>
      <c r="I4" s="267" t="s">
        <v>182</v>
      </c>
      <c r="J4" s="251"/>
      <c r="K4" s="264"/>
      <c r="L4" s="265" t="s">
        <v>179</v>
      </c>
      <c r="M4" s="265" t="s">
        <v>180</v>
      </c>
      <c r="N4" s="266" t="s">
        <v>181</v>
      </c>
      <c r="O4" s="267" t="s">
        <v>182</v>
      </c>
      <c r="Q4" s="252" t="s">
        <v>183</v>
      </c>
      <c r="R4"/>
      <c r="S4" s="120">
        <v>0.25</v>
      </c>
    </row>
    <row r="5" spans="1:19" ht="15.75" customHeight="1" x14ac:dyDescent="0.35">
      <c r="A5" s="50" t="s">
        <v>184</v>
      </c>
      <c r="B5" s="211">
        <f>'Labour rates'!C2</f>
        <v>0.37</v>
      </c>
      <c r="C5" s="212">
        <f>'Labour rates'!C2</f>
        <v>0.37</v>
      </c>
      <c r="E5" s="268" t="s">
        <v>185</v>
      </c>
      <c r="F5" s="269">
        <v>1</v>
      </c>
      <c r="G5" s="269"/>
      <c r="H5" s="269"/>
      <c r="I5" s="270">
        <f>(F5*$B$14)+(G5*$B$15)+(H5*$B$6)</f>
        <v>103.06178376001459</v>
      </c>
      <c r="J5" s="251"/>
      <c r="K5" s="268" t="s">
        <v>185</v>
      </c>
      <c r="L5" s="271">
        <f t="shared" ref="L5:L10" si="0">F5*(C$14/B$14)</f>
        <v>1.4</v>
      </c>
      <c r="M5" s="271"/>
      <c r="N5" s="271"/>
      <c r="O5" s="270">
        <f t="shared" ref="O5:O12" si="1">(L5*$B$14)+(M5*$B$15)+(N5*$B$6)</f>
        <v>144.28649726402043</v>
      </c>
      <c r="Q5" s="253">
        <f>O5/I5</f>
        <v>1.4</v>
      </c>
      <c r="R5"/>
      <c r="S5" s="121">
        <v>0.5</v>
      </c>
    </row>
    <row r="6" spans="1:19" ht="15.75" customHeight="1" x14ac:dyDescent="0.35">
      <c r="A6" s="50" t="s">
        <v>186</v>
      </c>
      <c r="B6" s="139">
        <f>'Revised labour.plant escalation'!C11</f>
        <v>84.04</v>
      </c>
      <c r="C6" s="190">
        <f>B6*1.4</f>
        <v>117.65600000000001</v>
      </c>
      <c r="D6" s="272">
        <f>C6/B6</f>
        <v>1.4</v>
      </c>
      <c r="E6" s="268" t="s">
        <v>187</v>
      </c>
      <c r="F6" s="269">
        <v>2</v>
      </c>
      <c r="G6" s="269">
        <v>1</v>
      </c>
      <c r="H6" s="269"/>
      <c r="I6" s="270">
        <f>(F6*$B$14)+(G6*$B$15)+(H6*$B$6)</f>
        <v>285.90337368073995</v>
      </c>
      <c r="J6" s="251"/>
      <c r="K6" s="268" t="s">
        <v>187</v>
      </c>
      <c r="L6" s="271">
        <f t="shared" si="0"/>
        <v>2.8</v>
      </c>
      <c r="M6" s="271">
        <f>G6*(C$15/B$15)</f>
        <v>1.4</v>
      </c>
      <c r="N6" s="271"/>
      <c r="O6" s="270">
        <f t="shared" si="1"/>
        <v>400.26472315303596</v>
      </c>
      <c r="Q6" s="253">
        <f t="shared" ref="Q6:Q12" si="2">O6/I6</f>
        <v>1.4000000000000001</v>
      </c>
      <c r="R6"/>
      <c r="S6" s="121">
        <v>0.75</v>
      </c>
    </row>
    <row r="7" spans="1:19" ht="15.75" customHeight="1" x14ac:dyDescent="0.35">
      <c r="A7" s="50" t="s">
        <v>54</v>
      </c>
      <c r="B7" s="139">
        <f>'Revised labour.plant escalation'!C2</f>
        <v>109.68</v>
      </c>
      <c r="C7" s="190">
        <f>'Labour rates'!C6</f>
        <v>153.55199999999999</v>
      </c>
      <c r="D7" s="272">
        <f t="shared" ref="D7:D15" si="3">C7/B7</f>
        <v>1.4</v>
      </c>
      <c r="E7" s="268" t="s">
        <v>188</v>
      </c>
      <c r="F7" s="269">
        <v>2</v>
      </c>
      <c r="G7" s="269"/>
      <c r="H7" s="269"/>
      <c r="I7" s="270">
        <f t="shared" ref="I7:I12" si="4">(F7*$B$14)+(G7*$B$15)+(H7*$B$6)</f>
        <v>206.12356752002918</v>
      </c>
      <c r="J7" s="251"/>
      <c r="K7" s="268" t="s">
        <v>188</v>
      </c>
      <c r="L7" s="271">
        <f t="shared" si="0"/>
        <v>2.8</v>
      </c>
      <c r="M7" s="271"/>
      <c r="N7" s="271"/>
      <c r="O7" s="270">
        <f t="shared" si="1"/>
        <v>288.57299452804085</v>
      </c>
      <c r="Q7" s="253">
        <f t="shared" si="2"/>
        <v>1.4</v>
      </c>
      <c r="R7"/>
      <c r="S7" s="121">
        <v>1</v>
      </c>
    </row>
    <row r="8" spans="1:19" ht="29.25" customHeight="1" x14ac:dyDescent="0.35">
      <c r="A8" s="51" t="s">
        <v>189</v>
      </c>
      <c r="B8" s="139">
        <f>'Revised labour.plant escalation'!C3</f>
        <v>138.09</v>
      </c>
      <c r="C8" s="190">
        <f>'Labour rates'!C7</f>
        <v>193.32599999999999</v>
      </c>
      <c r="D8" s="272">
        <f t="shared" si="3"/>
        <v>1.4</v>
      </c>
      <c r="E8" s="268" t="s">
        <v>190</v>
      </c>
      <c r="F8" s="269">
        <v>2</v>
      </c>
      <c r="G8" s="269"/>
      <c r="H8" s="269"/>
      <c r="I8" s="270">
        <f>(F8*$B$14)+(G8*$B$15)+(H8*$B$6)</f>
        <v>206.12356752002918</v>
      </c>
      <c r="J8" s="251"/>
      <c r="K8" s="268" t="s">
        <v>190</v>
      </c>
      <c r="L8" s="271">
        <f t="shared" si="0"/>
        <v>2.8</v>
      </c>
      <c r="M8" s="271">
        <f>G8*(C$15/B$15)</f>
        <v>0</v>
      </c>
      <c r="N8" s="271"/>
      <c r="O8" s="270">
        <f t="shared" si="1"/>
        <v>288.57299452804085</v>
      </c>
      <c r="Q8" s="253">
        <f t="shared" si="2"/>
        <v>1.4</v>
      </c>
      <c r="R8"/>
      <c r="S8" s="121">
        <v>1.5</v>
      </c>
    </row>
    <row r="9" spans="1:19" ht="15.75" customHeight="1" x14ac:dyDescent="0.35">
      <c r="A9" s="50" t="s">
        <v>56</v>
      </c>
      <c r="B9" s="139">
        <f>'Revised labour.plant escalation'!C4</f>
        <v>98.86</v>
      </c>
      <c r="C9" s="190">
        <f>'Labour rates'!C8</f>
        <v>138.404</v>
      </c>
      <c r="D9" s="272">
        <f t="shared" si="3"/>
        <v>1.4</v>
      </c>
      <c r="E9" s="268" t="s">
        <v>191</v>
      </c>
      <c r="F9" s="269">
        <v>1</v>
      </c>
      <c r="G9" s="269"/>
      <c r="H9" s="269"/>
      <c r="I9" s="270">
        <f t="shared" si="4"/>
        <v>103.06178376001459</v>
      </c>
      <c r="J9" s="251"/>
      <c r="K9" s="268" t="s">
        <v>191</v>
      </c>
      <c r="L9" s="271">
        <f t="shared" si="0"/>
        <v>1.4</v>
      </c>
      <c r="M9" s="271"/>
      <c r="N9" s="271"/>
      <c r="O9" s="270">
        <f t="shared" si="1"/>
        <v>144.28649726402043</v>
      </c>
      <c r="Q9" s="253">
        <f t="shared" si="2"/>
        <v>1.4</v>
      </c>
      <c r="R9"/>
      <c r="S9" s="121">
        <v>2</v>
      </c>
    </row>
    <row r="10" spans="1:19" ht="15.75" customHeight="1" x14ac:dyDescent="0.35">
      <c r="A10" s="50" t="s">
        <v>57</v>
      </c>
      <c r="B10" s="139">
        <f>'Revised labour.plant escalation'!C5</f>
        <v>103.06178376001459</v>
      </c>
      <c r="C10" s="142">
        <f>'Labour rates'!E13</f>
        <v>144.28649726402043</v>
      </c>
      <c r="D10" s="272">
        <f t="shared" si="3"/>
        <v>1.4</v>
      </c>
      <c r="E10" s="268" t="s">
        <v>192</v>
      </c>
      <c r="F10" s="269">
        <v>3</v>
      </c>
      <c r="G10" s="269"/>
      <c r="H10" s="269"/>
      <c r="I10" s="270">
        <f t="shared" si="4"/>
        <v>309.18535128004379</v>
      </c>
      <c r="J10" s="251"/>
      <c r="K10" s="268" t="s">
        <v>192</v>
      </c>
      <c r="L10" s="271">
        <f t="shared" si="0"/>
        <v>4.1999999999999993</v>
      </c>
      <c r="M10" s="271">
        <f>G10*(C$15/B$15)</f>
        <v>0</v>
      </c>
      <c r="N10" s="271"/>
      <c r="O10" s="270">
        <f t="shared" si="1"/>
        <v>432.85949179206119</v>
      </c>
      <c r="Q10" s="253">
        <f t="shared" si="2"/>
        <v>1.3999999999999997</v>
      </c>
      <c r="R10"/>
      <c r="S10" s="121">
        <v>2.5</v>
      </c>
    </row>
    <row r="11" spans="1:19" ht="15.75" customHeight="1" x14ac:dyDescent="0.35">
      <c r="A11" s="50" t="s">
        <v>59</v>
      </c>
      <c r="B11" s="139">
        <f>'Revised labour.plant escalation'!C6</f>
        <v>103.06178376001459</v>
      </c>
      <c r="C11" s="142">
        <f>'Labour rates'!E14</f>
        <v>144.28649726402043</v>
      </c>
      <c r="D11" s="272">
        <f t="shared" si="3"/>
        <v>1.4</v>
      </c>
      <c r="E11" s="268" t="s">
        <v>181</v>
      </c>
      <c r="F11" s="269">
        <v>0</v>
      </c>
      <c r="G11" s="269">
        <v>0</v>
      </c>
      <c r="H11" s="269">
        <v>1</v>
      </c>
      <c r="I11" s="270">
        <f t="shared" si="4"/>
        <v>84.04</v>
      </c>
      <c r="J11" s="251"/>
      <c r="K11" s="268" t="s">
        <v>181</v>
      </c>
      <c r="L11" s="271"/>
      <c r="M11" s="271"/>
      <c r="N11" s="271">
        <f>H11*(C$6/B$6)</f>
        <v>1.4</v>
      </c>
      <c r="O11" s="270">
        <f>(L11*$B$14)+(M11*$B$15)+(N11*$B$6)</f>
        <v>117.65600000000001</v>
      </c>
      <c r="Q11" s="253">
        <f>O11/I11</f>
        <v>1.4</v>
      </c>
      <c r="R11"/>
      <c r="S11" s="121">
        <v>3</v>
      </c>
    </row>
    <row r="12" spans="1:19" ht="15.75" customHeight="1" thickBot="1" x14ac:dyDescent="0.4">
      <c r="A12" s="50" t="s">
        <v>60</v>
      </c>
      <c r="B12" s="139">
        <f>'Revised labour.plant escalation'!C7</f>
        <v>103.06178376001459</v>
      </c>
      <c r="C12" s="142">
        <f>'Labour rates'!E15</f>
        <v>144.28649726402043</v>
      </c>
      <c r="D12" s="272">
        <f t="shared" si="3"/>
        <v>1.4</v>
      </c>
      <c r="E12" s="273" t="s">
        <v>193</v>
      </c>
      <c r="F12" s="274">
        <v>2</v>
      </c>
      <c r="G12" s="274"/>
      <c r="H12" s="274"/>
      <c r="I12" s="275">
        <f t="shared" si="4"/>
        <v>206.12356752002918</v>
      </c>
      <c r="J12" s="251"/>
      <c r="K12" s="273" t="s">
        <v>193</v>
      </c>
      <c r="L12" s="276">
        <f>F12*(C$14/B$14)</f>
        <v>2.8</v>
      </c>
      <c r="M12" s="276"/>
      <c r="N12" s="276"/>
      <c r="O12" s="275">
        <f t="shared" si="1"/>
        <v>288.57299452804085</v>
      </c>
      <c r="P12" s="251"/>
      <c r="Q12" s="254">
        <f t="shared" si="2"/>
        <v>1.4</v>
      </c>
      <c r="R12"/>
      <c r="S12" s="121">
        <v>3.5</v>
      </c>
    </row>
    <row r="13" spans="1:19" ht="18.75" customHeight="1" x14ac:dyDescent="0.35">
      <c r="A13" s="50" t="s">
        <v>61</v>
      </c>
      <c r="B13" s="139">
        <f>'Revised labour.plant escalation'!C8</f>
        <v>103.06178376001459</v>
      </c>
      <c r="C13" s="142">
        <f>'Labour rates'!E16</f>
        <v>144.28649726402043</v>
      </c>
      <c r="D13" s="272">
        <f t="shared" si="3"/>
        <v>1.4</v>
      </c>
      <c r="H13" s="251"/>
      <c r="I13" s="251"/>
      <c r="J13" s="251"/>
      <c r="K13" s="251"/>
      <c r="L13" s="251"/>
      <c r="M13" s="251"/>
      <c r="P13" s="251"/>
      <c r="Q13" s="251"/>
      <c r="R13"/>
      <c r="S13" s="121">
        <v>4</v>
      </c>
    </row>
    <row r="14" spans="1:19" ht="15" customHeight="1" thickBot="1" x14ac:dyDescent="0.4">
      <c r="A14" s="50" t="s">
        <v>62</v>
      </c>
      <c r="B14" s="139">
        <f>'Revised labour.plant escalation'!C9</f>
        <v>103.06178376001459</v>
      </c>
      <c r="C14" s="142">
        <f>'Labour rates'!E17</f>
        <v>144.28649726402043</v>
      </c>
      <c r="D14" s="272">
        <f t="shared" si="3"/>
        <v>1.4</v>
      </c>
      <c r="E14" s="277"/>
      <c r="F14" s="251"/>
      <c r="G14" s="251"/>
      <c r="H14" s="251"/>
      <c r="I14" s="251"/>
      <c r="J14" s="251"/>
      <c r="K14" s="251"/>
      <c r="L14" s="251"/>
      <c r="M14" s="251"/>
      <c r="N14" s="251"/>
      <c r="O14" s="251"/>
      <c r="P14" s="251"/>
      <c r="Q14" s="251"/>
      <c r="R14"/>
      <c r="S14" s="121">
        <v>4.5</v>
      </c>
    </row>
    <row r="15" spans="1:19" ht="15" thickBot="1" x14ac:dyDescent="0.4">
      <c r="A15" s="50" t="s">
        <v>63</v>
      </c>
      <c r="B15" s="139">
        <f>'Revised labour.plant escalation'!C10</f>
        <v>79.779806160710791</v>
      </c>
      <c r="C15" s="142">
        <f>'Labour rates'!E18</f>
        <v>111.69172862499511</v>
      </c>
      <c r="D15" s="272">
        <f t="shared" si="3"/>
        <v>1.4</v>
      </c>
      <c r="E15" s="277"/>
      <c r="F15" s="251"/>
      <c r="G15" s="251"/>
      <c r="H15" s="251"/>
      <c r="I15" s="521" t="s">
        <v>551</v>
      </c>
      <c r="J15" s="522"/>
      <c r="K15" s="355">
        <v>1.0249999999999999</v>
      </c>
      <c r="L15" s="251"/>
      <c r="M15" s="251"/>
      <c r="N15" s="251"/>
      <c r="O15" s="251"/>
      <c r="P15" s="251"/>
      <c r="Q15" s="251"/>
      <c r="R15"/>
      <c r="S15" s="121">
        <v>5</v>
      </c>
    </row>
    <row r="16" spans="1:19" ht="17.25" customHeight="1" thickBot="1" x14ac:dyDescent="0.4">
      <c r="A16" s="52" t="s">
        <v>194</v>
      </c>
      <c r="B16" s="213">
        <f>'Labour rates'!D2</f>
        <v>0.24</v>
      </c>
      <c r="C16" s="214">
        <f>'Labour rates'!D2</f>
        <v>0.24</v>
      </c>
      <c r="D16" s="251"/>
      <c r="E16" s="251"/>
      <c r="F16" s="251"/>
      <c r="G16" s="251"/>
      <c r="L16" s="278"/>
      <c r="Q16" s="251"/>
      <c r="R16"/>
      <c r="S16" s="121">
        <v>5.5</v>
      </c>
    </row>
    <row r="17" spans="1:41" ht="17.25" customHeight="1" x14ac:dyDescent="0.35">
      <c r="D17" s="251"/>
      <c r="E17" s="251"/>
      <c r="F17" s="251"/>
      <c r="G17" s="251"/>
      <c r="Q17" s="251"/>
      <c r="R17"/>
      <c r="S17" s="121">
        <v>6</v>
      </c>
    </row>
    <row r="18" spans="1:41" x14ac:dyDescent="0.35">
      <c r="A18" s="54"/>
      <c r="D18" s="255"/>
      <c r="E18" s="255"/>
      <c r="F18" s="255"/>
      <c r="G18" s="255"/>
      <c r="H18" s="255"/>
      <c r="I18" s="255"/>
      <c r="J18" s="255"/>
      <c r="K18" s="255"/>
      <c r="L18" s="255"/>
      <c r="M18" s="255"/>
      <c r="N18" s="255"/>
      <c r="O18" s="255"/>
      <c r="P18" s="255"/>
      <c r="Q18" s="255"/>
      <c r="R18" s="55"/>
      <c r="S18" s="121">
        <v>6.5</v>
      </c>
      <c r="Z18" s="55"/>
      <c r="AG18" s="56"/>
      <c r="AH18" s="56"/>
      <c r="AI18" s="56"/>
      <c r="AJ18" s="56"/>
      <c r="AK18" s="55"/>
      <c r="AL18" s="55"/>
      <c r="AM18" s="55"/>
      <c r="AN18" s="55"/>
      <c r="AO18" s="55"/>
    </row>
    <row r="19" spans="1:41" ht="23.25" customHeight="1" thickBot="1" x14ac:dyDescent="0.4">
      <c r="D19" s="255"/>
      <c r="E19" s="255"/>
      <c r="F19" s="255"/>
      <c r="G19" s="255"/>
      <c r="H19" s="255"/>
      <c r="I19" s="255"/>
      <c r="J19" s="255"/>
      <c r="K19" s="255"/>
      <c r="L19" s="255"/>
      <c r="M19" s="255"/>
      <c r="N19" s="255"/>
      <c r="O19" s="255"/>
      <c r="P19" s="255"/>
      <c r="Q19" s="255"/>
      <c r="R19" s="55"/>
      <c r="S19" s="121">
        <v>7</v>
      </c>
      <c r="Z19" s="55"/>
      <c r="AG19" s="56"/>
      <c r="AH19" s="56"/>
      <c r="AI19" s="56"/>
      <c r="AJ19" s="56"/>
      <c r="AK19" s="55"/>
      <c r="AL19" s="55"/>
      <c r="AM19" s="55"/>
      <c r="AN19" s="55"/>
      <c r="AO19" s="55"/>
    </row>
    <row r="20" spans="1:41" ht="26.5" thickBot="1" x14ac:dyDescent="0.4">
      <c r="A20" s="57" t="s">
        <v>8</v>
      </c>
      <c r="B20" s="58" t="s">
        <v>133</v>
      </c>
      <c r="C20" s="58" t="s">
        <v>195</v>
      </c>
      <c r="D20" s="279" t="s">
        <v>196</v>
      </c>
      <c r="E20" s="279" t="s">
        <v>197</v>
      </c>
      <c r="F20" s="256" t="s">
        <v>198</v>
      </c>
      <c r="G20" s="256" t="s">
        <v>199</v>
      </c>
      <c r="H20" s="256" t="s">
        <v>200</v>
      </c>
      <c r="I20" s="256" t="s">
        <v>201</v>
      </c>
      <c r="J20" s="256" t="s">
        <v>202</v>
      </c>
      <c r="K20" s="256" t="s">
        <v>203</v>
      </c>
      <c r="L20" s="256" t="s">
        <v>204</v>
      </c>
      <c r="M20" s="256" t="s">
        <v>205</v>
      </c>
      <c r="N20" s="256" t="s">
        <v>206</v>
      </c>
      <c r="O20" s="256" t="s">
        <v>207</v>
      </c>
      <c r="P20" s="256" t="s">
        <v>208</v>
      </c>
      <c r="Q20" s="256" t="s">
        <v>209</v>
      </c>
      <c r="R20" s="55"/>
      <c r="S20" s="121">
        <v>7.5</v>
      </c>
    </row>
    <row r="21" spans="1:41" ht="26.5" thickBot="1" x14ac:dyDescent="0.4">
      <c r="A21" s="60" t="s">
        <v>210</v>
      </c>
      <c r="B21" s="61"/>
      <c r="C21" s="61"/>
      <c r="D21" s="280"/>
      <c r="E21" s="280"/>
      <c r="F21" s="257"/>
      <c r="G21" s="257"/>
      <c r="H21" s="257"/>
      <c r="I21" s="257"/>
      <c r="J21" s="257"/>
      <c r="K21" s="257"/>
      <c r="L21" s="257"/>
      <c r="M21" s="257"/>
      <c r="N21" s="257"/>
      <c r="O21" s="257"/>
      <c r="P21" s="257"/>
      <c r="Q21" s="257"/>
      <c r="R21" s="55"/>
      <c r="S21" s="122">
        <v>8</v>
      </c>
    </row>
    <row r="22" spans="1:41" ht="31.5" customHeight="1" thickBot="1" x14ac:dyDescent="0.4">
      <c r="A22" s="63">
        <v>501</v>
      </c>
      <c r="B22" s="64" t="s">
        <v>503</v>
      </c>
      <c r="C22" s="65" t="s">
        <v>507</v>
      </c>
      <c r="D22" s="66">
        <v>69.524025133039231</v>
      </c>
      <c r="E22" s="66">
        <f>D22*1.1</f>
        <v>76.476427646343154</v>
      </c>
      <c r="F22" s="67">
        <v>0.5</v>
      </c>
      <c r="G22" s="68" t="s">
        <v>43</v>
      </c>
      <c r="H22" s="68" t="s">
        <v>185</v>
      </c>
      <c r="I22" s="66">
        <f>VLOOKUP(H22,Crews, 5,FALSE)</f>
        <v>103.06178376001459</v>
      </c>
      <c r="J22" s="66">
        <f>VLOOKUP(H22,crewsot, 5,FALSE)</f>
        <v>144.28649726402043</v>
      </c>
      <c r="K22" s="66">
        <f>IF(G22="Normal",F22*I22,F22*J22)</f>
        <v>51.530891880007296</v>
      </c>
      <c r="L22" s="66">
        <f>IF(G22="Normal",K22*$B$5,K22/Q5*$B$5)</f>
        <v>19.0664299956027</v>
      </c>
      <c r="M22" s="258"/>
      <c r="N22" s="258"/>
      <c r="O22" s="258"/>
      <c r="P22" s="132">
        <f>IF(G22="Normal",SUM(K22:O22,-L22)*$B$16,SUM((K22/Q5), M22, N22, O22)*$B$16)</f>
        <v>12.367414051201749</v>
      </c>
      <c r="Q22" s="258">
        <f>SUM(K22:P22)</f>
        <v>82.964735926811741</v>
      </c>
      <c r="R22" s="55"/>
      <c r="S22" s="55"/>
    </row>
    <row r="23" spans="1:41" ht="29.25" customHeight="1" thickBot="1" x14ac:dyDescent="0.4">
      <c r="A23" s="69">
        <v>502</v>
      </c>
      <c r="B23" s="65" t="s">
        <v>504</v>
      </c>
      <c r="C23" s="65" t="s">
        <v>508</v>
      </c>
      <c r="D23" s="70">
        <v>88.130056630601331</v>
      </c>
      <c r="E23" s="70">
        <f>D23*1.1</f>
        <v>96.94306229366147</v>
      </c>
      <c r="F23" s="67">
        <v>0.5</v>
      </c>
      <c r="G23" s="68" t="s">
        <v>44</v>
      </c>
      <c r="H23" s="68" t="s">
        <v>185</v>
      </c>
      <c r="I23" s="70">
        <f>VLOOKUP(H23,Crews, 5,FALSE)</f>
        <v>103.06178376001459</v>
      </c>
      <c r="J23" s="70">
        <f>VLOOKUP(H23,crewsot, 5,FALSE)</f>
        <v>144.28649726402043</v>
      </c>
      <c r="K23" s="70">
        <f>IF(G23="Normal",F23*I23,F23*J23)</f>
        <v>72.143248632010213</v>
      </c>
      <c r="L23" s="70">
        <f>IF(G23="Normal",K23*$B$5,K23/Q5*$B$5)</f>
        <v>19.0664299956027</v>
      </c>
      <c r="M23" s="68"/>
      <c r="N23" s="68"/>
      <c r="O23" s="68"/>
      <c r="P23" s="132">
        <f>IF(G23="Normal",SUM(K23:O23,-L23)*$B$16,SUM((K23/Q6), M23, N23, O23)*$B$16)</f>
        <v>12.367414051201749</v>
      </c>
      <c r="Q23" s="248">
        <f>SUM(K23:P23)</f>
        <v>103.57709267881467</v>
      </c>
      <c r="R23" s="55"/>
      <c r="S23" s="55"/>
    </row>
    <row r="24" spans="1:41" s="42" customFormat="1" ht="28" customHeight="1" thickBot="1" x14ac:dyDescent="0.4">
      <c r="A24" s="60" t="s">
        <v>211</v>
      </c>
      <c r="B24" s="58" t="s">
        <v>133</v>
      </c>
      <c r="C24" s="58" t="s">
        <v>195</v>
      </c>
      <c r="D24" s="279" t="s">
        <v>196</v>
      </c>
      <c r="E24" s="279" t="s">
        <v>197</v>
      </c>
      <c r="F24" s="256" t="s">
        <v>198</v>
      </c>
      <c r="G24" s="256" t="s">
        <v>199</v>
      </c>
      <c r="H24" s="256" t="s">
        <v>200</v>
      </c>
      <c r="I24" s="256" t="s">
        <v>201</v>
      </c>
      <c r="J24" s="256" t="s">
        <v>202</v>
      </c>
      <c r="K24" s="256" t="s">
        <v>203</v>
      </c>
      <c r="L24" s="256" t="s">
        <v>204</v>
      </c>
      <c r="M24" s="256" t="s">
        <v>205</v>
      </c>
      <c r="N24" s="256" t="s">
        <v>206</v>
      </c>
      <c r="O24" s="256" t="s">
        <v>207</v>
      </c>
      <c r="P24" s="256" t="s">
        <v>208</v>
      </c>
      <c r="Q24" s="256" t="s">
        <v>209</v>
      </c>
      <c r="R24" s="55"/>
      <c r="S24" s="55"/>
      <c r="U24"/>
      <c r="V24"/>
      <c r="W24"/>
      <c r="X24"/>
      <c r="Y24"/>
      <c r="Z24"/>
      <c r="AA24"/>
      <c r="AB24"/>
      <c r="AC24"/>
      <c r="AD24"/>
      <c r="AE24"/>
      <c r="AF24"/>
      <c r="AG24"/>
      <c r="AH24"/>
      <c r="AI24"/>
      <c r="AJ24"/>
      <c r="AK24"/>
      <c r="AL24"/>
    </row>
    <row r="25" spans="1:41" ht="36" customHeight="1" thickBot="1" x14ac:dyDescent="0.4">
      <c r="A25" s="63">
        <v>503</v>
      </c>
      <c r="B25" s="64" t="s">
        <v>505</v>
      </c>
      <c r="C25" s="65" t="s">
        <v>509</v>
      </c>
      <c r="D25" s="66">
        <v>69.524025133039231</v>
      </c>
      <c r="E25" s="66">
        <f>D25*1.1</f>
        <v>76.476427646343154</v>
      </c>
      <c r="F25" s="67">
        <v>0.5</v>
      </c>
      <c r="G25" s="68" t="s">
        <v>43</v>
      </c>
      <c r="H25" s="68" t="s">
        <v>185</v>
      </c>
      <c r="I25" s="66">
        <f>VLOOKUP(H25,Crews, 5,FALSE)</f>
        <v>103.06178376001459</v>
      </c>
      <c r="J25" s="66">
        <f>VLOOKUP(H25,crewsot, 5,FALSE)</f>
        <v>144.28649726402043</v>
      </c>
      <c r="K25" s="66">
        <f>IF(G25="Normal",F25*I25,F25*J25)</f>
        <v>51.530891880007296</v>
      </c>
      <c r="L25" s="66">
        <f>IF(G25="Normal",K25*$B$5,K25/Q5*$B$5)</f>
        <v>19.0664299956027</v>
      </c>
      <c r="M25" s="258"/>
      <c r="N25" s="258"/>
      <c r="O25" s="258"/>
      <c r="P25" s="132">
        <f>IF(G25="Normal",SUM(K25:O25,-L25)*$B$16,SUM((K25/Q8), M25, N25, O25)*$B$16)</f>
        <v>12.367414051201749</v>
      </c>
      <c r="Q25" s="258">
        <f>SUM(K25:P25)</f>
        <v>82.964735926811741</v>
      </c>
      <c r="R25" s="55"/>
      <c r="S25" s="55"/>
    </row>
    <row r="26" spans="1:41" ht="39" customHeight="1" thickBot="1" x14ac:dyDescent="0.4">
      <c r="A26" s="69">
        <v>505</v>
      </c>
      <c r="B26" s="65" t="s">
        <v>506</v>
      </c>
      <c r="C26" s="65" t="s">
        <v>510</v>
      </c>
      <c r="D26" s="70">
        <v>139.05830152310193</v>
      </c>
      <c r="E26" s="70">
        <f>D26*1.1</f>
        <v>152.96413167541215</v>
      </c>
      <c r="F26" s="67">
        <v>0.5</v>
      </c>
      <c r="G26" s="68" t="s">
        <v>43</v>
      </c>
      <c r="H26" s="68" t="s">
        <v>188</v>
      </c>
      <c r="I26" s="70">
        <f>VLOOKUP(H26,Crews, 5,FALSE)</f>
        <v>206.12356752002918</v>
      </c>
      <c r="J26" s="70">
        <f>VLOOKUP(H26,crewsot, 5,FALSE)</f>
        <v>288.57299452804085</v>
      </c>
      <c r="K26" s="70">
        <f>IF(G26="Normal",F26*I26,F26*J26)</f>
        <v>103.06178376001459</v>
      </c>
      <c r="L26" s="70">
        <f>IF(G26="Normal",K26*$B$5,K26/Q5*$B$5)</f>
        <v>38.1328599912054</v>
      </c>
      <c r="M26" s="68"/>
      <c r="N26" s="68"/>
      <c r="O26" s="68"/>
      <c r="P26" s="132">
        <f>IF(G26="Normal",SUM(K26:O26,-L26)*$B$16,SUM((K26/Q9), M26, N26, O26)*$B$16)</f>
        <v>24.734828102403497</v>
      </c>
      <c r="Q26" s="248">
        <f>SUM(K26:P26)</f>
        <v>165.92947185362348</v>
      </c>
      <c r="R26" s="55"/>
      <c r="S26" s="55"/>
    </row>
    <row r="27" spans="1:41" s="42" customFormat="1" ht="28" customHeight="1" thickBot="1" x14ac:dyDescent="0.4">
      <c r="A27" s="60" t="s">
        <v>135</v>
      </c>
      <c r="B27" s="58" t="s">
        <v>133</v>
      </c>
      <c r="C27" s="58" t="s">
        <v>195</v>
      </c>
      <c r="D27" s="279" t="s">
        <v>196</v>
      </c>
      <c r="E27" s="279" t="s">
        <v>197</v>
      </c>
      <c r="F27" s="256" t="s">
        <v>198</v>
      </c>
      <c r="G27" s="256" t="s">
        <v>199</v>
      </c>
      <c r="H27" s="256" t="s">
        <v>200</v>
      </c>
      <c r="I27" s="256" t="s">
        <v>201</v>
      </c>
      <c r="J27" s="256" t="s">
        <v>202</v>
      </c>
      <c r="K27" s="256" t="s">
        <v>203</v>
      </c>
      <c r="L27" s="256" t="s">
        <v>204</v>
      </c>
      <c r="M27" s="256" t="s">
        <v>205</v>
      </c>
      <c r="N27" s="256" t="s">
        <v>206</v>
      </c>
      <c r="O27" s="256" t="s">
        <v>207</v>
      </c>
      <c r="P27" s="256" t="s">
        <v>208</v>
      </c>
      <c r="Q27" s="256" t="s">
        <v>209</v>
      </c>
      <c r="R27" s="55"/>
      <c r="S27" s="55"/>
      <c r="U27"/>
      <c r="V27"/>
      <c r="W27"/>
      <c r="X27"/>
      <c r="Y27"/>
      <c r="Z27"/>
      <c r="AA27"/>
      <c r="AB27"/>
      <c r="AC27"/>
      <c r="AD27"/>
      <c r="AE27"/>
      <c r="AF27"/>
      <c r="AG27"/>
      <c r="AH27"/>
      <c r="AI27"/>
      <c r="AJ27"/>
      <c r="AK27"/>
      <c r="AL27"/>
    </row>
    <row r="28" spans="1:41" s="42" customFormat="1" ht="39.75" customHeight="1" thickBot="1" x14ac:dyDescent="0.4">
      <c r="A28" s="63">
        <v>504</v>
      </c>
      <c r="B28" s="64" t="s">
        <v>136</v>
      </c>
      <c r="C28" s="72" t="s">
        <v>511</v>
      </c>
      <c r="D28" s="66">
        <v>278.11660304620386</v>
      </c>
      <c r="E28" s="66">
        <f>D28*1.1</f>
        <v>305.9282633508243</v>
      </c>
      <c r="F28" s="67">
        <v>1</v>
      </c>
      <c r="G28" s="68" t="s">
        <v>43</v>
      </c>
      <c r="H28" s="68" t="s">
        <v>188</v>
      </c>
      <c r="I28" s="66">
        <f>VLOOKUP(H28,Crews, 5,FALSE)</f>
        <v>206.12356752002918</v>
      </c>
      <c r="J28" s="66">
        <f>VLOOKUP(H28,crewsot, 5,FALSE)</f>
        <v>288.57299452804085</v>
      </c>
      <c r="K28" s="66">
        <f>IF(G28="Normal",F28*I28,F28*J28)</f>
        <v>206.12356752002918</v>
      </c>
      <c r="L28" s="66">
        <f>IF(G28="Normal",K28*$B$5,K28/Q7*$B$5)</f>
        <v>76.265719982410801</v>
      </c>
      <c r="M28" s="258"/>
      <c r="N28" s="258"/>
      <c r="O28" s="258"/>
      <c r="P28" s="132">
        <f>IF(G28="Normal",SUM(K28:O28,-L28)*$B$16,SUM((K28/Q11), M28, N28, O28)*$B$16)</f>
        <v>49.469656204806995</v>
      </c>
      <c r="Q28" s="258">
        <f>SUM(K28:P28)</f>
        <v>331.85894370724697</v>
      </c>
      <c r="R28" s="55"/>
      <c r="S28" s="55"/>
      <c r="U28"/>
      <c r="V28"/>
      <c r="W28"/>
      <c r="X28"/>
      <c r="Y28"/>
      <c r="Z28"/>
      <c r="AA28"/>
      <c r="AB28"/>
      <c r="AC28"/>
      <c r="AD28"/>
      <c r="AE28"/>
      <c r="AF28"/>
      <c r="AG28"/>
      <c r="AH28"/>
      <c r="AI28"/>
      <c r="AJ28"/>
      <c r="AK28"/>
      <c r="AL28"/>
    </row>
    <row r="29" spans="1:41" s="42" customFormat="1" ht="42.75" customHeight="1" thickBot="1" x14ac:dyDescent="0.4">
      <c r="A29" s="69">
        <v>510</v>
      </c>
      <c r="B29" s="65" t="s">
        <v>137</v>
      </c>
      <c r="C29" s="65" t="s">
        <v>512</v>
      </c>
      <c r="D29" s="70">
        <v>322.09449567680514</v>
      </c>
      <c r="E29" s="70">
        <f>D29*1.1</f>
        <v>354.3039452444857</v>
      </c>
      <c r="F29" s="67">
        <v>0.25</v>
      </c>
      <c r="G29" s="68" t="s">
        <v>43</v>
      </c>
      <c r="H29" s="67" t="s">
        <v>181</v>
      </c>
      <c r="I29" s="70">
        <f>VLOOKUP(H29,Crews, 5,FALSE)</f>
        <v>84.04</v>
      </c>
      <c r="J29" s="70">
        <f>VLOOKUP(H29,crewsot, 5,FALSE)</f>
        <v>117.65600000000001</v>
      </c>
      <c r="K29" s="70">
        <f>IF(G29="Normal",F29*I29,F29*J29)</f>
        <v>21.01</v>
      </c>
      <c r="L29" s="70">
        <f>IF(G29="Normal",K29*$B$5,K29/Q11*$B$5)</f>
        <v>7.7737000000000007</v>
      </c>
      <c r="M29" s="67">
        <v>340</v>
      </c>
      <c r="N29" s="68"/>
      <c r="O29" s="68"/>
      <c r="P29" s="132">
        <f>IF(G29="Normal",SUM(K29:O29,-L29)*$B$16,SUM((K29/Q12), M29, N29, O29)*$B$16)</f>
        <v>86.642399999999995</v>
      </c>
      <c r="Q29" s="248">
        <f>SUM(K29:P29)</f>
        <v>455.42610000000002</v>
      </c>
      <c r="R29" s="55"/>
      <c r="S29" s="55"/>
      <c r="U29"/>
      <c r="V29"/>
      <c r="W29"/>
      <c r="X29"/>
      <c r="Y29"/>
      <c r="Z29"/>
      <c r="AA29"/>
      <c r="AB29"/>
      <c r="AC29"/>
      <c r="AD29"/>
      <c r="AE29"/>
      <c r="AF29"/>
      <c r="AG29"/>
      <c r="AH29"/>
      <c r="AI29"/>
      <c r="AJ29"/>
      <c r="AK29"/>
      <c r="AL29"/>
    </row>
    <row r="30" spans="1:41" s="42" customFormat="1" ht="41.25" customHeight="1" thickBot="1" x14ac:dyDescent="0.4">
      <c r="A30" s="60" t="s">
        <v>212</v>
      </c>
      <c r="B30" s="58" t="s">
        <v>133</v>
      </c>
      <c r="C30" s="58" t="s">
        <v>195</v>
      </c>
      <c r="D30" s="279" t="s">
        <v>196</v>
      </c>
      <c r="E30" s="279" t="s">
        <v>197</v>
      </c>
      <c r="F30" s="256" t="s">
        <v>198</v>
      </c>
      <c r="G30" s="256" t="s">
        <v>199</v>
      </c>
      <c r="H30" s="256" t="s">
        <v>200</v>
      </c>
      <c r="I30" s="256" t="s">
        <v>201</v>
      </c>
      <c r="J30" s="256" t="s">
        <v>202</v>
      </c>
      <c r="K30" s="256" t="s">
        <v>203</v>
      </c>
      <c r="L30" s="256" t="s">
        <v>204</v>
      </c>
      <c r="M30" s="256" t="s">
        <v>205</v>
      </c>
      <c r="N30" s="256" t="s">
        <v>206</v>
      </c>
      <c r="O30" s="256" t="s">
        <v>207</v>
      </c>
      <c r="P30" s="256" t="s">
        <v>208</v>
      </c>
      <c r="Q30" s="256" t="s">
        <v>209</v>
      </c>
      <c r="R30" s="55"/>
      <c r="S30" s="55"/>
      <c r="U30"/>
      <c r="V30"/>
      <c r="W30"/>
      <c r="X30"/>
      <c r="Y30"/>
      <c r="Z30"/>
      <c r="AA30"/>
      <c r="AB30"/>
      <c r="AC30"/>
      <c r="AD30"/>
      <c r="AE30"/>
      <c r="AF30"/>
      <c r="AG30"/>
      <c r="AH30"/>
      <c r="AI30"/>
      <c r="AJ30"/>
      <c r="AK30"/>
      <c r="AL30"/>
    </row>
    <row r="31" spans="1:41" s="42" customFormat="1" ht="123" customHeight="1" thickBot="1" x14ac:dyDescent="0.4">
      <c r="A31" s="63">
        <v>506</v>
      </c>
      <c r="B31" s="64" t="s">
        <v>138</v>
      </c>
      <c r="C31" s="65" t="s">
        <v>339</v>
      </c>
      <c r="D31" s="66">
        <v>32.158193282563268</v>
      </c>
      <c r="E31" s="66">
        <f>D31*1.1</f>
        <v>35.374012610819598</v>
      </c>
      <c r="F31" s="67">
        <v>0.25</v>
      </c>
      <c r="G31" s="68" t="s">
        <v>43</v>
      </c>
      <c r="H31" s="68" t="s">
        <v>181</v>
      </c>
      <c r="I31" s="66">
        <f>VLOOKUP(H31,Crews, 5,FALSE)</f>
        <v>84.04</v>
      </c>
      <c r="J31" s="66">
        <f>VLOOKUP(H31,crewsot, 5,FALSE)</f>
        <v>117.65600000000001</v>
      </c>
      <c r="K31" s="66">
        <f>IF(G31="Normal",F31*I31,F31*J31)</f>
        <v>21.01</v>
      </c>
      <c r="L31" s="66">
        <f>IF(G31="Normal",K31*$B$5,K31/Q11*$B$5)</f>
        <v>7.7737000000000007</v>
      </c>
      <c r="M31" s="281">
        <v>6.25</v>
      </c>
      <c r="N31" s="258"/>
      <c r="O31" s="258"/>
      <c r="P31" s="132">
        <f>IF(G31="Normal",SUM(K31:O31,-L31)*$B$16,SUM((K31/Q14), M31, N31, O31)*$B$16)</f>
        <v>6.5423999999999998</v>
      </c>
      <c r="Q31" s="258">
        <f>SUM(K31:P31)</f>
        <v>41.576100000000004</v>
      </c>
      <c r="R31" s="55"/>
      <c r="S31" s="55"/>
      <c r="U31"/>
      <c r="V31"/>
      <c r="W31"/>
      <c r="X31"/>
      <c r="Y31"/>
      <c r="Z31"/>
      <c r="AA31"/>
      <c r="AB31"/>
      <c r="AC31"/>
      <c r="AD31"/>
      <c r="AE31"/>
      <c r="AF31"/>
      <c r="AG31"/>
      <c r="AH31"/>
      <c r="AI31"/>
      <c r="AJ31"/>
      <c r="AK31"/>
      <c r="AL31"/>
    </row>
    <row r="32" spans="1:41" s="42" customFormat="1" ht="60.75" customHeight="1" thickBot="1" x14ac:dyDescent="0.4">
      <c r="A32" s="60" t="s">
        <v>536</v>
      </c>
      <c r="B32" s="58" t="s">
        <v>133</v>
      </c>
      <c r="C32" s="58" t="s">
        <v>195</v>
      </c>
      <c r="D32" s="279" t="s">
        <v>196</v>
      </c>
      <c r="E32" s="279" t="s">
        <v>197</v>
      </c>
      <c r="F32" s="256" t="s">
        <v>198</v>
      </c>
      <c r="G32" s="256" t="s">
        <v>199</v>
      </c>
      <c r="H32" s="256" t="s">
        <v>200</v>
      </c>
      <c r="I32" s="256" t="s">
        <v>201</v>
      </c>
      <c r="J32" s="256" t="s">
        <v>202</v>
      </c>
      <c r="K32" s="256" t="s">
        <v>203</v>
      </c>
      <c r="L32" s="256" t="s">
        <v>204</v>
      </c>
      <c r="M32" s="256" t="s">
        <v>205</v>
      </c>
      <c r="N32" s="256" t="s">
        <v>206</v>
      </c>
      <c r="O32" s="256" t="s">
        <v>207</v>
      </c>
      <c r="P32" s="256" t="s">
        <v>208</v>
      </c>
      <c r="Q32" s="256" t="s">
        <v>209</v>
      </c>
      <c r="R32" s="55"/>
      <c r="S32" s="55"/>
      <c r="U32"/>
      <c r="V32"/>
      <c r="W32"/>
      <c r="X32"/>
      <c r="Y32"/>
      <c r="Z32"/>
      <c r="AA32"/>
      <c r="AB32"/>
      <c r="AC32"/>
      <c r="AD32"/>
      <c r="AE32"/>
      <c r="AF32"/>
      <c r="AG32"/>
      <c r="AH32"/>
      <c r="AI32"/>
      <c r="AJ32"/>
      <c r="AK32"/>
      <c r="AL32"/>
    </row>
    <row r="33" spans="1:38" s="42" customFormat="1" ht="49.5" customHeight="1" thickBot="1" x14ac:dyDescent="0.4">
      <c r="A33" s="73">
        <v>515</v>
      </c>
      <c r="B33" s="74" t="s">
        <v>321</v>
      </c>
      <c r="C33" s="65" t="s">
        <v>326</v>
      </c>
      <c r="D33" s="137" t="s">
        <v>174</v>
      </c>
      <c r="E33" s="137" t="s">
        <v>174</v>
      </c>
      <c r="F33" s="131">
        <v>1</v>
      </c>
      <c r="G33" s="68" t="s">
        <v>43</v>
      </c>
      <c r="H33" s="131" t="s">
        <v>185</v>
      </c>
      <c r="I33" s="66">
        <f>VLOOKUP(H33,Crews, 5,FALSE)</f>
        <v>103.06178376001459</v>
      </c>
      <c r="J33" s="66">
        <f>VLOOKUP(H33,crewsot, 5,FALSE)</f>
        <v>144.28649726402043</v>
      </c>
      <c r="K33" s="66">
        <f>IF(G33="Normal",F33*I33,F33*J33)</f>
        <v>103.06178376001459</v>
      </c>
      <c r="L33" s="66">
        <f>IF(G33="Normal",K33*$B$5,K33/Q12*$B$5)</f>
        <v>38.1328599912054</v>
      </c>
      <c r="M33" s="131"/>
      <c r="N33" s="131"/>
      <c r="O33" s="131"/>
      <c r="P33" s="132">
        <f>IF(G33="Normal",SUM(K33:O33,-L33)*$B$16,SUM((K33/Q16), M33, N33, O33)*$B$16)</f>
        <v>24.734828102403497</v>
      </c>
      <c r="Q33" s="70">
        <f>SUM(K33:P33)</f>
        <v>165.92947185362348</v>
      </c>
      <c r="R33" s="55"/>
      <c r="S33" s="55"/>
      <c r="U33"/>
      <c r="V33"/>
      <c r="W33"/>
      <c r="X33"/>
      <c r="Y33"/>
      <c r="Z33"/>
      <c r="AA33"/>
      <c r="AB33"/>
      <c r="AC33"/>
      <c r="AD33"/>
      <c r="AE33"/>
      <c r="AF33"/>
      <c r="AG33"/>
      <c r="AH33"/>
      <c r="AI33"/>
      <c r="AJ33"/>
      <c r="AK33"/>
      <c r="AL33"/>
    </row>
    <row r="34" spans="1:38" s="42" customFormat="1" ht="30" customHeight="1" thickBot="1" x14ac:dyDescent="0.4">
      <c r="A34" s="73">
        <v>516</v>
      </c>
      <c r="B34" s="74" t="s">
        <v>322</v>
      </c>
      <c r="C34" s="65" t="s">
        <v>327</v>
      </c>
      <c r="D34" s="137" t="s">
        <v>174</v>
      </c>
      <c r="E34" s="137" t="s">
        <v>174</v>
      </c>
      <c r="F34" s="131">
        <v>0.75</v>
      </c>
      <c r="G34" s="68" t="s">
        <v>43</v>
      </c>
      <c r="H34" s="131" t="s">
        <v>185</v>
      </c>
      <c r="I34" s="70">
        <f>VLOOKUP(H34,Crews, 5,FALSE)</f>
        <v>103.06178376001459</v>
      </c>
      <c r="J34" s="70">
        <f>VLOOKUP(H34,crewsot, 5,FALSE)</f>
        <v>144.28649726402043</v>
      </c>
      <c r="K34" s="70">
        <f>IF(G34="Normal",F34*I34,F34*J34)</f>
        <v>77.296337820010947</v>
      </c>
      <c r="L34" s="70">
        <f>IF(G34="Normal",K34*$B$5,K34/Q13*$B$5)</f>
        <v>28.599644993404052</v>
      </c>
      <c r="M34" s="131"/>
      <c r="N34" s="131"/>
      <c r="O34" s="131"/>
      <c r="P34" s="132">
        <f>IF(G34="Normal",SUM(K34:O34,-L34)*$B$16,SUM((K34/Q17), M34, N34, O34)*$B$16)</f>
        <v>18.551121076802627</v>
      </c>
      <c r="Q34" s="70">
        <f>SUM(K34:P34)</f>
        <v>124.44710389021763</v>
      </c>
      <c r="R34" s="55"/>
      <c r="S34" s="55"/>
      <c r="U34"/>
      <c r="V34"/>
      <c r="W34"/>
      <c r="X34"/>
      <c r="Y34"/>
      <c r="Z34"/>
      <c r="AA34"/>
      <c r="AB34"/>
      <c r="AC34"/>
      <c r="AD34"/>
      <c r="AE34"/>
      <c r="AF34"/>
      <c r="AG34"/>
      <c r="AH34"/>
      <c r="AI34"/>
      <c r="AJ34"/>
      <c r="AK34"/>
      <c r="AL34"/>
    </row>
    <row r="35" spans="1:38" s="42" customFormat="1" ht="48.75" customHeight="1" thickBot="1" x14ac:dyDescent="0.4">
      <c r="A35" s="73">
        <v>517</v>
      </c>
      <c r="B35" s="74" t="s">
        <v>323</v>
      </c>
      <c r="C35" s="65" t="s">
        <v>513</v>
      </c>
      <c r="D35" s="137" t="s">
        <v>174</v>
      </c>
      <c r="E35" s="137" t="s">
        <v>174</v>
      </c>
      <c r="F35" s="131">
        <v>0.75</v>
      </c>
      <c r="G35" s="68" t="s">
        <v>43</v>
      </c>
      <c r="H35" s="131" t="s">
        <v>185</v>
      </c>
      <c r="I35" s="66">
        <f>VLOOKUP(H35,Crews, 5,FALSE)</f>
        <v>103.06178376001459</v>
      </c>
      <c r="J35" s="66">
        <f>VLOOKUP(H35,crewsot, 5,FALSE)</f>
        <v>144.28649726402043</v>
      </c>
      <c r="K35" s="66">
        <f>IF(G35="Normal",F35*I35,F35*J35)</f>
        <v>77.296337820010947</v>
      </c>
      <c r="L35" s="66">
        <f>IF(G35="Normal",K35*$B$5,K35/Q14*$B$5)</f>
        <v>28.599644993404052</v>
      </c>
      <c r="M35" s="131"/>
      <c r="N35" s="131"/>
      <c r="O35" s="131"/>
      <c r="P35" s="132">
        <f>IF(G35="Normal",SUM(K35:O35,-L35)*$B$16,SUM((K35/Q18), M35, N35, O35)*$B$16)</f>
        <v>18.551121076802627</v>
      </c>
      <c r="Q35" s="70">
        <f>SUM(K35:P35)</f>
        <v>124.44710389021763</v>
      </c>
      <c r="R35" s="55"/>
      <c r="S35" s="55"/>
      <c r="U35"/>
      <c r="V35"/>
      <c r="W35"/>
      <c r="X35"/>
      <c r="Y35"/>
      <c r="Z35"/>
      <c r="AA35"/>
      <c r="AB35"/>
      <c r="AC35"/>
      <c r="AD35"/>
      <c r="AE35"/>
      <c r="AF35"/>
      <c r="AG35"/>
      <c r="AH35"/>
      <c r="AI35"/>
      <c r="AJ35"/>
      <c r="AK35"/>
      <c r="AL35"/>
    </row>
    <row r="36" spans="1:38" s="42" customFormat="1" ht="48" customHeight="1" thickBot="1" x14ac:dyDescent="0.4">
      <c r="A36" s="73">
        <v>518</v>
      </c>
      <c r="B36" s="74" t="s">
        <v>324</v>
      </c>
      <c r="C36" s="65" t="s">
        <v>328</v>
      </c>
      <c r="D36" s="137" t="s">
        <v>174</v>
      </c>
      <c r="E36" s="137" t="s">
        <v>174</v>
      </c>
      <c r="F36" s="131">
        <v>1</v>
      </c>
      <c r="G36" s="68" t="s">
        <v>43</v>
      </c>
      <c r="H36" s="131" t="s">
        <v>185</v>
      </c>
      <c r="I36" s="70">
        <f>VLOOKUP(H36,Crews, 5,FALSE)</f>
        <v>103.06178376001459</v>
      </c>
      <c r="J36" s="70">
        <f>VLOOKUP(H36,crewsot, 5,FALSE)</f>
        <v>144.28649726402043</v>
      </c>
      <c r="K36" s="70">
        <f>IF(G36="Normal",F36*I36,F36*J36)</f>
        <v>103.06178376001459</v>
      </c>
      <c r="L36" s="70">
        <f>IF(G36="Normal",K36*$B$5,K36/Q15*$B$5)</f>
        <v>38.1328599912054</v>
      </c>
      <c r="M36" s="131"/>
      <c r="N36" s="131"/>
      <c r="O36" s="131"/>
      <c r="P36" s="132">
        <f>IF(G36="Normal",SUM(K36:O36,-L36)*$B$16,SUM((K36/Q19), M36, N36, O36)*$B$16)</f>
        <v>24.734828102403497</v>
      </c>
      <c r="Q36" s="70">
        <f>SUM(K36:P36)</f>
        <v>165.92947185362348</v>
      </c>
      <c r="R36" s="55"/>
      <c r="S36" s="55"/>
      <c r="U36"/>
      <c r="V36"/>
      <c r="W36"/>
      <c r="X36"/>
      <c r="Y36"/>
      <c r="Z36"/>
      <c r="AA36"/>
      <c r="AB36"/>
      <c r="AC36"/>
      <c r="AD36"/>
      <c r="AE36"/>
      <c r="AF36"/>
      <c r="AG36"/>
      <c r="AH36"/>
      <c r="AI36"/>
      <c r="AJ36"/>
      <c r="AK36"/>
      <c r="AL36"/>
    </row>
    <row r="37" spans="1:38" s="42" customFormat="1" ht="48" customHeight="1" thickBot="1" x14ac:dyDescent="0.4">
      <c r="A37" s="73">
        <v>519</v>
      </c>
      <c r="B37" s="74" t="s">
        <v>325</v>
      </c>
      <c r="C37" s="65" t="s">
        <v>329</v>
      </c>
      <c r="D37" s="137" t="s">
        <v>174</v>
      </c>
      <c r="E37" s="137" t="s">
        <v>174</v>
      </c>
      <c r="F37" s="131">
        <v>0.5</v>
      </c>
      <c r="G37" s="68" t="s">
        <v>43</v>
      </c>
      <c r="H37" s="131" t="s">
        <v>185</v>
      </c>
      <c r="I37" s="66">
        <f>VLOOKUP(H37,Crews, 5,FALSE)</f>
        <v>103.06178376001459</v>
      </c>
      <c r="J37" s="66">
        <f>VLOOKUP(H37,crewsot, 5,FALSE)</f>
        <v>144.28649726402043</v>
      </c>
      <c r="K37" s="66">
        <f>IF(G37="Normal",F37*I37,F37*J37)</f>
        <v>51.530891880007296</v>
      </c>
      <c r="L37" s="66">
        <f>IF(G37="Normal",K37*$B$5,K37/Q16*$B$5)</f>
        <v>19.0664299956027</v>
      </c>
      <c r="M37" s="131"/>
      <c r="N37" s="131"/>
      <c r="O37" s="131"/>
      <c r="P37" s="132">
        <f>IF(G37="Normal",SUM(K37:O37,-L37)*$B$16,SUM((K37/Q20), M37, N37, O37)*$B$16)</f>
        <v>12.367414051201749</v>
      </c>
      <c r="Q37" s="70">
        <f>SUM(K37:P37)</f>
        <v>82.964735926811741</v>
      </c>
      <c r="R37" s="55"/>
      <c r="S37" s="55"/>
      <c r="U37"/>
      <c r="V37"/>
      <c r="W37"/>
      <c r="X37"/>
      <c r="Y37"/>
      <c r="Z37"/>
      <c r="AA37"/>
      <c r="AB37"/>
      <c r="AC37"/>
      <c r="AD37"/>
      <c r="AE37"/>
      <c r="AF37"/>
      <c r="AG37"/>
      <c r="AH37"/>
      <c r="AI37"/>
      <c r="AJ37"/>
      <c r="AK37"/>
      <c r="AL37"/>
    </row>
    <row r="38" spans="1:38" ht="26.5" thickBot="1" x14ac:dyDescent="0.4">
      <c r="A38" s="60" t="s">
        <v>140</v>
      </c>
      <c r="B38" s="58" t="s">
        <v>133</v>
      </c>
      <c r="C38" s="58" t="s">
        <v>195</v>
      </c>
      <c r="D38" s="279" t="s">
        <v>196</v>
      </c>
      <c r="E38" s="279" t="s">
        <v>197</v>
      </c>
      <c r="F38" s="256" t="s">
        <v>198</v>
      </c>
      <c r="G38" s="256" t="s">
        <v>199</v>
      </c>
      <c r="H38" s="256" t="s">
        <v>200</v>
      </c>
      <c r="I38" s="256" t="s">
        <v>201</v>
      </c>
      <c r="J38" s="256" t="s">
        <v>202</v>
      </c>
      <c r="K38" s="256" t="s">
        <v>203</v>
      </c>
      <c r="L38" s="256" t="s">
        <v>204</v>
      </c>
      <c r="M38" s="256" t="s">
        <v>205</v>
      </c>
      <c r="N38" s="256" t="s">
        <v>206</v>
      </c>
      <c r="O38" s="256" t="s">
        <v>207</v>
      </c>
      <c r="P38" s="256" t="s">
        <v>208</v>
      </c>
      <c r="Q38" s="256" t="s">
        <v>209</v>
      </c>
      <c r="R38" s="55"/>
      <c r="S38" s="55"/>
    </row>
    <row r="39" spans="1:38" ht="149.25" customHeight="1" thickBot="1" x14ac:dyDescent="0.4">
      <c r="A39" s="73">
        <v>520</v>
      </c>
      <c r="B39" s="74" t="s">
        <v>213</v>
      </c>
      <c r="C39" s="65" t="s">
        <v>514</v>
      </c>
      <c r="D39" s="66">
        <v>624.92687940654741</v>
      </c>
      <c r="E39" s="66">
        <f>D39*1.1</f>
        <v>687.41956734720225</v>
      </c>
      <c r="F39" s="67">
        <v>1.5</v>
      </c>
      <c r="G39" s="68" t="s">
        <v>43</v>
      </c>
      <c r="H39" s="68" t="s">
        <v>190</v>
      </c>
      <c r="I39" s="66">
        <f>VLOOKUP(H39,Crews, 5,FALSE)</f>
        <v>206.12356752002918</v>
      </c>
      <c r="J39" s="66">
        <f>VLOOKUP(H39,crewsot, 5,FALSE)</f>
        <v>288.57299452804085</v>
      </c>
      <c r="K39" s="66">
        <f>IF(G39="Normal",F39*I39,F39*J39)</f>
        <v>309.18535128004379</v>
      </c>
      <c r="L39" s="66">
        <f>IF(G39="Normal",K39*$B$5,K39/Q8*$B$5)</f>
        <v>114.39857997361621</v>
      </c>
      <c r="M39" s="258"/>
      <c r="N39" s="258"/>
      <c r="O39" s="282">
        <f>422/350*25</f>
        <v>30.142857142857142</v>
      </c>
      <c r="P39" s="132">
        <f>IF(G39="Normal",SUM(K39:O39,-L39)*$B$16,SUM((K39/Q22), M39, N39, O39)*$B$16)</f>
        <v>81.438770021496225</v>
      </c>
      <c r="Q39" s="258">
        <f>SUM(K39:P39)</f>
        <v>535.16555841801346</v>
      </c>
      <c r="R39" s="55"/>
      <c r="S39" s="55"/>
    </row>
    <row r="40" spans="1:38" ht="156.75" customHeight="1" thickBot="1" x14ac:dyDescent="0.4">
      <c r="A40" s="73">
        <v>522</v>
      </c>
      <c r="B40" s="74" t="s">
        <v>214</v>
      </c>
      <c r="C40" s="65" t="s">
        <v>515</v>
      </c>
      <c r="D40" s="70">
        <v>1364.257787194799</v>
      </c>
      <c r="E40" s="70">
        <f>D40*1.1</f>
        <v>1500.6835659142789</v>
      </c>
      <c r="F40" s="67">
        <v>2</v>
      </c>
      <c r="G40" s="68" t="s">
        <v>43</v>
      </c>
      <c r="H40" s="68" t="s">
        <v>192</v>
      </c>
      <c r="I40" s="70">
        <f>VLOOKUP(H40,Crews, 5,FALSE)</f>
        <v>309.18535128004379</v>
      </c>
      <c r="J40" s="70">
        <f>VLOOKUP(H40,crewsot, 5,FALSE)</f>
        <v>432.85949179206119</v>
      </c>
      <c r="K40" s="70">
        <f>IF(G40="Normal",F40*I40,F40*J40)</f>
        <v>618.37070256008758</v>
      </c>
      <c r="L40" s="70">
        <f>IF(G40="Normal",K40*$B$5,K40/Q10*$B$5)</f>
        <v>228.79715994723242</v>
      </c>
      <c r="M40" s="68"/>
      <c r="N40" s="68"/>
      <c r="O40" s="282">
        <f>422/350*25</f>
        <v>30.142857142857142</v>
      </c>
      <c r="P40" s="132">
        <f>IF(G40="Normal",SUM(K40:O40,-L40)*$B$16,SUM((K40/Q23), M40, N40, O40)*$B$16)</f>
        <v>155.64325432870672</v>
      </c>
      <c r="Q40" s="248">
        <f>SUM(K40:P40)</f>
        <v>1032.9539739788838</v>
      </c>
      <c r="R40" s="55"/>
      <c r="S40" s="55"/>
    </row>
    <row r="41" spans="1:38" ht="26.5" thickBot="1" x14ac:dyDescent="0.4">
      <c r="A41" s="60" t="s">
        <v>142</v>
      </c>
      <c r="B41" s="58" t="s">
        <v>133</v>
      </c>
      <c r="C41" s="58" t="s">
        <v>195</v>
      </c>
      <c r="D41" s="279" t="s">
        <v>196</v>
      </c>
      <c r="E41" s="279" t="s">
        <v>197</v>
      </c>
      <c r="F41" s="256" t="s">
        <v>198</v>
      </c>
      <c r="G41" s="256" t="s">
        <v>199</v>
      </c>
      <c r="H41" s="256" t="s">
        <v>200</v>
      </c>
      <c r="I41" s="256" t="s">
        <v>201</v>
      </c>
      <c r="J41" s="256" t="s">
        <v>202</v>
      </c>
      <c r="K41" s="256" t="s">
        <v>203</v>
      </c>
      <c r="L41" s="256" t="s">
        <v>204</v>
      </c>
      <c r="M41" s="256" t="s">
        <v>205</v>
      </c>
      <c r="N41" s="256" t="s">
        <v>206</v>
      </c>
      <c r="O41" s="256" t="s">
        <v>207</v>
      </c>
      <c r="P41" s="256" t="s">
        <v>208</v>
      </c>
      <c r="Q41" s="256" t="s">
        <v>209</v>
      </c>
      <c r="R41" s="55"/>
      <c r="S41" s="55"/>
    </row>
    <row r="42" spans="1:38" ht="177.75" customHeight="1" thickBot="1" x14ac:dyDescent="0.4">
      <c r="A42" s="73">
        <v>523</v>
      </c>
      <c r="B42" s="74" t="s">
        <v>143</v>
      </c>
      <c r="C42" s="65" t="s">
        <v>516</v>
      </c>
      <c r="D42" s="66">
        <v>0</v>
      </c>
      <c r="E42" s="66">
        <f>D42*1.1</f>
        <v>0</v>
      </c>
      <c r="F42" s="67">
        <v>1.5</v>
      </c>
      <c r="G42" s="68" t="s">
        <v>43</v>
      </c>
      <c r="H42" s="68" t="s">
        <v>187</v>
      </c>
      <c r="I42" s="66">
        <f>VLOOKUP(H42,Crews, 5,FALSE)</f>
        <v>285.90337368073995</v>
      </c>
      <c r="J42" s="66">
        <f>VLOOKUP(H42,crewsot, 5,FALSE)</f>
        <v>400.26472315303596</v>
      </c>
      <c r="K42" s="66">
        <f>IF(G42="Normal",F42*I42,F42*J42)</f>
        <v>428.85506052110992</v>
      </c>
      <c r="L42" s="66">
        <f>IF(G42="Normal",K42*$B$5,K42/Q6*$B$5)</f>
        <v>158.67637239281066</v>
      </c>
      <c r="M42" s="258"/>
      <c r="N42" s="258"/>
      <c r="O42" s="258"/>
      <c r="P42" s="132">
        <f>IF(G42="Normal",SUM(K42:O42,-L42)*$B$16,SUM((K42/Q25), M42, N42, O42)*$B$16)</f>
        <v>102.92521452506637</v>
      </c>
      <c r="Q42" s="258">
        <f>SUM(K42:P42)</f>
        <v>690.45664743898692</v>
      </c>
      <c r="R42" s="55"/>
      <c r="S42" s="55"/>
    </row>
    <row r="43" spans="1:38" ht="137.25" customHeight="1" thickBot="1" x14ac:dyDescent="0.4">
      <c r="A43" s="73">
        <v>526</v>
      </c>
      <c r="B43" s="74" t="s">
        <v>144</v>
      </c>
      <c r="C43" s="65" t="s">
        <v>517</v>
      </c>
      <c r="D43" s="70">
        <v>820.77714483956345</v>
      </c>
      <c r="E43" s="70">
        <f>D43*1.1</f>
        <v>902.85485932351992</v>
      </c>
      <c r="F43" s="67">
        <v>2</v>
      </c>
      <c r="G43" s="68" t="s">
        <v>43</v>
      </c>
      <c r="H43" s="68" t="s">
        <v>190</v>
      </c>
      <c r="I43" s="70">
        <f>VLOOKUP(H43,Crews, 5,FALSE)</f>
        <v>206.12356752002918</v>
      </c>
      <c r="J43" s="70">
        <f>VLOOKUP(H43,crewsot, 5,FALSE)</f>
        <v>288.57299452804085</v>
      </c>
      <c r="K43" s="70">
        <f>IF(G43="Normal",F43*I43,F43*J43)</f>
        <v>412.24713504005837</v>
      </c>
      <c r="L43" s="70">
        <f>IF(G43="Normal",K43*$B$5,K43/Q8*$B$5)</f>
        <v>152.5314399648216</v>
      </c>
      <c r="M43" s="68"/>
      <c r="N43" s="68"/>
      <c r="O43" s="282">
        <f>422/350*25</f>
        <v>30.142857142857142</v>
      </c>
      <c r="P43" s="132">
        <f>IF(G43="Normal",SUM(K43:O43,-L43)*$B$16,SUM((K43/Q26), M43, N43, O43)*$B$16)</f>
        <v>106.17359812389969</v>
      </c>
      <c r="Q43" s="248">
        <f>SUM(K43:P43)</f>
        <v>701.09503027163669</v>
      </c>
      <c r="R43" s="55"/>
      <c r="S43" s="55"/>
    </row>
    <row r="44" spans="1:38" ht="215.25" customHeight="1" thickBot="1" x14ac:dyDescent="0.4">
      <c r="A44" s="73">
        <v>527</v>
      </c>
      <c r="B44" s="74" t="s">
        <v>145</v>
      </c>
      <c r="C44" s="65" t="s">
        <v>518</v>
      </c>
      <c r="D44" s="66">
        <v>1364.257787194799</v>
      </c>
      <c r="E44" s="66">
        <f>D44*1.1</f>
        <v>1500.6835659142789</v>
      </c>
      <c r="F44" s="67">
        <v>2.5</v>
      </c>
      <c r="G44" s="68" t="s">
        <v>43</v>
      </c>
      <c r="H44" s="68" t="s">
        <v>192</v>
      </c>
      <c r="I44" s="66">
        <f>VLOOKUP(H44,Crews, 5,FALSE)</f>
        <v>309.18535128004379</v>
      </c>
      <c r="J44" s="66">
        <f>VLOOKUP(H44,crewsot, 5,FALSE)</f>
        <v>432.85949179206119</v>
      </c>
      <c r="K44" s="66">
        <f>IF(G44="Normal",F44*I44,F44*J44)</f>
        <v>772.96337820010945</v>
      </c>
      <c r="L44" s="66">
        <f>IF(G44="Normal",K44*$B$5,K44/Q10*$B$5)</f>
        <v>285.99644993404047</v>
      </c>
      <c r="M44" s="258"/>
      <c r="N44" s="258"/>
      <c r="O44" s="282">
        <f>422/350*25</f>
        <v>30.142857142857142</v>
      </c>
      <c r="P44" s="132">
        <f>IF(G44="Normal",SUM(K44:O44,-L44)*$B$16,SUM((K44/Q27), M44, N44, O44)*$B$16)</f>
        <v>192.74549648231201</v>
      </c>
      <c r="Q44" s="258">
        <f>SUM(K44:P44)</f>
        <v>1281.8481817593192</v>
      </c>
      <c r="R44" s="55"/>
      <c r="S44" s="55"/>
    </row>
    <row r="45" spans="1:38" ht="226.5" customHeight="1" thickBot="1" x14ac:dyDescent="0.4">
      <c r="A45" s="73">
        <v>528</v>
      </c>
      <c r="B45" s="74" t="s">
        <v>146</v>
      </c>
      <c r="C45" s="65" t="s">
        <v>519</v>
      </c>
      <c r="D45" s="70">
        <v>1364.257787194799</v>
      </c>
      <c r="E45" s="70">
        <f>D45*1.1</f>
        <v>1500.6835659142789</v>
      </c>
      <c r="F45" s="67">
        <v>2.5</v>
      </c>
      <c r="G45" s="68" t="s">
        <v>43</v>
      </c>
      <c r="H45" s="68" t="s">
        <v>192</v>
      </c>
      <c r="I45" s="70">
        <f>VLOOKUP(H45,Crews, 5,FALSE)</f>
        <v>309.18535128004379</v>
      </c>
      <c r="J45" s="70">
        <f>VLOOKUP(H45,crewsot, 5,FALSE)</f>
        <v>432.85949179206119</v>
      </c>
      <c r="K45" s="70">
        <f>IF(G45="Normal",F45*I45,F45*J45)</f>
        <v>772.96337820010945</v>
      </c>
      <c r="L45" s="70">
        <f>IF(G45="Normal",K45*$B$5,K45/Q10*$B$5)</f>
        <v>285.99644993404047</v>
      </c>
      <c r="M45" s="68"/>
      <c r="N45" s="68"/>
      <c r="O45" s="282">
        <f>422/350*25</f>
        <v>30.142857142857142</v>
      </c>
      <c r="P45" s="132">
        <f>IF(G45="Normal",SUM(K45:O45,-L45)*$B$16,SUM((K45/Q28), M45, N45, O45)*$B$16)</f>
        <v>192.74549648231201</v>
      </c>
      <c r="Q45" s="248">
        <f>SUM(K45:P45)</f>
        <v>1281.8481817593192</v>
      </c>
      <c r="R45" s="55"/>
      <c r="S45" s="55"/>
    </row>
    <row r="46" spans="1:38" ht="37.5" customHeight="1" thickBot="1" x14ac:dyDescent="0.4">
      <c r="A46" s="60" t="s">
        <v>147</v>
      </c>
      <c r="B46" s="58" t="s">
        <v>133</v>
      </c>
      <c r="C46" s="58" t="s">
        <v>195</v>
      </c>
      <c r="D46" s="279" t="s">
        <v>196</v>
      </c>
      <c r="E46" s="279" t="s">
        <v>197</v>
      </c>
      <c r="F46" s="256" t="s">
        <v>198</v>
      </c>
      <c r="G46" s="256" t="s">
        <v>199</v>
      </c>
      <c r="H46" s="256" t="s">
        <v>200</v>
      </c>
      <c r="I46" s="256" t="s">
        <v>201</v>
      </c>
      <c r="J46" s="256" t="s">
        <v>202</v>
      </c>
      <c r="K46" s="256" t="s">
        <v>203</v>
      </c>
      <c r="L46" s="256" t="s">
        <v>204</v>
      </c>
      <c r="M46" s="256" t="s">
        <v>205</v>
      </c>
      <c r="N46" s="256" t="s">
        <v>206</v>
      </c>
      <c r="O46" s="256" t="s">
        <v>207</v>
      </c>
      <c r="P46" s="256" t="s">
        <v>208</v>
      </c>
      <c r="Q46" s="256" t="s">
        <v>209</v>
      </c>
      <c r="R46" s="55"/>
      <c r="S46" s="55"/>
    </row>
    <row r="47" spans="1:38" ht="152.25" customHeight="1" thickBot="1" x14ac:dyDescent="0.4">
      <c r="A47" s="73">
        <v>541</v>
      </c>
      <c r="B47" s="74" t="s">
        <v>148</v>
      </c>
      <c r="C47" s="65" t="s">
        <v>520</v>
      </c>
      <c r="D47" s="66">
        <v>783.39081047504067</v>
      </c>
      <c r="E47" s="66">
        <f t="shared" ref="E47:E54" si="5">D47*1.1</f>
        <v>861.72989152254479</v>
      </c>
      <c r="F47" s="67">
        <v>2</v>
      </c>
      <c r="G47" s="68" t="s">
        <v>43</v>
      </c>
      <c r="H47" s="68" t="s">
        <v>190</v>
      </c>
      <c r="I47" s="66">
        <f t="shared" ref="I47:I54" si="6">VLOOKUP(H47,Crews, 5,FALSE)</f>
        <v>206.12356752002918</v>
      </c>
      <c r="J47" s="66">
        <f t="shared" ref="J47:J54" si="7">VLOOKUP(H47,crewsot, 5,FALSE)</f>
        <v>288.57299452804085</v>
      </c>
      <c r="K47" s="66">
        <f t="shared" ref="K47:K54" si="8">IF(G47="Normal",F47*I47,F47*J47)</f>
        <v>412.24713504005837</v>
      </c>
      <c r="L47" s="66">
        <f>IF(G47="Normal",K47*$B$5,K47/Q8*$B$5)</f>
        <v>152.5314399648216</v>
      </c>
      <c r="M47" s="258"/>
      <c r="N47" s="66"/>
      <c r="O47" s="66"/>
      <c r="P47" s="132">
        <f t="shared" ref="P47:P55" si="9">IF(G47="Normal",SUM(K47:O47,-L47)*$B$16,SUM((K47/Q30), M47, N47, O47)*$B$16)</f>
        <v>98.93931240961399</v>
      </c>
      <c r="Q47" s="258">
        <f t="shared" ref="Q47:Q54" si="10">SUM(K47:P47)</f>
        <v>663.71788741449393</v>
      </c>
      <c r="R47" s="55"/>
      <c r="S47" s="55"/>
    </row>
    <row r="48" spans="1:38" ht="135" customHeight="1" thickBot="1" x14ac:dyDescent="0.4">
      <c r="A48" s="73">
        <v>542</v>
      </c>
      <c r="B48" s="74" t="s">
        <v>149</v>
      </c>
      <c r="C48" s="65" t="s">
        <v>521</v>
      </c>
      <c r="D48" s="70">
        <v>1566.7713696930575</v>
      </c>
      <c r="E48" s="70">
        <f t="shared" si="5"/>
        <v>1723.4485066623633</v>
      </c>
      <c r="F48" s="67">
        <v>4</v>
      </c>
      <c r="G48" s="68" t="s">
        <v>43</v>
      </c>
      <c r="H48" s="68" t="s">
        <v>190</v>
      </c>
      <c r="I48" s="70">
        <f t="shared" si="6"/>
        <v>206.12356752002918</v>
      </c>
      <c r="J48" s="70">
        <f t="shared" si="7"/>
        <v>288.57299452804085</v>
      </c>
      <c r="K48" s="70">
        <f t="shared" si="8"/>
        <v>824.49427008011673</v>
      </c>
      <c r="L48" s="70">
        <f>IF(G48="Normal",K48*$B$5,K48/Q8*$B$5)</f>
        <v>305.0628799296432</v>
      </c>
      <c r="M48" s="68"/>
      <c r="N48" s="70"/>
      <c r="O48" s="70"/>
      <c r="P48" s="132">
        <f t="shared" si="9"/>
        <v>197.87862481922798</v>
      </c>
      <c r="Q48" s="248">
        <f t="shared" si="10"/>
        <v>1327.4357748289879</v>
      </c>
      <c r="R48" s="55"/>
      <c r="S48" s="55"/>
    </row>
    <row r="49" spans="1:50" ht="83.25" customHeight="1" thickBot="1" x14ac:dyDescent="0.4">
      <c r="A49" s="73">
        <v>543</v>
      </c>
      <c r="B49" s="74" t="s">
        <v>150</v>
      </c>
      <c r="C49" s="65" t="s">
        <v>522</v>
      </c>
      <c r="D49" s="66">
        <v>783.39081047504067</v>
      </c>
      <c r="E49" s="66">
        <f t="shared" si="5"/>
        <v>861.72989152254479</v>
      </c>
      <c r="F49" s="67">
        <v>2</v>
      </c>
      <c r="G49" s="68" t="s">
        <v>43</v>
      </c>
      <c r="H49" s="68" t="s">
        <v>190</v>
      </c>
      <c r="I49" s="66">
        <f t="shared" si="6"/>
        <v>206.12356752002918</v>
      </c>
      <c r="J49" s="66">
        <f t="shared" si="7"/>
        <v>288.57299452804085</v>
      </c>
      <c r="K49" s="66">
        <f t="shared" si="8"/>
        <v>412.24713504005837</v>
      </c>
      <c r="L49" s="70">
        <f>IF(G49="Normal",K49*$B$5,K49/Q8*$B$5)</f>
        <v>152.5314399648216</v>
      </c>
      <c r="M49" s="258"/>
      <c r="N49" s="258"/>
      <c r="O49" s="258"/>
      <c r="P49" s="132">
        <f t="shared" si="9"/>
        <v>98.93931240961399</v>
      </c>
      <c r="Q49" s="258">
        <f t="shared" si="10"/>
        <v>663.71788741449393</v>
      </c>
      <c r="R49" s="55"/>
      <c r="S49" s="55"/>
    </row>
    <row r="50" spans="1:50" ht="96" customHeight="1" thickBot="1" x14ac:dyDescent="0.4">
      <c r="A50" s="73">
        <v>544</v>
      </c>
      <c r="B50" s="74" t="s">
        <v>151</v>
      </c>
      <c r="C50" s="65" t="s">
        <v>335</v>
      </c>
      <c r="D50" s="70">
        <v>820.77714483956345</v>
      </c>
      <c r="E50" s="70">
        <f t="shared" si="5"/>
        <v>902.85485932351992</v>
      </c>
      <c r="F50" s="67">
        <v>2</v>
      </c>
      <c r="G50" s="68" t="s">
        <v>43</v>
      </c>
      <c r="H50" s="68" t="s">
        <v>190</v>
      </c>
      <c r="I50" s="70">
        <f t="shared" si="6"/>
        <v>206.12356752002918</v>
      </c>
      <c r="J50" s="70">
        <f t="shared" si="7"/>
        <v>288.57299452804085</v>
      </c>
      <c r="K50" s="70">
        <f t="shared" si="8"/>
        <v>412.24713504005837</v>
      </c>
      <c r="L50" s="70">
        <f>IF(G50="Normal",K50*$B$5,K50/Q8*$B$5)</f>
        <v>152.5314399648216</v>
      </c>
      <c r="M50" s="68"/>
      <c r="N50" s="68"/>
      <c r="O50" s="282">
        <f>422/350*25</f>
        <v>30.142857142857142</v>
      </c>
      <c r="P50" s="132">
        <f t="shared" si="9"/>
        <v>106.17359812389969</v>
      </c>
      <c r="Q50" s="248">
        <f t="shared" si="10"/>
        <v>701.09503027163669</v>
      </c>
      <c r="R50" s="55"/>
      <c r="S50" s="55"/>
    </row>
    <row r="51" spans="1:50" ht="84" customHeight="1" thickBot="1" x14ac:dyDescent="0.4">
      <c r="A51" s="73">
        <v>545</v>
      </c>
      <c r="B51" s="74" t="s">
        <v>152</v>
      </c>
      <c r="C51" s="65" t="s">
        <v>336</v>
      </c>
      <c r="D51" s="70">
        <v>1326.8817040872993</v>
      </c>
      <c r="E51" s="70">
        <f t="shared" si="5"/>
        <v>1459.5698744960293</v>
      </c>
      <c r="F51" s="67">
        <v>1.5</v>
      </c>
      <c r="G51" s="68" t="s">
        <v>43</v>
      </c>
      <c r="H51" s="68" t="s">
        <v>193</v>
      </c>
      <c r="I51" s="70">
        <f>VLOOKUP(H51,Two_fitter_crew, 5,FALSE)</f>
        <v>206.12356752002918</v>
      </c>
      <c r="J51" s="70">
        <f>VLOOKUP(H51,Two_fitter_crewot, 5,FALSE)</f>
        <v>288.57299452804085</v>
      </c>
      <c r="K51" s="70">
        <f t="shared" si="8"/>
        <v>309.18535128004379</v>
      </c>
      <c r="L51" s="70">
        <f>IF(G51="Normal",K51*$B$5,K51/Q12*$B$5)</f>
        <v>114.39857997361621</v>
      </c>
      <c r="M51" s="68"/>
      <c r="N51" s="68"/>
      <c r="O51" s="245"/>
      <c r="P51" s="132">
        <f t="shared" si="9"/>
        <v>74.204484307210507</v>
      </c>
      <c r="Q51" s="248">
        <f t="shared" si="10"/>
        <v>497.78841556087053</v>
      </c>
      <c r="R51" s="55"/>
      <c r="S51" s="55"/>
    </row>
    <row r="52" spans="1:50" s="78" customFormat="1" ht="144" customHeight="1" thickBot="1" x14ac:dyDescent="0.4">
      <c r="A52" s="73">
        <v>546</v>
      </c>
      <c r="B52" s="75" t="s">
        <v>153</v>
      </c>
      <c r="C52" s="72" t="s">
        <v>523</v>
      </c>
      <c r="D52" s="76">
        <v>1364.257787194799</v>
      </c>
      <c r="E52" s="76">
        <f t="shared" si="5"/>
        <v>1500.6835659142789</v>
      </c>
      <c r="F52" s="67">
        <v>2.5</v>
      </c>
      <c r="G52" s="77" t="s">
        <v>43</v>
      </c>
      <c r="H52" s="77" t="s">
        <v>192</v>
      </c>
      <c r="I52" s="76">
        <f>VLOOKUP(H52,Crews, 5,FALSE)</f>
        <v>309.18535128004379</v>
      </c>
      <c r="J52" s="76">
        <f t="shared" si="7"/>
        <v>432.85949179206119</v>
      </c>
      <c r="K52" s="76">
        <f t="shared" si="8"/>
        <v>772.96337820010945</v>
      </c>
      <c r="L52" s="70">
        <f>IF(G52="Normal",K52*$B$5,K52/Q10*$B$5)</f>
        <v>285.99644993404047</v>
      </c>
      <c r="M52" s="77"/>
      <c r="N52" s="77"/>
      <c r="O52" s="282">
        <f>422/350*25</f>
        <v>30.142857142857142</v>
      </c>
      <c r="P52" s="132">
        <f t="shared" si="9"/>
        <v>192.74549648231201</v>
      </c>
      <c r="Q52" s="259">
        <f t="shared" si="10"/>
        <v>1281.8481817593192</v>
      </c>
      <c r="R52" s="55"/>
      <c r="S52" s="55"/>
      <c r="T52"/>
      <c r="U52"/>
      <c r="V52"/>
      <c r="W52"/>
      <c r="X52"/>
      <c r="Y52"/>
      <c r="Z52"/>
      <c r="AA52"/>
      <c r="AB52"/>
      <c r="AC52"/>
      <c r="AD52"/>
      <c r="AE52"/>
      <c r="AF52"/>
      <c r="AG52"/>
      <c r="AH52"/>
      <c r="AI52"/>
      <c r="AJ52"/>
      <c r="AK52"/>
      <c r="AL52"/>
      <c r="AM52"/>
      <c r="AN52"/>
      <c r="AO52"/>
      <c r="AP52"/>
      <c r="AQ52"/>
      <c r="AR52"/>
      <c r="AS52"/>
      <c r="AT52"/>
      <c r="AU52"/>
      <c r="AV52"/>
      <c r="AW52"/>
      <c r="AX52"/>
    </row>
    <row r="53" spans="1:50" ht="180" customHeight="1" thickBot="1" x14ac:dyDescent="0.4">
      <c r="A53" s="73">
        <v>547</v>
      </c>
      <c r="B53" s="74" t="s">
        <v>154</v>
      </c>
      <c r="C53" s="65" t="s">
        <v>524</v>
      </c>
      <c r="D53" s="66">
        <v>1364.257787194799</v>
      </c>
      <c r="E53" s="66">
        <f t="shared" si="5"/>
        <v>1500.6835659142789</v>
      </c>
      <c r="F53" s="67">
        <v>2.5</v>
      </c>
      <c r="G53" s="68" t="s">
        <v>43</v>
      </c>
      <c r="H53" s="68" t="s">
        <v>192</v>
      </c>
      <c r="I53" s="66">
        <f t="shared" si="6"/>
        <v>309.18535128004379</v>
      </c>
      <c r="J53" s="66">
        <f t="shared" si="7"/>
        <v>432.85949179206119</v>
      </c>
      <c r="K53" s="66">
        <f t="shared" si="8"/>
        <v>772.96337820010945</v>
      </c>
      <c r="L53" s="70">
        <f>IF(G53="Normal",K53*$B$5,K53/Q10*$B$5)</f>
        <v>285.99644993404047</v>
      </c>
      <c r="M53" s="258"/>
      <c r="N53" s="258"/>
      <c r="O53" s="282">
        <f>422/350*25</f>
        <v>30.142857142857142</v>
      </c>
      <c r="P53" s="132">
        <f t="shared" si="9"/>
        <v>192.74549648231201</v>
      </c>
      <c r="Q53" s="258">
        <f t="shared" si="10"/>
        <v>1281.8481817593192</v>
      </c>
      <c r="R53" s="55"/>
      <c r="S53" s="55"/>
    </row>
    <row r="54" spans="1:50" ht="150" customHeight="1" thickBot="1" x14ac:dyDescent="0.4">
      <c r="A54" s="73">
        <v>548</v>
      </c>
      <c r="B54" s="74" t="s">
        <v>155</v>
      </c>
      <c r="C54" s="65" t="s">
        <v>525</v>
      </c>
      <c r="D54" s="70">
        <v>630.93411602228923</v>
      </c>
      <c r="E54" s="70">
        <f t="shared" si="5"/>
        <v>694.02752762451826</v>
      </c>
      <c r="F54" s="67">
        <v>1</v>
      </c>
      <c r="G54" s="68" t="s">
        <v>43</v>
      </c>
      <c r="H54" s="68" t="s">
        <v>192</v>
      </c>
      <c r="I54" s="70">
        <f t="shared" si="6"/>
        <v>309.18535128004379</v>
      </c>
      <c r="J54" s="70">
        <f t="shared" si="7"/>
        <v>432.85949179206119</v>
      </c>
      <c r="K54" s="70">
        <f t="shared" si="8"/>
        <v>309.18535128004379</v>
      </c>
      <c r="L54" s="70">
        <f>IF(G54="Normal",K54*$B$5,K54/Q10*$B$5)</f>
        <v>114.39857997361621</v>
      </c>
      <c r="M54" s="68"/>
      <c r="N54" s="68"/>
      <c r="O54" s="282">
        <v>80.77</v>
      </c>
      <c r="P54" s="132">
        <f t="shared" si="9"/>
        <v>93.589284307210505</v>
      </c>
      <c r="Q54" s="248">
        <f t="shared" si="10"/>
        <v>597.9432155608705</v>
      </c>
      <c r="R54" s="55"/>
      <c r="S54" s="55"/>
    </row>
    <row r="55" spans="1:50" ht="67.5" customHeight="1" thickBot="1" x14ac:dyDescent="0.4">
      <c r="A55" s="73">
        <v>549</v>
      </c>
      <c r="B55" s="118" t="s">
        <v>286</v>
      </c>
      <c r="C55" s="81" t="s">
        <v>215</v>
      </c>
      <c r="D55" s="138" t="s">
        <v>216</v>
      </c>
      <c r="E55" s="138" t="s">
        <v>216</v>
      </c>
      <c r="F55" s="67">
        <v>3</v>
      </c>
      <c r="G55" s="67" t="s">
        <v>43</v>
      </c>
      <c r="H55" s="67" t="s">
        <v>190</v>
      </c>
      <c r="I55" s="119">
        <f>VLOOKUP(H55,Crews, 5,FALSE)</f>
        <v>206.12356752002918</v>
      </c>
      <c r="J55" s="119">
        <f>VLOOKUP(H55,crewsot, 5,FALSE)</f>
        <v>288.57299452804085</v>
      </c>
      <c r="K55" s="119">
        <f>IF(G55="Normal",F55*I55,F55*J55)</f>
        <v>618.37070256008758</v>
      </c>
      <c r="L55" s="119">
        <f>IF(G55="Normal",K55*$B$5,K55/Q8*$B$5)</f>
        <v>228.79715994723242</v>
      </c>
      <c r="M55" s="67"/>
      <c r="N55" s="119"/>
      <c r="O55" s="119"/>
      <c r="P55" s="132">
        <f t="shared" si="9"/>
        <v>148.40896861442101</v>
      </c>
      <c r="Q55" s="260">
        <f>SUM(K55:P55)</f>
        <v>995.57683112174107</v>
      </c>
      <c r="R55" s="55"/>
      <c r="S55" s="55"/>
    </row>
    <row r="56" spans="1:50" ht="39" customHeight="1" thickBot="1" x14ac:dyDescent="0.4">
      <c r="A56" s="60" t="s">
        <v>156</v>
      </c>
      <c r="B56" s="58" t="s">
        <v>133</v>
      </c>
      <c r="C56" s="58" t="s">
        <v>195</v>
      </c>
      <c r="D56" s="279" t="s">
        <v>196</v>
      </c>
      <c r="E56" s="279" t="s">
        <v>197</v>
      </c>
      <c r="F56" s="256" t="s">
        <v>198</v>
      </c>
      <c r="G56" s="256" t="s">
        <v>199</v>
      </c>
      <c r="H56" s="256" t="s">
        <v>200</v>
      </c>
      <c r="I56" s="256" t="s">
        <v>201</v>
      </c>
      <c r="J56" s="256" t="s">
        <v>202</v>
      </c>
      <c r="K56" s="256" t="s">
        <v>203</v>
      </c>
      <c r="L56" s="256" t="s">
        <v>204</v>
      </c>
      <c r="M56" s="256" t="s">
        <v>205</v>
      </c>
      <c r="N56" s="256" t="s">
        <v>206</v>
      </c>
      <c r="O56" s="256" t="s">
        <v>207</v>
      </c>
      <c r="P56" s="256" t="s">
        <v>208</v>
      </c>
      <c r="Q56" s="256" t="s">
        <v>209</v>
      </c>
      <c r="R56" s="55"/>
      <c r="S56" s="55"/>
    </row>
    <row r="57" spans="1:50" ht="75.75" customHeight="1" thickBot="1" x14ac:dyDescent="0.4">
      <c r="A57" s="73">
        <v>560</v>
      </c>
      <c r="B57" s="74" t="s">
        <v>157</v>
      </c>
      <c r="C57" s="65" t="s">
        <v>337</v>
      </c>
      <c r="D57" s="66">
        <v>417.17490456930574</v>
      </c>
      <c r="E57" s="66">
        <f>D57*1.1</f>
        <v>458.89239502623633</v>
      </c>
      <c r="F57" s="67">
        <v>4</v>
      </c>
      <c r="G57" s="68" t="s">
        <v>43</v>
      </c>
      <c r="H57" s="68" t="s">
        <v>191</v>
      </c>
      <c r="I57" s="66">
        <f>VLOOKUP(H57,Crews, 5,FALSE)</f>
        <v>103.06178376001459</v>
      </c>
      <c r="J57" s="66">
        <f>VLOOKUP(H57,crewsot, 5,FALSE)</f>
        <v>144.28649726402043</v>
      </c>
      <c r="K57" s="66">
        <f>IF(G57="Normal",F57*I57,F57*J57)</f>
        <v>412.24713504005837</v>
      </c>
      <c r="L57" s="70">
        <f>IF(G57="Normal",K57*$B$5,K57/Q9*$B$5)</f>
        <v>152.5314399648216</v>
      </c>
      <c r="M57" s="258"/>
      <c r="N57" s="258"/>
      <c r="O57" s="258"/>
      <c r="P57" s="132">
        <f>IF(G57="Normal",SUM(K57:O57,-L57)*$B$16,SUM((K57/Q40), M57, N57, O57)*$B$16)</f>
        <v>98.93931240961399</v>
      </c>
      <c r="Q57" s="258">
        <f>SUM(K57:P57)</f>
        <v>663.71788741449393</v>
      </c>
      <c r="R57" s="55"/>
      <c r="S57" s="55"/>
    </row>
    <row r="58" spans="1:50" ht="83.25" customHeight="1" thickBot="1" x14ac:dyDescent="0.4">
      <c r="A58" s="73">
        <v>561</v>
      </c>
      <c r="B58" s="74" t="s">
        <v>158</v>
      </c>
      <c r="C58" s="65" t="s">
        <v>338</v>
      </c>
      <c r="D58" s="70">
        <v>417.17490456930574</v>
      </c>
      <c r="E58" s="70">
        <f>D58*1.1</f>
        <v>458.89239502623633</v>
      </c>
      <c r="F58" s="67">
        <v>4</v>
      </c>
      <c r="G58" s="68" t="s">
        <v>43</v>
      </c>
      <c r="H58" s="68" t="s">
        <v>191</v>
      </c>
      <c r="I58" s="70">
        <f>VLOOKUP(H58,Crews, 5,FALSE)</f>
        <v>103.06178376001459</v>
      </c>
      <c r="J58" s="70">
        <f>VLOOKUP(H58,crewsot, 5,FALSE)</f>
        <v>144.28649726402043</v>
      </c>
      <c r="K58" s="70">
        <f>IF(G58="Normal",F58*I58,F58*J58)</f>
        <v>412.24713504005837</v>
      </c>
      <c r="L58" s="70">
        <f>IF(G58="Normal",K58*$B$5,K58/Q9*$B$5)</f>
        <v>152.5314399648216</v>
      </c>
      <c r="M58" s="68"/>
      <c r="N58" s="68"/>
      <c r="O58" s="68"/>
      <c r="P58" s="132">
        <f>IF(G58="Normal",SUM(K58:O58,-L58)*$B$16,SUM((K58/Q41), M58, N58, O58)*$B$16)</f>
        <v>98.93931240961399</v>
      </c>
      <c r="Q58" s="248">
        <f>SUM(K58:P58)</f>
        <v>663.71788741449393</v>
      </c>
      <c r="R58" s="55"/>
      <c r="S58" s="55"/>
    </row>
    <row r="59" spans="1:50" ht="38.25" customHeight="1" thickBot="1" x14ac:dyDescent="0.4">
      <c r="A59" s="60" t="s">
        <v>159</v>
      </c>
      <c r="B59" s="58" t="s">
        <v>133</v>
      </c>
      <c r="C59" s="58" t="s">
        <v>195</v>
      </c>
      <c r="D59" s="279" t="s">
        <v>196</v>
      </c>
      <c r="E59" s="279" t="s">
        <v>197</v>
      </c>
      <c r="F59" s="256" t="s">
        <v>198</v>
      </c>
      <c r="G59" s="256" t="s">
        <v>199</v>
      </c>
      <c r="H59" s="256" t="s">
        <v>200</v>
      </c>
      <c r="I59" s="256" t="s">
        <v>201</v>
      </c>
      <c r="J59" s="256" t="s">
        <v>202</v>
      </c>
      <c r="K59" s="256" t="s">
        <v>203</v>
      </c>
      <c r="L59" s="256" t="s">
        <v>204</v>
      </c>
      <c r="M59" s="256" t="s">
        <v>205</v>
      </c>
      <c r="N59" s="256" t="s">
        <v>206</v>
      </c>
      <c r="O59" s="256" t="s">
        <v>207</v>
      </c>
      <c r="P59" s="256" t="s">
        <v>208</v>
      </c>
      <c r="Q59" s="256" t="s">
        <v>209</v>
      </c>
      <c r="R59" s="55"/>
      <c r="S59" s="55"/>
    </row>
    <row r="60" spans="1:50" ht="168.75" customHeight="1" thickBot="1" x14ac:dyDescent="0.4">
      <c r="A60" s="73">
        <v>562</v>
      </c>
      <c r="B60" s="74" t="s">
        <v>160</v>
      </c>
      <c r="C60" s="65" t="s">
        <v>526</v>
      </c>
      <c r="D60" s="66">
        <v>587.55079629904799</v>
      </c>
      <c r="E60" s="66">
        <f>D60*1.1</f>
        <v>646.30587592895279</v>
      </c>
      <c r="F60" s="67">
        <v>1.5</v>
      </c>
      <c r="G60" s="68" t="s">
        <v>43</v>
      </c>
      <c r="H60" s="68" t="s">
        <v>190</v>
      </c>
      <c r="I60" s="66">
        <f>VLOOKUP(H60,Crews, 5,FALSE)</f>
        <v>206.12356752002918</v>
      </c>
      <c r="J60" s="66">
        <f>VLOOKUP(H60,crewsot, 5,FALSE)</f>
        <v>288.57299452804085</v>
      </c>
      <c r="K60" s="66">
        <f>IF(G60="Normal",F60*I60,F60*J60)</f>
        <v>309.18535128004379</v>
      </c>
      <c r="L60" s="70">
        <f>IF(G60="Normal",K60*$B$5,K60/Q8*$B$5)</f>
        <v>114.39857997361621</v>
      </c>
      <c r="M60" s="258"/>
      <c r="N60" s="258"/>
      <c r="O60" s="258"/>
      <c r="P60" s="132">
        <f>IF(G60="Normal",SUM(K60:O60,-L60)*$B$16,SUM((K60/Q43), M60, N60, O60)*$B$16)</f>
        <v>74.204484307210507</v>
      </c>
      <c r="Q60" s="258">
        <f>SUM(K60:P60)</f>
        <v>497.78841556087053</v>
      </c>
      <c r="R60" s="55"/>
      <c r="S60" s="55"/>
    </row>
    <row r="61" spans="1:50" ht="157.5" customHeight="1" thickBot="1" x14ac:dyDescent="0.4">
      <c r="A61" s="73">
        <v>563</v>
      </c>
      <c r="B61" s="74" t="s">
        <v>162</v>
      </c>
      <c r="C61" s="65" t="s">
        <v>527</v>
      </c>
      <c r="D61" s="70">
        <v>1061.5074135212444</v>
      </c>
      <c r="E61" s="70">
        <f>D61*1.1</f>
        <v>1167.6581548733689</v>
      </c>
      <c r="F61" s="67">
        <v>2.5</v>
      </c>
      <c r="G61" s="68" t="s">
        <v>43</v>
      </c>
      <c r="H61" s="68" t="s">
        <v>192</v>
      </c>
      <c r="I61" s="70">
        <f>VLOOKUP(H61,Crews, 5,FALSE)</f>
        <v>309.18535128004379</v>
      </c>
      <c r="J61" s="70">
        <f>VLOOKUP(H61,crewsot, 5,FALSE)</f>
        <v>432.85949179206119</v>
      </c>
      <c r="K61" s="70">
        <f>IF(G61="Normal",F61*I61,F61*J61)</f>
        <v>772.96337820010945</v>
      </c>
      <c r="L61" s="70">
        <f>IF(G61="Normal",K61*$B$5,K61/Q10*$B$5)</f>
        <v>285.99644993404047</v>
      </c>
      <c r="M61" s="68"/>
      <c r="N61" s="68"/>
      <c r="O61" s="68"/>
      <c r="P61" s="132">
        <f>IF(G61="Normal",SUM(K61:O61,-L61)*$B$16,SUM((K61/Q44), M61, N61, O61)*$B$16)</f>
        <v>185.51121076802627</v>
      </c>
      <c r="Q61" s="248">
        <f>SUM(K61:P61)</f>
        <v>1244.4710389021764</v>
      </c>
      <c r="R61" s="55"/>
      <c r="S61" s="55"/>
    </row>
    <row r="62" spans="1:50" ht="48" customHeight="1" thickBot="1" x14ac:dyDescent="0.4">
      <c r="A62" s="60" t="s">
        <v>217</v>
      </c>
      <c r="B62" s="58" t="s">
        <v>133</v>
      </c>
      <c r="C62" s="58" t="s">
        <v>195</v>
      </c>
      <c r="D62" s="279" t="s">
        <v>196</v>
      </c>
      <c r="E62" s="279" t="s">
        <v>197</v>
      </c>
      <c r="F62" s="256" t="s">
        <v>198</v>
      </c>
      <c r="G62" s="256" t="s">
        <v>199</v>
      </c>
      <c r="H62" s="256" t="s">
        <v>200</v>
      </c>
      <c r="I62" s="256" t="s">
        <v>201</v>
      </c>
      <c r="J62" s="256" t="s">
        <v>202</v>
      </c>
      <c r="K62" s="256" t="s">
        <v>203</v>
      </c>
      <c r="L62" s="256" t="s">
        <v>204</v>
      </c>
      <c r="M62" s="256" t="s">
        <v>205</v>
      </c>
      <c r="N62" s="256" t="s">
        <v>206</v>
      </c>
      <c r="O62" s="256" t="s">
        <v>207</v>
      </c>
      <c r="P62" s="256" t="s">
        <v>208</v>
      </c>
      <c r="Q62" s="256" t="s">
        <v>209</v>
      </c>
      <c r="R62" s="55"/>
      <c r="S62" s="55"/>
    </row>
    <row r="63" spans="1:50" ht="86.25" customHeight="1" thickBot="1" x14ac:dyDescent="0.4">
      <c r="A63" s="73">
        <v>564</v>
      </c>
      <c r="B63" s="74" t="s">
        <v>218</v>
      </c>
      <c r="C63" s="65" t="s">
        <v>219</v>
      </c>
      <c r="D63" s="66">
        <v>1379.7371853002089</v>
      </c>
      <c r="E63" s="66">
        <f>D63*1.1</f>
        <v>1517.7109038302299</v>
      </c>
      <c r="F63" s="68">
        <v>3</v>
      </c>
      <c r="G63" s="68" t="s">
        <v>43</v>
      </c>
      <c r="H63" s="68" t="s">
        <v>190</v>
      </c>
      <c r="I63" s="66">
        <f>VLOOKUP(H63,Crews, 5,FALSE)</f>
        <v>206.12356752002918</v>
      </c>
      <c r="J63" s="66">
        <f>VLOOKUP(H63,crewsot, 5,FALSE)</f>
        <v>288.57299452804085</v>
      </c>
      <c r="K63" s="66">
        <f>IF(G63="Normal",F63*I63,F63*J63)</f>
        <v>618.37070256008758</v>
      </c>
      <c r="L63" s="70">
        <f>IF(G63="Normal",K63*$B$5,K63/Q8*$B$5)</f>
        <v>228.79715994723242</v>
      </c>
      <c r="M63" s="258"/>
      <c r="N63" s="282">
        <v>180</v>
      </c>
      <c r="O63" s="258"/>
      <c r="P63" s="132">
        <f>IF(G63="Normal",SUM(K63:O63,-L63)*$B$16,SUM((K63/Q46), M63, N63, O63)*$B$16)</f>
        <v>191.608968614421</v>
      </c>
      <c r="Q63" s="258">
        <f>SUM(K63:P63)</f>
        <v>1218.776831121741</v>
      </c>
      <c r="R63" s="55"/>
      <c r="S63" s="55"/>
    </row>
    <row r="64" spans="1:50" ht="87" customHeight="1" thickBot="1" x14ac:dyDescent="0.4">
      <c r="A64" s="73">
        <v>565</v>
      </c>
      <c r="B64" s="74" t="s">
        <v>163</v>
      </c>
      <c r="C64" s="65" t="s">
        <v>220</v>
      </c>
      <c r="D64" s="70">
        <v>694.57391962386805</v>
      </c>
      <c r="E64" s="70">
        <f>D64*1.1</f>
        <v>764.0313115862549</v>
      </c>
      <c r="F64" s="68">
        <v>3</v>
      </c>
      <c r="G64" s="68" t="s">
        <v>43</v>
      </c>
      <c r="H64" s="68" t="s">
        <v>190</v>
      </c>
      <c r="I64" s="70">
        <f>VLOOKUP(H64,Crews, 5,FALSE)</f>
        <v>206.12356752002918</v>
      </c>
      <c r="J64" s="70">
        <f>VLOOKUP(H64,crewsot, 5,FALSE)</f>
        <v>288.57299452804085</v>
      </c>
      <c r="K64" s="70">
        <f>IF(G64="Normal",F64*I64,F64*J64)</f>
        <v>618.37070256008758</v>
      </c>
      <c r="L64" s="70">
        <f>IF(G64="Normal",K64*$B$5,K64/Q8*$B$5)</f>
        <v>228.79715994723242</v>
      </c>
      <c r="M64" s="68"/>
      <c r="N64" s="68"/>
      <c r="O64" s="282">
        <f>(20*4)/3*25</f>
        <v>666.66666666666674</v>
      </c>
      <c r="P64" s="132">
        <f>IF(G64="Normal",SUM(K64:O64,-L64)*$B$16,SUM((K64/Q47), M64, N64, O64)*$B$16)</f>
        <v>308.40896861442104</v>
      </c>
      <c r="Q64" s="248">
        <f>SUM(K64:P64)</f>
        <v>1822.2434977884077</v>
      </c>
      <c r="R64" s="55"/>
      <c r="S64" s="55"/>
    </row>
    <row r="65" spans="1:38" ht="87" customHeight="1" thickBot="1" x14ac:dyDescent="0.4">
      <c r="A65" s="73">
        <v>566</v>
      </c>
      <c r="B65" s="74" t="s">
        <v>221</v>
      </c>
      <c r="C65" s="65" t="s">
        <v>222</v>
      </c>
      <c r="D65" s="66">
        <v>1175.081090084049</v>
      </c>
      <c r="E65" s="66">
        <f>D65*1.1</f>
        <v>1292.589199092454</v>
      </c>
      <c r="F65" s="68">
        <v>3</v>
      </c>
      <c r="G65" s="68" t="s">
        <v>43</v>
      </c>
      <c r="H65" s="68" t="s">
        <v>190</v>
      </c>
      <c r="I65" s="66">
        <f>VLOOKUP(H65,Crews, 5,FALSE)</f>
        <v>206.12356752002918</v>
      </c>
      <c r="J65" s="66">
        <f>VLOOKUP(H65,crewsot, 5,FALSE)</f>
        <v>288.57299452804085</v>
      </c>
      <c r="K65" s="66">
        <f>IF(G65="Normal",F65*I65,F65*J65)</f>
        <v>618.37070256008758</v>
      </c>
      <c r="L65" s="70">
        <f>IF(G65="Normal",K65*$B$5,K65/Q8*$B$5)</f>
        <v>228.79715994723242</v>
      </c>
      <c r="M65" s="258"/>
      <c r="N65" s="281">
        <f>3*60</f>
        <v>180</v>
      </c>
      <c r="O65" s="245"/>
      <c r="P65" s="132">
        <f>IF(G65="Normal",SUM(K65:O65,-L65)*$B$16,SUM((K65/Q48), M65, N65, O65)*$B$16)</f>
        <v>191.608968614421</v>
      </c>
      <c r="Q65" s="258">
        <f>SUM(K65:P65)</f>
        <v>1218.776831121741</v>
      </c>
      <c r="R65" s="55"/>
      <c r="S65" s="55"/>
    </row>
    <row r="66" spans="1:38" ht="82.5" customHeight="1" thickBot="1" x14ac:dyDescent="0.4">
      <c r="A66" s="73">
        <v>567</v>
      </c>
      <c r="B66" s="74" t="s">
        <v>163</v>
      </c>
      <c r="C66" s="65" t="s">
        <v>223</v>
      </c>
      <c r="D66" s="70">
        <v>595.34175163687019</v>
      </c>
      <c r="E66" s="70">
        <f>D66*1.1</f>
        <v>654.87592680055729</v>
      </c>
      <c r="F66" s="68">
        <v>3</v>
      </c>
      <c r="G66" s="68" t="s">
        <v>43</v>
      </c>
      <c r="H66" s="68" t="s">
        <v>190</v>
      </c>
      <c r="I66" s="70">
        <f>VLOOKUP(H66,Crews, 5,FALSE)</f>
        <v>206.12356752002918</v>
      </c>
      <c r="J66" s="70">
        <f>VLOOKUP(H66,crewsot, 5,FALSE)</f>
        <v>288.57299452804085</v>
      </c>
      <c r="K66" s="70">
        <f>IF(G66="Normal",F66*I66,F66*J66)</f>
        <v>618.37070256008758</v>
      </c>
      <c r="L66" s="70">
        <f>IF(G66="Normal",K66*$B$5,K66/Q8*$B$5)</f>
        <v>228.79715994723242</v>
      </c>
      <c r="M66" s="68"/>
      <c r="N66" s="68"/>
      <c r="O66" s="282">
        <f>(80*2)/10*30</f>
        <v>480</v>
      </c>
      <c r="P66" s="132">
        <f>IF(G66="Normal",SUM(K66:O66,-L66)*$B$16,SUM((K66/Q49), M66, N66, O66)*$B$16)</f>
        <v>263.60896861442103</v>
      </c>
      <c r="Q66" s="248">
        <f>SUM(K66:P66)</f>
        <v>1590.776831121741</v>
      </c>
      <c r="R66" s="55"/>
      <c r="S66" s="55"/>
    </row>
    <row r="67" spans="1:38" ht="48" customHeight="1" thickBot="1" x14ac:dyDescent="0.4">
      <c r="A67" s="60" t="s">
        <v>495</v>
      </c>
      <c r="B67" s="58" t="s">
        <v>133</v>
      </c>
      <c r="C67" s="58" t="s">
        <v>195</v>
      </c>
      <c r="D67" s="279" t="s">
        <v>196</v>
      </c>
      <c r="E67" s="279" t="s">
        <v>197</v>
      </c>
      <c r="F67" s="256" t="s">
        <v>198</v>
      </c>
      <c r="G67" s="256" t="s">
        <v>199</v>
      </c>
      <c r="H67" s="256" t="s">
        <v>200</v>
      </c>
      <c r="I67" s="256" t="s">
        <v>201</v>
      </c>
      <c r="J67" s="256" t="s">
        <v>202</v>
      </c>
      <c r="K67" s="256" t="s">
        <v>203</v>
      </c>
      <c r="L67" s="256" t="s">
        <v>204</v>
      </c>
      <c r="M67" s="256" t="s">
        <v>205</v>
      </c>
      <c r="N67" s="256" t="s">
        <v>206</v>
      </c>
      <c r="O67" s="256" t="s">
        <v>207</v>
      </c>
      <c r="P67" s="256" t="s">
        <v>208</v>
      </c>
      <c r="Q67" s="256" t="s">
        <v>209</v>
      </c>
      <c r="R67" s="55"/>
      <c r="S67" s="55"/>
    </row>
    <row r="68" spans="1:38" ht="61.5" customHeight="1" thickBot="1" x14ac:dyDescent="0.4">
      <c r="A68" s="63">
        <v>568</v>
      </c>
      <c r="B68" s="237" t="s">
        <v>496</v>
      </c>
      <c r="C68" s="238" t="s">
        <v>497</v>
      </c>
      <c r="D68" s="243" t="s">
        <v>224</v>
      </c>
      <c r="E68" s="135"/>
      <c r="F68" s="134"/>
      <c r="G68" s="134"/>
      <c r="H68" s="134"/>
      <c r="I68" s="134"/>
      <c r="J68" s="134"/>
      <c r="K68" s="134"/>
      <c r="L68" s="134"/>
      <c r="M68" s="261"/>
      <c r="N68" s="261"/>
      <c r="O68" s="261"/>
      <c r="P68" s="135"/>
      <c r="Q68" s="261"/>
      <c r="R68" s="55"/>
      <c r="S68" s="55"/>
    </row>
    <row r="69" spans="1:38" ht="93.75" customHeight="1" thickBot="1" x14ac:dyDescent="0.4">
      <c r="A69" s="69">
        <v>569</v>
      </c>
      <c r="B69" s="238" t="s">
        <v>498</v>
      </c>
      <c r="C69" s="238" t="s">
        <v>499</v>
      </c>
      <c r="D69" s="243" t="s">
        <v>225</v>
      </c>
      <c r="E69" s="135"/>
      <c r="F69" s="135"/>
      <c r="G69" s="135"/>
      <c r="H69" s="135"/>
      <c r="I69" s="135"/>
      <c r="J69" s="135"/>
      <c r="K69" s="135"/>
      <c r="L69" s="135"/>
      <c r="M69" s="136"/>
      <c r="N69" s="136"/>
      <c r="O69" s="136"/>
      <c r="P69" s="135"/>
      <c r="Q69" s="262"/>
      <c r="R69" s="55"/>
      <c r="S69" s="55"/>
    </row>
    <row r="70" spans="1:38" ht="53.25" customHeight="1" thickBot="1" x14ac:dyDescent="0.4">
      <c r="A70" s="60" t="s">
        <v>284</v>
      </c>
      <c r="B70" s="58" t="s">
        <v>133</v>
      </c>
      <c r="C70" s="58" t="s">
        <v>195</v>
      </c>
      <c r="D70" s="279" t="s">
        <v>196</v>
      </c>
      <c r="E70" s="279" t="s">
        <v>197</v>
      </c>
      <c r="F70" s="256" t="s">
        <v>198</v>
      </c>
      <c r="G70" s="256" t="s">
        <v>199</v>
      </c>
      <c r="H70" s="256" t="s">
        <v>200</v>
      </c>
      <c r="I70" s="256" t="s">
        <v>201</v>
      </c>
      <c r="J70" s="256" t="s">
        <v>202</v>
      </c>
      <c r="K70" s="256" t="s">
        <v>203</v>
      </c>
      <c r="L70" s="256" t="s">
        <v>204</v>
      </c>
      <c r="M70" s="256" t="s">
        <v>205</v>
      </c>
      <c r="N70" s="256" t="s">
        <v>206</v>
      </c>
      <c r="O70" s="256" t="s">
        <v>207</v>
      </c>
      <c r="P70" s="256" t="s">
        <v>208</v>
      </c>
      <c r="Q70" s="256" t="s">
        <v>209</v>
      </c>
      <c r="R70" s="55"/>
      <c r="S70" s="55"/>
    </row>
    <row r="71" spans="1:38" ht="75.75" customHeight="1" thickBot="1" x14ac:dyDescent="0.4">
      <c r="A71" s="73">
        <v>570</v>
      </c>
      <c r="B71" s="239" t="s">
        <v>530</v>
      </c>
      <c r="C71" s="238" t="s">
        <v>531</v>
      </c>
      <c r="D71" s="240">
        <v>0</v>
      </c>
      <c r="E71" s="240">
        <f>D71*1.1</f>
        <v>0</v>
      </c>
      <c r="F71" s="241">
        <v>2</v>
      </c>
      <c r="G71" s="70" t="s">
        <v>43</v>
      </c>
      <c r="H71" s="67" t="s">
        <v>226</v>
      </c>
      <c r="I71" s="70">
        <f t="shared" ref="I71:I87" si="11">$B$8</f>
        <v>138.09</v>
      </c>
      <c r="J71" s="79">
        <f t="shared" ref="J71:J76" si="12">$C$8</f>
        <v>193.32599999999999</v>
      </c>
      <c r="K71" s="70">
        <f t="shared" ref="K71:K76" si="13">IF(G71="Normal",F71*I71,F71*J71)</f>
        <v>276.18</v>
      </c>
      <c r="L71" s="70">
        <f>IF(G71="Normal",K71*$B$5,K71/Q13*$B$5)</f>
        <v>102.1866</v>
      </c>
      <c r="M71" s="258"/>
      <c r="N71" s="258"/>
      <c r="O71" s="258"/>
      <c r="P71" s="132">
        <f t="shared" ref="P71:P76" si="14">IF(G71="Normal",SUM(K71:O71,-L71)*$B$16,SUM((K71/Q54), M71, N71, O71)*$B$16)</f>
        <v>66.283199999999994</v>
      </c>
      <c r="Q71" s="258">
        <f t="shared" ref="Q71:Q76" si="15">SUM(K71:P71)</f>
        <v>444.64980000000003</v>
      </c>
      <c r="R71" s="55"/>
      <c r="S71" s="55"/>
    </row>
    <row r="72" spans="1:38" ht="78.75" customHeight="1" thickBot="1" x14ac:dyDescent="0.4">
      <c r="A72" s="73">
        <v>596</v>
      </c>
      <c r="B72" s="239" t="s">
        <v>340</v>
      </c>
      <c r="C72" s="238" t="s">
        <v>341</v>
      </c>
      <c r="D72" s="242">
        <v>571.20000000000005</v>
      </c>
      <c r="E72" s="242">
        <v>628.32000000000005</v>
      </c>
      <c r="F72" s="241">
        <v>2.5</v>
      </c>
      <c r="G72" s="68" t="s">
        <v>43</v>
      </c>
      <c r="H72" s="67" t="s">
        <v>226</v>
      </c>
      <c r="I72" s="70">
        <f t="shared" si="11"/>
        <v>138.09</v>
      </c>
      <c r="J72" s="79">
        <f t="shared" si="12"/>
        <v>193.32599999999999</v>
      </c>
      <c r="K72" s="70">
        <f t="shared" si="13"/>
        <v>345.22500000000002</v>
      </c>
      <c r="L72" s="70">
        <f>IF(G72="Normal",K72*$B$5,K72/Q14*$B$5)</f>
        <v>127.73325000000001</v>
      </c>
      <c r="M72" s="68"/>
      <c r="N72" s="68"/>
      <c r="O72" s="68"/>
      <c r="P72" s="132">
        <f t="shared" si="14"/>
        <v>82.853999999999999</v>
      </c>
      <c r="Q72" s="248">
        <f t="shared" si="15"/>
        <v>555.81225000000006</v>
      </c>
      <c r="R72" s="55"/>
      <c r="S72" s="55"/>
    </row>
    <row r="73" spans="1:38" ht="75" customHeight="1" thickBot="1" x14ac:dyDescent="0.4">
      <c r="A73" s="73">
        <v>597</v>
      </c>
      <c r="B73" s="239" t="s">
        <v>342</v>
      </c>
      <c r="C73" s="238" t="s">
        <v>343</v>
      </c>
      <c r="D73" s="242">
        <v>571.20000000000005</v>
      </c>
      <c r="E73" s="242">
        <v>628.32000000000005</v>
      </c>
      <c r="F73" s="241">
        <v>3</v>
      </c>
      <c r="G73" s="68" t="s">
        <v>43</v>
      </c>
      <c r="H73" s="67" t="s">
        <v>226</v>
      </c>
      <c r="I73" s="70">
        <f t="shared" si="11"/>
        <v>138.09</v>
      </c>
      <c r="J73" s="79">
        <f t="shared" si="12"/>
        <v>193.32599999999999</v>
      </c>
      <c r="K73" s="70">
        <f t="shared" si="13"/>
        <v>414.27</v>
      </c>
      <c r="L73" s="70">
        <f>IF(G73="Normal",K73*$B$5,K73/Q15*$B$5)</f>
        <v>153.2799</v>
      </c>
      <c r="M73" s="68"/>
      <c r="N73" s="68"/>
      <c r="O73" s="68"/>
      <c r="P73" s="132">
        <f t="shared" si="14"/>
        <v>99.424799999999991</v>
      </c>
      <c r="Q73" s="248">
        <f t="shared" si="15"/>
        <v>666.97469999999998</v>
      </c>
      <c r="R73" s="55"/>
      <c r="S73" s="55"/>
    </row>
    <row r="74" spans="1:38" ht="78" customHeight="1" thickBot="1" x14ac:dyDescent="0.4">
      <c r="A74" s="73">
        <v>598</v>
      </c>
      <c r="B74" s="239" t="s">
        <v>344</v>
      </c>
      <c r="C74" s="238" t="s">
        <v>345</v>
      </c>
      <c r="D74" s="242">
        <v>571.20000000000005</v>
      </c>
      <c r="E74" s="242">
        <v>628.32000000000005</v>
      </c>
      <c r="F74" s="241">
        <v>3.5</v>
      </c>
      <c r="G74" s="68" t="s">
        <v>43</v>
      </c>
      <c r="H74" s="67" t="s">
        <v>226</v>
      </c>
      <c r="I74" s="70">
        <f t="shared" si="11"/>
        <v>138.09</v>
      </c>
      <c r="J74" s="79">
        <f t="shared" si="12"/>
        <v>193.32599999999999</v>
      </c>
      <c r="K74" s="70">
        <f t="shared" si="13"/>
        <v>483.315</v>
      </c>
      <c r="L74" s="70">
        <f>IF(G74="Normal",K74*$B$5,K74/Q16*$B$5)</f>
        <v>178.82655</v>
      </c>
      <c r="M74" s="68"/>
      <c r="N74" s="68"/>
      <c r="O74" s="68"/>
      <c r="P74" s="132">
        <f t="shared" si="14"/>
        <v>115.99560000000001</v>
      </c>
      <c r="Q74" s="248">
        <f t="shared" si="15"/>
        <v>778.13715000000002</v>
      </c>
      <c r="R74" s="55"/>
      <c r="S74" s="55"/>
    </row>
    <row r="75" spans="1:38" ht="75" customHeight="1" thickBot="1" x14ac:dyDescent="0.4">
      <c r="A75" s="73">
        <v>599</v>
      </c>
      <c r="B75" s="239" t="s">
        <v>346</v>
      </c>
      <c r="C75" s="238" t="s">
        <v>347</v>
      </c>
      <c r="D75" s="242">
        <v>571.20000000000005</v>
      </c>
      <c r="E75" s="242">
        <v>628.32000000000005</v>
      </c>
      <c r="F75" s="241">
        <v>4</v>
      </c>
      <c r="G75" s="68" t="s">
        <v>43</v>
      </c>
      <c r="H75" s="67" t="s">
        <v>226</v>
      </c>
      <c r="I75" s="70">
        <f t="shared" si="11"/>
        <v>138.09</v>
      </c>
      <c r="J75" s="79">
        <f t="shared" si="12"/>
        <v>193.32599999999999</v>
      </c>
      <c r="K75" s="70">
        <f t="shared" si="13"/>
        <v>552.36</v>
      </c>
      <c r="L75" s="70">
        <f>IF(G75="Normal",K75*$B$5,K75/Q17*$B$5)</f>
        <v>204.3732</v>
      </c>
      <c r="M75" s="68"/>
      <c r="N75" s="68"/>
      <c r="O75" s="68"/>
      <c r="P75" s="132">
        <f t="shared" si="14"/>
        <v>132.56639999999999</v>
      </c>
      <c r="Q75" s="248">
        <f t="shared" si="15"/>
        <v>889.29960000000005</v>
      </c>
      <c r="R75" s="55"/>
      <c r="S75" s="55"/>
    </row>
    <row r="76" spans="1:38" ht="64.5" customHeight="1" thickBot="1" x14ac:dyDescent="0.4">
      <c r="A76" s="73">
        <v>600</v>
      </c>
      <c r="B76" s="239" t="s">
        <v>348</v>
      </c>
      <c r="C76" s="238" t="s">
        <v>349</v>
      </c>
      <c r="D76" s="242">
        <v>1142.4100000000001</v>
      </c>
      <c r="E76" s="242">
        <v>1256.6400000000001</v>
      </c>
      <c r="F76" s="241">
        <v>4.5</v>
      </c>
      <c r="G76" s="68" t="s">
        <v>43</v>
      </c>
      <c r="H76" s="67" t="s">
        <v>226</v>
      </c>
      <c r="I76" s="70">
        <f t="shared" si="11"/>
        <v>138.09</v>
      </c>
      <c r="J76" s="79">
        <f t="shared" si="12"/>
        <v>193.32599999999999</v>
      </c>
      <c r="K76" s="70">
        <f t="shared" si="13"/>
        <v>621.40499999999997</v>
      </c>
      <c r="L76" s="70">
        <f>IF(G76="Normal",K76*$B$5,K76/Q15*$B$5)</f>
        <v>229.91985</v>
      </c>
      <c r="M76" s="68"/>
      <c r="N76" s="68"/>
      <c r="O76" s="68"/>
      <c r="P76" s="132">
        <f t="shared" si="14"/>
        <v>149.13719999999998</v>
      </c>
      <c r="Q76" s="248">
        <f t="shared" si="15"/>
        <v>1000.46205</v>
      </c>
      <c r="R76" s="55"/>
      <c r="S76" s="55"/>
    </row>
    <row r="77" spans="1:38" s="42" customFormat="1" ht="63" customHeight="1" thickBot="1" x14ac:dyDescent="0.4">
      <c r="A77" s="60" t="s">
        <v>285</v>
      </c>
      <c r="B77" s="58" t="s">
        <v>133</v>
      </c>
      <c r="C77" s="58" t="s">
        <v>195</v>
      </c>
      <c r="D77" s="279" t="s">
        <v>196</v>
      </c>
      <c r="E77" s="279" t="s">
        <v>197</v>
      </c>
      <c r="F77" s="256" t="s">
        <v>198</v>
      </c>
      <c r="G77" s="256" t="s">
        <v>199</v>
      </c>
      <c r="H77" s="256" t="s">
        <v>200</v>
      </c>
      <c r="I77" s="256" t="s">
        <v>201</v>
      </c>
      <c r="J77" s="256" t="s">
        <v>202</v>
      </c>
      <c r="K77" s="256" t="s">
        <v>203</v>
      </c>
      <c r="L77" s="256" t="s">
        <v>204</v>
      </c>
      <c r="M77" s="256" t="s">
        <v>205</v>
      </c>
      <c r="N77" s="256" t="s">
        <v>206</v>
      </c>
      <c r="O77" s="256" t="s">
        <v>207</v>
      </c>
      <c r="P77" s="256" t="s">
        <v>208</v>
      </c>
      <c r="Q77" s="256" t="s">
        <v>209</v>
      </c>
      <c r="R77" s="55"/>
      <c r="S77" s="55"/>
      <c r="T77"/>
      <c r="U77"/>
      <c r="V77"/>
      <c r="W77"/>
      <c r="X77"/>
      <c r="Y77"/>
      <c r="Z77"/>
      <c r="AA77"/>
      <c r="AB77"/>
      <c r="AC77"/>
      <c r="AD77"/>
      <c r="AE77"/>
      <c r="AF77"/>
      <c r="AG77"/>
      <c r="AH77"/>
      <c r="AI77"/>
      <c r="AJ77"/>
      <c r="AK77"/>
      <c r="AL77"/>
    </row>
    <row r="78" spans="1:38" ht="60.75" customHeight="1" thickBot="1" x14ac:dyDescent="0.4">
      <c r="A78" s="73">
        <v>574</v>
      </c>
      <c r="B78" s="239" t="s">
        <v>532</v>
      </c>
      <c r="C78" s="238" t="s">
        <v>533</v>
      </c>
      <c r="D78" s="240">
        <v>0</v>
      </c>
      <c r="E78" s="240">
        <f t="shared" ref="E78:E83" si="16">D78*1.1</f>
        <v>0</v>
      </c>
      <c r="F78" s="241">
        <v>8</v>
      </c>
      <c r="G78" s="68" t="s">
        <v>43</v>
      </c>
      <c r="H78" s="67" t="s">
        <v>226</v>
      </c>
      <c r="I78" s="70">
        <f t="shared" si="11"/>
        <v>138.09</v>
      </c>
      <c r="J78" s="70">
        <f t="shared" ref="J78:J87" si="17">$C$8</f>
        <v>193.32599999999999</v>
      </c>
      <c r="K78" s="68">
        <f t="shared" ref="K78:K87" si="18">IF(G78="Normal",F78*I78,F78*J78)</f>
        <v>1104.72</v>
      </c>
      <c r="L78" s="70">
        <f t="shared" ref="L78:L87" si="19">IF(G78="Normal",K78*$B$5,K78/Q22*$B$5)</f>
        <v>408.74639999999999</v>
      </c>
      <c r="M78" s="68"/>
      <c r="N78" s="68"/>
      <c r="O78" s="68"/>
      <c r="P78" s="132">
        <f t="shared" ref="P78:P87" si="20">IF(G78="Normal",SUM(K78:O78,-L78)*$B$16,SUM((K78/Q61), M78, N78, O78)*$B$16)</f>
        <v>265.13279999999997</v>
      </c>
      <c r="Q78" s="248">
        <f>SUM(K78:P78)</f>
        <v>1778.5992000000001</v>
      </c>
      <c r="R78" s="55"/>
      <c r="S78" s="55"/>
    </row>
    <row r="79" spans="1:38" ht="59.25" customHeight="1" thickBot="1" x14ac:dyDescent="0.4">
      <c r="A79" s="73">
        <v>575</v>
      </c>
      <c r="B79" s="239" t="s">
        <v>350</v>
      </c>
      <c r="C79" s="238" t="s">
        <v>351</v>
      </c>
      <c r="D79" s="242">
        <v>3808.0446977580677</v>
      </c>
      <c r="E79" s="242">
        <f t="shared" si="16"/>
        <v>4188.8491675338746</v>
      </c>
      <c r="F79" s="241">
        <v>16</v>
      </c>
      <c r="G79" s="68" t="s">
        <v>43</v>
      </c>
      <c r="H79" s="67" t="s">
        <v>226</v>
      </c>
      <c r="I79" s="70">
        <f t="shared" si="11"/>
        <v>138.09</v>
      </c>
      <c r="J79" s="70">
        <f t="shared" si="17"/>
        <v>193.32599999999999</v>
      </c>
      <c r="K79" s="68">
        <f t="shared" si="18"/>
        <v>2209.44</v>
      </c>
      <c r="L79" s="70">
        <f t="shared" si="19"/>
        <v>817.49279999999999</v>
      </c>
      <c r="M79" s="68"/>
      <c r="N79" s="68"/>
      <c r="O79" s="68"/>
      <c r="P79" s="132">
        <f t="shared" si="20"/>
        <v>530.26559999999995</v>
      </c>
      <c r="Q79" s="248">
        <f t="shared" ref="Q79:Q87" si="21">SUM(K79:P79)</f>
        <v>3557.1984000000002</v>
      </c>
      <c r="R79" s="55"/>
      <c r="S79" s="55"/>
    </row>
    <row r="80" spans="1:38" ht="53.25" customHeight="1" thickBot="1" x14ac:dyDescent="0.4">
      <c r="A80" s="73">
        <v>576</v>
      </c>
      <c r="B80" s="239" t="s">
        <v>352</v>
      </c>
      <c r="C80" s="238" t="s">
        <v>353</v>
      </c>
      <c r="D80" s="240">
        <v>5712.0516697515668</v>
      </c>
      <c r="E80" s="240">
        <f t="shared" si="16"/>
        <v>6283.256836726724</v>
      </c>
      <c r="F80" s="241">
        <v>32</v>
      </c>
      <c r="G80" s="68" t="s">
        <v>43</v>
      </c>
      <c r="H80" s="67" t="s">
        <v>226</v>
      </c>
      <c r="I80" s="70">
        <f t="shared" si="11"/>
        <v>138.09</v>
      </c>
      <c r="J80" s="70">
        <f t="shared" si="17"/>
        <v>193.32599999999999</v>
      </c>
      <c r="K80" s="70">
        <f t="shared" si="18"/>
        <v>4418.88</v>
      </c>
      <c r="L80" s="70">
        <f t="shared" si="19"/>
        <v>1634.9856</v>
      </c>
      <c r="M80" s="68"/>
      <c r="N80" s="68"/>
      <c r="O80" s="68"/>
      <c r="P80" s="132">
        <f t="shared" si="20"/>
        <v>1060.5311999999999</v>
      </c>
      <c r="Q80" s="248">
        <f t="shared" si="21"/>
        <v>7114.3968000000004</v>
      </c>
      <c r="R80" s="55"/>
      <c r="S80" s="55"/>
    </row>
    <row r="81" spans="1:38" ht="51" customHeight="1" thickBot="1" x14ac:dyDescent="0.4">
      <c r="A81" s="73">
        <v>577</v>
      </c>
      <c r="B81" s="239" t="s">
        <v>354</v>
      </c>
      <c r="C81" s="238" t="s">
        <v>355</v>
      </c>
      <c r="D81" s="242">
        <v>7616.0791442591117</v>
      </c>
      <c r="E81" s="242">
        <f t="shared" si="16"/>
        <v>8377.6870586850237</v>
      </c>
      <c r="F81" s="241">
        <v>48</v>
      </c>
      <c r="G81" s="68" t="s">
        <v>43</v>
      </c>
      <c r="H81" s="67" t="s">
        <v>226</v>
      </c>
      <c r="I81" s="70">
        <f t="shared" si="11"/>
        <v>138.09</v>
      </c>
      <c r="J81" s="70">
        <f t="shared" si="17"/>
        <v>193.32599999999999</v>
      </c>
      <c r="K81" s="66">
        <f t="shared" si="18"/>
        <v>6628.32</v>
      </c>
      <c r="L81" s="70">
        <f t="shared" si="19"/>
        <v>2452.4784</v>
      </c>
      <c r="M81" s="68"/>
      <c r="N81" s="68"/>
      <c r="O81" s="68"/>
      <c r="P81" s="132">
        <f t="shared" si="20"/>
        <v>1590.7967999999998</v>
      </c>
      <c r="Q81" s="248">
        <f t="shared" si="21"/>
        <v>10671.5952</v>
      </c>
      <c r="R81" s="55"/>
      <c r="S81" s="55"/>
    </row>
    <row r="82" spans="1:38" ht="73.5" customHeight="1" thickBot="1" x14ac:dyDescent="0.4">
      <c r="A82" s="73">
        <v>578</v>
      </c>
      <c r="B82" s="239" t="s">
        <v>356</v>
      </c>
      <c r="C82" s="238" t="s">
        <v>357</v>
      </c>
      <c r="D82" s="240">
        <v>11424.123842017181</v>
      </c>
      <c r="E82" s="240">
        <f t="shared" si="16"/>
        <v>12566.536226218901</v>
      </c>
      <c r="F82" s="241">
        <v>64</v>
      </c>
      <c r="G82" s="68" t="s">
        <v>43</v>
      </c>
      <c r="H82" s="67" t="s">
        <v>226</v>
      </c>
      <c r="I82" s="70">
        <f t="shared" si="11"/>
        <v>138.09</v>
      </c>
      <c r="J82" s="70">
        <f t="shared" si="17"/>
        <v>193.32599999999999</v>
      </c>
      <c r="K82" s="70">
        <f t="shared" si="18"/>
        <v>8837.76</v>
      </c>
      <c r="L82" s="70">
        <f t="shared" si="19"/>
        <v>3269.9712</v>
      </c>
      <c r="M82" s="68"/>
      <c r="N82" s="68"/>
      <c r="O82" s="68"/>
      <c r="P82" s="132">
        <f t="shared" si="20"/>
        <v>2121.0623999999998</v>
      </c>
      <c r="Q82" s="248">
        <f t="shared" si="21"/>
        <v>14228.793600000001</v>
      </c>
      <c r="R82" s="55"/>
      <c r="S82" s="55"/>
    </row>
    <row r="83" spans="1:38" ht="93" customHeight="1" thickBot="1" x14ac:dyDescent="0.4">
      <c r="A83" s="73">
        <v>579</v>
      </c>
      <c r="B83" s="239" t="s">
        <v>573</v>
      </c>
      <c r="C83" s="238" t="s">
        <v>500</v>
      </c>
      <c r="D83" s="242">
        <v>14280.144551264451</v>
      </c>
      <c r="E83" s="242">
        <f t="shared" si="16"/>
        <v>15708.159006390897</v>
      </c>
      <c r="F83" s="241">
        <v>80</v>
      </c>
      <c r="G83" s="68" t="s">
        <v>43</v>
      </c>
      <c r="H83" s="67" t="s">
        <v>226</v>
      </c>
      <c r="I83" s="70">
        <f t="shared" si="11"/>
        <v>138.09</v>
      </c>
      <c r="J83" s="70">
        <f t="shared" si="17"/>
        <v>193.32599999999999</v>
      </c>
      <c r="K83" s="70">
        <f t="shared" si="18"/>
        <v>11047.2</v>
      </c>
      <c r="L83" s="70">
        <f t="shared" si="19"/>
        <v>4087.4640000000004</v>
      </c>
      <c r="M83" s="68"/>
      <c r="N83" s="68"/>
      <c r="O83" s="68"/>
      <c r="P83" s="132">
        <f t="shared" si="20"/>
        <v>2651.328</v>
      </c>
      <c r="Q83" s="248">
        <f t="shared" si="21"/>
        <v>17785.992000000002</v>
      </c>
      <c r="R83" s="55"/>
      <c r="S83" s="55"/>
    </row>
    <row r="84" spans="1:38" ht="93" customHeight="1" thickBot="1" x14ac:dyDescent="0.4">
      <c r="A84" s="60" t="s">
        <v>491</v>
      </c>
      <c r="B84" s="58" t="s">
        <v>133</v>
      </c>
      <c r="C84" s="58" t="s">
        <v>195</v>
      </c>
      <c r="D84" s="279" t="s">
        <v>196</v>
      </c>
      <c r="E84" s="279" t="s">
        <v>197</v>
      </c>
      <c r="F84" s="256" t="s">
        <v>198</v>
      </c>
      <c r="G84" s="256" t="s">
        <v>199</v>
      </c>
      <c r="H84" s="256" t="s">
        <v>200</v>
      </c>
      <c r="I84" s="256" t="s">
        <v>201</v>
      </c>
      <c r="J84" s="256" t="s">
        <v>202</v>
      </c>
      <c r="K84" s="256" t="s">
        <v>203</v>
      </c>
      <c r="L84" s="256" t="s">
        <v>204</v>
      </c>
      <c r="M84" s="256" t="s">
        <v>205</v>
      </c>
      <c r="N84" s="256" t="s">
        <v>206</v>
      </c>
      <c r="O84" s="256" t="s">
        <v>207</v>
      </c>
      <c r="P84" s="256" t="s">
        <v>208</v>
      </c>
      <c r="Q84" s="256" t="s">
        <v>209</v>
      </c>
      <c r="R84" s="55"/>
      <c r="S84" s="55"/>
    </row>
    <row r="85" spans="1:38" ht="93" customHeight="1" thickBot="1" x14ac:dyDescent="0.4">
      <c r="A85" s="73">
        <v>601</v>
      </c>
      <c r="B85" s="239" t="s">
        <v>534</v>
      </c>
      <c r="C85" s="238" t="s">
        <v>528</v>
      </c>
      <c r="D85" s="137" t="s">
        <v>174</v>
      </c>
      <c r="E85" s="137" t="s">
        <v>174</v>
      </c>
      <c r="F85" s="241">
        <v>16</v>
      </c>
      <c r="G85" s="68" t="s">
        <v>43</v>
      </c>
      <c r="H85" s="67" t="s">
        <v>226</v>
      </c>
      <c r="I85" s="70">
        <f t="shared" si="11"/>
        <v>138.09</v>
      </c>
      <c r="J85" s="70">
        <f t="shared" si="17"/>
        <v>193.32599999999999</v>
      </c>
      <c r="K85" s="70">
        <f t="shared" si="18"/>
        <v>2209.44</v>
      </c>
      <c r="L85" s="70">
        <f t="shared" si="19"/>
        <v>817.49279999999999</v>
      </c>
      <c r="M85" s="68"/>
      <c r="N85" s="68"/>
      <c r="O85" s="68"/>
      <c r="P85" s="132">
        <f t="shared" si="20"/>
        <v>530.26559999999995</v>
      </c>
      <c r="Q85" s="248">
        <f t="shared" si="21"/>
        <v>3557.1984000000002</v>
      </c>
      <c r="R85" s="55"/>
      <c r="S85" s="55"/>
    </row>
    <row r="86" spans="1:38" ht="93" customHeight="1" thickBot="1" x14ac:dyDescent="0.4">
      <c r="A86" s="60" t="s">
        <v>492</v>
      </c>
      <c r="B86" s="58" t="s">
        <v>133</v>
      </c>
      <c r="C86" s="58" t="s">
        <v>195</v>
      </c>
      <c r="D86" s="279" t="s">
        <v>196</v>
      </c>
      <c r="E86" s="279" t="s">
        <v>197</v>
      </c>
      <c r="F86" s="256" t="s">
        <v>198</v>
      </c>
      <c r="G86" s="256" t="s">
        <v>199</v>
      </c>
      <c r="H86" s="256" t="s">
        <v>200</v>
      </c>
      <c r="I86" s="256" t="s">
        <v>201</v>
      </c>
      <c r="J86" s="256" t="s">
        <v>202</v>
      </c>
      <c r="K86" s="256" t="s">
        <v>203</v>
      </c>
      <c r="L86" s="256" t="s">
        <v>204</v>
      </c>
      <c r="M86" s="256" t="s">
        <v>205</v>
      </c>
      <c r="N86" s="256" t="s">
        <v>206</v>
      </c>
      <c r="O86" s="256" t="s">
        <v>207</v>
      </c>
      <c r="P86" s="256" t="s">
        <v>208</v>
      </c>
      <c r="Q86" s="256" t="s">
        <v>209</v>
      </c>
      <c r="R86" s="55"/>
      <c r="S86" s="55"/>
    </row>
    <row r="87" spans="1:38" ht="93" customHeight="1" thickBot="1" x14ac:dyDescent="0.4">
      <c r="A87" s="73">
        <v>602</v>
      </c>
      <c r="B87" s="239" t="s">
        <v>501</v>
      </c>
      <c r="C87" s="238" t="s">
        <v>502</v>
      </c>
      <c r="D87" s="119">
        <v>11424.12</v>
      </c>
      <c r="E87" s="119">
        <v>12566.54</v>
      </c>
      <c r="F87" s="241">
        <v>80</v>
      </c>
      <c r="G87" s="68" t="s">
        <v>43</v>
      </c>
      <c r="H87" s="67" t="s">
        <v>226</v>
      </c>
      <c r="I87" s="70">
        <f t="shared" si="11"/>
        <v>138.09</v>
      </c>
      <c r="J87" s="70">
        <f t="shared" si="17"/>
        <v>193.32599999999999</v>
      </c>
      <c r="K87" s="70">
        <f t="shared" si="18"/>
        <v>11047.2</v>
      </c>
      <c r="L87" s="70">
        <f t="shared" si="19"/>
        <v>4087.4640000000004</v>
      </c>
      <c r="M87" s="68"/>
      <c r="N87" s="68"/>
      <c r="O87" s="68"/>
      <c r="P87" s="132">
        <f t="shared" si="20"/>
        <v>2651.328</v>
      </c>
      <c r="Q87" s="248">
        <f t="shared" si="21"/>
        <v>17785.992000000002</v>
      </c>
      <c r="R87" s="55"/>
      <c r="S87" s="55"/>
    </row>
    <row r="88" spans="1:38" s="42" customFormat="1" ht="63" customHeight="1" thickBot="1" x14ac:dyDescent="0.4">
      <c r="A88" s="60" t="s">
        <v>296</v>
      </c>
      <c r="B88" s="58" t="s">
        <v>133</v>
      </c>
      <c r="C88" s="58" t="s">
        <v>195</v>
      </c>
      <c r="D88" s="279" t="s">
        <v>196</v>
      </c>
      <c r="E88" s="279" t="s">
        <v>197</v>
      </c>
      <c r="F88" s="256" t="s">
        <v>198</v>
      </c>
      <c r="G88" s="256" t="s">
        <v>199</v>
      </c>
      <c r="H88" s="256" t="s">
        <v>200</v>
      </c>
      <c r="I88" s="256" t="s">
        <v>201</v>
      </c>
      <c r="J88" s="256" t="s">
        <v>202</v>
      </c>
      <c r="K88" s="256" t="s">
        <v>203</v>
      </c>
      <c r="L88" s="256" t="s">
        <v>204</v>
      </c>
      <c r="M88" s="256" t="s">
        <v>205</v>
      </c>
      <c r="N88" s="256" t="s">
        <v>206</v>
      </c>
      <c r="O88" s="256" t="s">
        <v>207</v>
      </c>
      <c r="P88" s="256" t="s">
        <v>208</v>
      </c>
      <c r="Q88" s="256" t="s">
        <v>209</v>
      </c>
      <c r="R88" s="55"/>
      <c r="S88" s="55"/>
      <c r="T88"/>
      <c r="U88"/>
      <c r="V88"/>
      <c r="W88"/>
      <c r="X88"/>
      <c r="Y88"/>
      <c r="Z88"/>
      <c r="AA88"/>
      <c r="AB88"/>
      <c r="AC88"/>
      <c r="AD88"/>
      <c r="AE88"/>
      <c r="AF88"/>
      <c r="AG88"/>
      <c r="AH88"/>
      <c r="AI88"/>
      <c r="AJ88"/>
      <c r="AK88"/>
      <c r="AL88"/>
    </row>
    <row r="89" spans="1:38" ht="68.25" customHeight="1" thickBot="1" x14ac:dyDescent="0.4">
      <c r="A89" s="73">
        <v>580</v>
      </c>
      <c r="B89" s="64" t="s">
        <v>298</v>
      </c>
      <c r="C89" s="65" t="s">
        <v>330</v>
      </c>
      <c r="D89" s="243">
        <v>0</v>
      </c>
      <c r="E89" s="70">
        <v>0</v>
      </c>
      <c r="F89" s="134"/>
      <c r="G89" s="134"/>
      <c r="H89" s="134"/>
      <c r="I89" s="134"/>
      <c r="J89" s="134"/>
      <c r="K89" s="134"/>
      <c r="L89" s="134"/>
      <c r="M89" s="261"/>
      <c r="N89" s="261"/>
      <c r="O89" s="261"/>
      <c r="P89" s="135"/>
      <c r="Q89" s="261"/>
      <c r="R89" s="55"/>
      <c r="S89" s="55"/>
    </row>
    <row r="90" spans="1:38" ht="66.75" customHeight="1" thickBot="1" x14ac:dyDescent="0.4">
      <c r="A90" s="73">
        <v>581</v>
      </c>
      <c r="B90" s="65" t="s">
        <v>574</v>
      </c>
      <c r="C90" s="65" t="s">
        <v>331</v>
      </c>
      <c r="D90" s="243">
        <v>1700.39</v>
      </c>
      <c r="E90" s="70">
        <f>D90*1.1</f>
        <v>1870.4290000000003</v>
      </c>
      <c r="F90" s="135"/>
      <c r="G90" s="135"/>
      <c r="H90" s="135"/>
      <c r="I90" s="135"/>
      <c r="J90" s="135"/>
      <c r="K90" s="135"/>
      <c r="L90" s="135"/>
      <c r="M90" s="136"/>
      <c r="N90" s="136"/>
      <c r="O90" s="136"/>
      <c r="P90" s="135"/>
      <c r="Q90" s="262"/>
      <c r="R90" s="55"/>
      <c r="S90" s="55"/>
    </row>
    <row r="91" spans="1:38" ht="75.75" customHeight="1" thickBot="1" x14ac:dyDescent="0.4">
      <c r="A91" s="73">
        <v>582</v>
      </c>
      <c r="B91" s="64" t="s">
        <v>575</v>
      </c>
      <c r="C91" s="65" t="s">
        <v>332</v>
      </c>
      <c r="D91" s="243">
        <v>2227.7800000000002</v>
      </c>
      <c r="E91" s="70">
        <f>D91*1.1</f>
        <v>2450.5580000000004</v>
      </c>
      <c r="F91" s="134"/>
      <c r="G91" s="134"/>
      <c r="H91" s="134"/>
      <c r="I91" s="134"/>
      <c r="J91" s="134"/>
      <c r="K91" s="134"/>
      <c r="L91" s="134"/>
      <c r="M91" s="261"/>
      <c r="N91" s="261"/>
      <c r="O91" s="261"/>
      <c r="P91" s="135"/>
      <c r="Q91" s="261"/>
      <c r="R91" s="55"/>
      <c r="S91" s="55"/>
    </row>
    <row r="92" spans="1:38" ht="100.5" customHeight="1" thickBot="1" x14ac:dyDescent="0.4">
      <c r="A92" s="60" t="s">
        <v>297</v>
      </c>
      <c r="B92" s="58" t="s">
        <v>133</v>
      </c>
      <c r="C92" s="58" t="s">
        <v>195</v>
      </c>
      <c r="D92" s="279" t="s">
        <v>196</v>
      </c>
      <c r="E92" s="279" t="s">
        <v>197</v>
      </c>
      <c r="F92" s="256" t="s">
        <v>198</v>
      </c>
      <c r="G92" s="256" t="s">
        <v>199</v>
      </c>
      <c r="H92" s="256" t="s">
        <v>200</v>
      </c>
      <c r="I92" s="256" t="s">
        <v>201</v>
      </c>
      <c r="J92" s="256" t="s">
        <v>202</v>
      </c>
      <c r="K92" s="256" t="s">
        <v>203</v>
      </c>
      <c r="L92" s="256" t="s">
        <v>204</v>
      </c>
      <c r="M92" s="256" t="s">
        <v>205</v>
      </c>
      <c r="N92" s="256" t="s">
        <v>206</v>
      </c>
      <c r="O92" s="256" t="s">
        <v>207</v>
      </c>
      <c r="P92" s="256" t="s">
        <v>208</v>
      </c>
      <c r="Q92" s="256" t="s">
        <v>209</v>
      </c>
      <c r="R92" s="55"/>
      <c r="S92" s="55"/>
    </row>
    <row r="93" spans="1:38" ht="100.5" customHeight="1" thickBot="1" x14ac:dyDescent="0.4">
      <c r="A93" s="73">
        <v>585</v>
      </c>
      <c r="B93" s="65" t="s">
        <v>299</v>
      </c>
      <c r="C93" s="65" t="s">
        <v>333</v>
      </c>
      <c r="D93" s="243">
        <v>36.83</v>
      </c>
      <c r="E93" s="70">
        <f>D93*1.1</f>
        <v>40.512999999999998</v>
      </c>
      <c r="F93" s="135"/>
      <c r="G93" s="135"/>
      <c r="H93" s="135"/>
      <c r="I93" s="135"/>
      <c r="J93" s="135"/>
      <c r="K93" s="135"/>
      <c r="L93" s="135"/>
      <c r="M93" s="136"/>
      <c r="N93" s="136"/>
      <c r="O93" s="136"/>
      <c r="P93" s="135"/>
      <c r="Q93" s="262"/>
      <c r="R93" s="55"/>
      <c r="S93" s="55"/>
    </row>
    <row r="94" spans="1:38" ht="100.5" customHeight="1" thickBot="1" x14ac:dyDescent="0.4">
      <c r="A94" s="73">
        <v>586</v>
      </c>
      <c r="B94" s="64" t="s">
        <v>300</v>
      </c>
      <c r="C94" s="65" t="s">
        <v>334</v>
      </c>
      <c r="D94" s="243">
        <v>21.33</v>
      </c>
      <c r="E94" s="70">
        <f>D94*1.1</f>
        <v>23.463000000000001</v>
      </c>
      <c r="F94" s="134"/>
      <c r="G94" s="134"/>
      <c r="H94" s="134"/>
      <c r="I94" s="134"/>
      <c r="J94" s="134"/>
      <c r="K94" s="134"/>
      <c r="L94" s="134"/>
      <c r="M94" s="261"/>
      <c r="N94" s="261"/>
      <c r="O94" s="261"/>
      <c r="P94" s="135"/>
      <c r="Q94" s="261"/>
      <c r="R94" s="55"/>
      <c r="S94" s="55"/>
    </row>
    <row r="95" spans="1:38" s="42" customFormat="1" ht="28" customHeight="1" thickBot="1" x14ac:dyDescent="0.4">
      <c r="A95" s="60" t="s">
        <v>165</v>
      </c>
      <c r="B95" s="58" t="s">
        <v>133</v>
      </c>
      <c r="C95" s="58" t="s">
        <v>195</v>
      </c>
      <c r="D95" s="279" t="s">
        <v>196</v>
      </c>
      <c r="E95" s="279" t="s">
        <v>197</v>
      </c>
      <c r="F95" s="256" t="s">
        <v>198</v>
      </c>
      <c r="G95" s="256" t="s">
        <v>199</v>
      </c>
      <c r="H95" s="256" t="s">
        <v>200</v>
      </c>
      <c r="I95" s="256" t="s">
        <v>201</v>
      </c>
      <c r="J95" s="256" t="s">
        <v>202</v>
      </c>
      <c r="K95" s="256" t="s">
        <v>203</v>
      </c>
      <c r="L95" s="256" t="s">
        <v>204</v>
      </c>
      <c r="M95" s="256" t="s">
        <v>205</v>
      </c>
      <c r="N95" s="256" t="s">
        <v>206</v>
      </c>
      <c r="O95" s="256" t="s">
        <v>207</v>
      </c>
      <c r="P95" s="256" t="s">
        <v>208</v>
      </c>
      <c r="Q95" s="256" t="s">
        <v>209</v>
      </c>
      <c r="R95" s="55"/>
      <c r="S95" s="55"/>
      <c r="T95"/>
      <c r="U95"/>
      <c r="V95"/>
      <c r="W95"/>
      <c r="X95"/>
      <c r="Y95"/>
      <c r="Z95"/>
      <c r="AA95"/>
      <c r="AB95"/>
      <c r="AC95"/>
      <c r="AD95"/>
      <c r="AE95"/>
      <c r="AF95"/>
      <c r="AG95"/>
      <c r="AH95"/>
      <c r="AI95"/>
      <c r="AJ95"/>
      <c r="AK95"/>
      <c r="AL95"/>
    </row>
    <row r="96" spans="1:38" ht="93" customHeight="1" thickBot="1" x14ac:dyDescent="0.4">
      <c r="A96" s="73">
        <v>590</v>
      </c>
      <c r="B96" s="74" t="s">
        <v>166</v>
      </c>
      <c r="C96" s="65" t="s">
        <v>227</v>
      </c>
      <c r="D96" s="66">
        <v>139.05830152310193</v>
      </c>
      <c r="E96" s="66">
        <f>D96*1.1</f>
        <v>152.96413167541215</v>
      </c>
      <c r="F96" s="67">
        <v>1</v>
      </c>
      <c r="G96" s="68" t="s">
        <v>43</v>
      </c>
      <c r="H96" s="68" t="s">
        <v>185</v>
      </c>
      <c r="I96" s="70">
        <f>VLOOKUP(H96,Crews, 5,FALSE)</f>
        <v>103.06178376001459</v>
      </c>
      <c r="J96" s="68">
        <f>VLOOKUP(H96,crewsot, 5,FALSE)</f>
        <v>144.28649726402043</v>
      </c>
      <c r="K96" s="70">
        <f>IF(G96="Normal",F96*I96,F96*J96)</f>
        <v>103.06178376001459</v>
      </c>
      <c r="L96" s="70">
        <f>IF(G96="Normal",K96*$B$5,K96/Q5*$B$5)</f>
        <v>38.1328599912054</v>
      </c>
      <c r="M96" s="70"/>
      <c r="N96" s="70"/>
      <c r="O96" s="70"/>
      <c r="P96" s="132">
        <f>IF(G96="Normal",SUM(K96:O96,-L96)*$B$16,SUM((K96/Q75), M96, N96, O96)*$B$16)</f>
        <v>24.734828102403497</v>
      </c>
      <c r="Q96" s="248">
        <f>SUM(K96:P96)</f>
        <v>165.92947185362348</v>
      </c>
      <c r="R96" s="55"/>
      <c r="S96" s="55"/>
    </row>
    <row r="97" spans="1:19" ht="101.25" customHeight="1" thickBot="1" x14ac:dyDescent="0.4">
      <c r="A97" s="73">
        <v>591</v>
      </c>
      <c r="B97" s="74" t="s">
        <v>167</v>
      </c>
      <c r="C97" s="65" t="s">
        <v>228</v>
      </c>
      <c r="D97" s="70">
        <v>587.55079629904799</v>
      </c>
      <c r="E97" s="70">
        <f>D97*1.1</f>
        <v>646.30587592895279</v>
      </c>
      <c r="F97" s="67">
        <v>1.5</v>
      </c>
      <c r="G97" s="68" t="s">
        <v>43</v>
      </c>
      <c r="H97" s="68" t="s">
        <v>187</v>
      </c>
      <c r="I97" s="70">
        <f>VLOOKUP(H97,Crews, 5,FALSE)</f>
        <v>285.90337368073995</v>
      </c>
      <c r="J97" s="68">
        <f>VLOOKUP(H97,crewsot, 5,FALSE)</f>
        <v>400.26472315303596</v>
      </c>
      <c r="K97" s="70">
        <f>IF(G97="Normal",F97*I97,F97*J97)</f>
        <v>428.85506052110992</v>
      </c>
      <c r="L97" s="70">
        <f>IF(G97="Normal",K97*$B$5,K97/Q6*$B$5)</f>
        <v>158.67637239281066</v>
      </c>
      <c r="M97" s="70"/>
      <c r="N97" s="70"/>
      <c r="O97" s="70"/>
      <c r="P97" s="132">
        <f>IF(G97="Normal",SUM(K97:O97,-L97)*$B$16,SUM((K97/Q76), M97, N97, O97)*$B$16)</f>
        <v>102.92521452506637</v>
      </c>
      <c r="Q97" s="248">
        <f>SUM(K97:P97)</f>
        <v>690.45664743898692</v>
      </c>
      <c r="R97" s="55"/>
      <c r="S97" s="55"/>
    </row>
    <row r="98" spans="1:19" ht="26.5" thickBot="1" x14ac:dyDescent="0.4">
      <c r="A98" s="60" t="s">
        <v>168</v>
      </c>
      <c r="B98" s="58" t="s">
        <v>133</v>
      </c>
      <c r="C98" s="58" t="s">
        <v>195</v>
      </c>
      <c r="D98" s="279" t="s">
        <v>196</v>
      </c>
      <c r="E98" s="279" t="s">
        <v>197</v>
      </c>
      <c r="F98" s="256" t="s">
        <v>198</v>
      </c>
      <c r="G98" s="256" t="s">
        <v>199</v>
      </c>
      <c r="H98" s="256" t="s">
        <v>200</v>
      </c>
      <c r="I98" s="256" t="s">
        <v>201</v>
      </c>
      <c r="J98" s="256" t="s">
        <v>202</v>
      </c>
      <c r="K98" s="256" t="s">
        <v>203</v>
      </c>
      <c r="L98" s="256" t="s">
        <v>204</v>
      </c>
      <c r="M98" s="256" t="s">
        <v>205</v>
      </c>
      <c r="N98" s="256" t="s">
        <v>206</v>
      </c>
      <c r="O98" s="256" t="s">
        <v>207</v>
      </c>
      <c r="P98" s="256" t="s">
        <v>208</v>
      </c>
      <c r="Q98" s="256" t="s">
        <v>209</v>
      </c>
      <c r="R98" s="55"/>
      <c r="S98" s="55"/>
    </row>
    <row r="99" spans="1:19" ht="33.75" customHeight="1" thickBot="1" x14ac:dyDescent="0.4">
      <c r="A99" s="80">
        <v>592</v>
      </c>
      <c r="B99" s="64" t="s">
        <v>169</v>
      </c>
      <c r="C99" s="81" t="s">
        <v>229</v>
      </c>
      <c r="D99" s="66">
        <v>533.33189790201993</v>
      </c>
      <c r="E99" s="66">
        <f>D99*1.1</f>
        <v>586.66508769222196</v>
      </c>
      <c r="F99" s="68" t="s">
        <v>174</v>
      </c>
      <c r="G99" s="68" t="s">
        <v>43</v>
      </c>
      <c r="H99" s="68"/>
      <c r="I99" s="283"/>
      <c r="J99" s="258"/>
      <c r="K99" s="68"/>
      <c r="L99" s="284"/>
      <c r="M99" s="244">
        <v>430</v>
      </c>
      <c r="N99" s="245"/>
      <c r="O99" s="245"/>
      <c r="P99" s="132">
        <f>IF(G99="Normal",SUM(K99:O99,-L99)*$B$16,SUM((K99/Q78), M99, N99, O99)*$B$16)</f>
        <v>103.2</v>
      </c>
      <c r="Q99" s="248">
        <f>SUM(K99:P99)</f>
        <v>533.20000000000005</v>
      </c>
      <c r="R99" s="55"/>
      <c r="S99" s="55"/>
    </row>
    <row r="100" spans="1:19" ht="32.25" customHeight="1" thickBot="1" x14ac:dyDescent="0.4">
      <c r="A100" s="82">
        <v>593</v>
      </c>
      <c r="B100" s="65" t="s">
        <v>170</v>
      </c>
      <c r="C100" s="81" t="s">
        <v>230</v>
      </c>
      <c r="D100" s="70">
        <v>124.02995872672392</v>
      </c>
      <c r="E100" s="70">
        <f>D100*1.1</f>
        <v>136.43295459939631</v>
      </c>
      <c r="F100" s="68" t="s">
        <v>174</v>
      </c>
      <c r="G100" s="68" t="s">
        <v>43</v>
      </c>
      <c r="H100" s="68"/>
      <c r="I100" s="247"/>
      <c r="J100" s="248"/>
      <c r="K100" s="68"/>
      <c r="L100" s="285"/>
      <c r="M100" s="246">
        <v>100</v>
      </c>
      <c r="N100" s="247"/>
      <c r="O100" s="247"/>
      <c r="P100" s="132">
        <f>IF(G100="Normal",SUM(K100:O100,-L100)*$B$16,SUM((K100/Q79), M100, N100, O100)*$B$16)</f>
        <v>24</v>
      </c>
      <c r="Q100" s="248">
        <f>SUM(K100:P100)</f>
        <v>124</v>
      </c>
      <c r="R100" s="55"/>
      <c r="S100" s="55"/>
    </row>
    <row r="101" spans="1:19" ht="26.5" thickBot="1" x14ac:dyDescent="0.4">
      <c r="A101" s="60" t="s">
        <v>171</v>
      </c>
      <c r="B101" s="58" t="s">
        <v>133</v>
      </c>
      <c r="C101" s="58" t="s">
        <v>195</v>
      </c>
      <c r="D101" s="279" t="s">
        <v>196</v>
      </c>
      <c r="E101" s="279" t="s">
        <v>197</v>
      </c>
      <c r="F101" s="256" t="s">
        <v>198</v>
      </c>
      <c r="G101" s="256" t="s">
        <v>199</v>
      </c>
      <c r="H101" s="256" t="s">
        <v>200</v>
      </c>
      <c r="I101" s="256" t="s">
        <v>201</v>
      </c>
      <c r="J101" s="256" t="s">
        <v>202</v>
      </c>
      <c r="K101" s="256" t="s">
        <v>203</v>
      </c>
      <c r="L101" s="256" t="s">
        <v>204</v>
      </c>
      <c r="M101" s="256" t="s">
        <v>205</v>
      </c>
      <c r="N101" s="256" t="s">
        <v>206</v>
      </c>
      <c r="O101" s="256" t="s">
        <v>207</v>
      </c>
      <c r="P101" s="256" t="s">
        <v>208</v>
      </c>
      <c r="Q101" s="256" t="s">
        <v>209</v>
      </c>
      <c r="R101" s="55"/>
      <c r="S101" s="55"/>
    </row>
    <row r="102" spans="1:19" ht="30" customHeight="1" thickBot="1" x14ac:dyDescent="0.4">
      <c r="A102" s="80">
        <v>594</v>
      </c>
      <c r="B102" s="64" t="s">
        <v>172</v>
      </c>
      <c r="C102" s="81" t="s">
        <v>231</v>
      </c>
      <c r="D102" s="66">
        <v>967.44187907406535</v>
      </c>
      <c r="E102" s="66">
        <f>D102*1.1</f>
        <v>1064.1860669814719</v>
      </c>
      <c r="F102" s="68" t="s">
        <v>174</v>
      </c>
      <c r="G102" s="68" t="s">
        <v>43</v>
      </c>
      <c r="H102" s="68"/>
      <c r="I102" s="283"/>
      <c r="J102" s="258"/>
      <c r="K102" s="68"/>
      <c r="L102" s="284"/>
      <c r="M102" s="244">
        <v>780</v>
      </c>
      <c r="N102" s="245"/>
      <c r="O102" s="245"/>
      <c r="P102" s="132">
        <f>IF(G102="Normal",SUM(K102:O102,-L102)*$B$16,SUM((K102/Q81), M102, N102, O102)*$B$16)</f>
        <v>187.2</v>
      </c>
      <c r="Q102" s="248">
        <f>SUM(K102:P102)</f>
        <v>967.2</v>
      </c>
      <c r="R102" s="55"/>
      <c r="S102" s="55"/>
    </row>
    <row r="103" spans="1:19" ht="29.25" customHeight="1" thickBot="1" x14ac:dyDescent="0.4">
      <c r="A103" s="82">
        <v>595</v>
      </c>
      <c r="B103" s="65" t="s">
        <v>173</v>
      </c>
      <c r="C103" s="81" t="s">
        <v>232</v>
      </c>
      <c r="D103" s="70">
        <v>1153.4919427926629</v>
      </c>
      <c r="E103" s="70">
        <f>D103*1.1</f>
        <v>1268.8411370719293</v>
      </c>
      <c r="F103" s="68" t="s">
        <v>174</v>
      </c>
      <c r="G103" s="68" t="s">
        <v>43</v>
      </c>
      <c r="H103" s="68"/>
      <c r="I103" s="247"/>
      <c r="J103" s="248"/>
      <c r="K103" s="68"/>
      <c r="L103" s="285"/>
      <c r="M103" s="246">
        <v>930</v>
      </c>
      <c r="N103" s="247"/>
      <c r="O103" s="247"/>
      <c r="P103" s="247">
        <f>IF(G103="Normal",SUM(K103:O103,-L103)*$B$16,SUM((K103/Q82), M103, N103, O103)*$B$16)</f>
        <v>223.2</v>
      </c>
      <c r="Q103" s="248">
        <f>SUM(K103:P103)</f>
        <v>1153.2</v>
      </c>
      <c r="R103" s="55"/>
      <c r="S103" s="55"/>
    </row>
    <row r="104" spans="1:19" x14ac:dyDescent="0.35">
      <c r="A104"/>
      <c r="B104"/>
      <c r="C104"/>
      <c r="D104" s="251"/>
      <c r="E104" s="251"/>
      <c r="F104" s="251"/>
      <c r="G104" s="251"/>
      <c r="H104" s="251"/>
      <c r="I104" s="251"/>
      <c r="J104" s="251"/>
      <c r="K104" s="251"/>
      <c r="L104" s="251"/>
      <c r="M104" s="251"/>
      <c r="N104" s="251"/>
      <c r="O104" s="251"/>
      <c r="P104" s="251"/>
      <c r="R104" s="55"/>
      <c r="S104" s="55"/>
    </row>
    <row r="105" spans="1:19" x14ac:dyDescent="0.35">
      <c r="A105"/>
      <c r="B105"/>
      <c r="C105"/>
      <c r="D105" s="286"/>
      <c r="E105" s="251"/>
      <c r="F105" s="251"/>
      <c r="G105" s="251"/>
      <c r="H105" s="251"/>
      <c r="I105" s="251"/>
      <c r="J105" s="251"/>
      <c r="K105" s="251"/>
      <c r="L105" s="251"/>
      <c r="M105" s="251"/>
      <c r="N105" s="251"/>
      <c r="O105" s="251"/>
      <c r="P105" s="251"/>
      <c r="Q105" s="251"/>
      <c r="R105"/>
      <c r="S105"/>
    </row>
    <row r="106" spans="1:19" x14ac:dyDescent="0.35">
      <c r="A106"/>
      <c r="B106"/>
      <c r="C106"/>
      <c r="D106" s="286"/>
      <c r="E106" s="251"/>
      <c r="F106" s="251"/>
      <c r="G106" s="251"/>
      <c r="H106" s="251"/>
      <c r="I106" s="251"/>
      <c r="J106" s="251"/>
      <c r="K106" s="251"/>
      <c r="L106" s="251"/>
      <c r="M106" s="251"/>
      <c r="N106" s="251"/>
      <c r="O106" s="251"/>
      <c r="P106" s="251"/>
    </row>
    <row r="107" spans="1:19" x14ac:dyDescent="0.35">
      <c r="A107"/>
      <c r="B107"/>
      <c r="C107"/>
      <c r="D107" s="251"/>
      <c r="E107" s="251"/>
      <c r="F107" s="251"/>
      <c r="G107" s="251"/>
      <c r="H107" s="251"/>
      <c r="I107" s="251"/>
      <c r="J107" s="251"/>
      <c r="K107" s="251"/>
      <c r="L107" s="251"/>
      <c r="M107" s="251"/>
      <c r="N107" s="251"/>
      <c r="O107" s="251"/>
      <c r="P107" s="251"/>
    </row>
    <row r="108" spans="1:19" x14ac:dyDescent="0.35">
      <c r="A108"/>
      <c r="B108"/>
      <c r="C108"/>
      <c r="D108" s="286"/>
      <c r="E108" s="251"/>
      <c r="F108" s="251"/>
      <c r="G108" s="251"/>
      <c r="H108" s="251"/>
      <c r="I108" s="251"/>
      <c r="J108" s="251"/>
      <c r="K108" s="251"/>
      <c r="L108" s="251"/>
      <c r="M108" s="251"/>
      <c r="N108" s="251"/>
      <c r="O108" s="251"/>
      <c r="P108" s="251"/>
    </row>
    <row r="109" spans="1:19" x14ac:dyDescent="0.35">
      <c r="A109"/>
      <c r="B109"/>
      <c r="C109"/>
      <c r="D109" s="251"/>
      <c r="E109" s="251"/>
      <c r="F109" s="251"/>
      <c r="G109" s="251"/>
      <c r="H109" s="251"/>
      <c r="I109" s="251"/>
      <c r="J109" s="251"/>
      <c r="K109" s="251"/>
      <c r="L109" s="251"/>
      <c r="M109" s="251"/>
      <c r="N109" s="251"/>
      <c r="O109" s="251"/>
      <c r="P109" s="251"/>
    </row>
    <row r="110" spans="1:19" x14ac:dyDescent="0.35">
      <c r="A110"/>
      <c r="B110"/>
      <c r="C110"/>
      <c r="D110" s="251"/>
      <c r="E110" s="251"/>
      <c r="F110" s="251"/>
      <c r="G110" s="251"/>
      <c r="H110" s="251"/>
      <c r="I110" s="251"/>
      <c r="J110" s="251"/>
      <c r="K110" s="251"/>
      <c r="L110" s="251"/>
      <c r="M110" s="251"/>
      <c r="N110" s="251"/>
      <c r="O110" s="251"/>
      <c r="P110" s="251"/>
    </row>
    <row r="111" spans="1:19" x14ac:dyDescent="0.35">
      <c r="A111"/>
      <c r="B111"/>
      <c r="C111"/>
      <c r="D111" s="251"/>
      <c r="E111" s="251"/>
      <c r="F111" s="251"/>
      <c r="G111" s="251"/>
      <c r="H111" s="251"/>
      <c r="I111" s="251"/>
      <c r="J111" s="251"/>
      <c r="K111" s="251"/>
      <c r="L111" s="251"/>
      <c r="M111" s="251"/>
      <c r="N111" s="251"/>
      <c r="O111" s="251"/>
      <c r="P111" s="251"/>
    </row>
    <row r="112" spans="1:19" x14ac:dyDescent="0.35">
      <c r="A112"/>
      <c r="B112"/>
      <c r="C112"/>
      <c r="D112" s="251"/>
      <c r="E112" s="251"/>
      <c r="F112" s="251"/>
      <c r="G112" s="251"/>
      <c r="H112" s="251"/>
      <c r="I112" s="251"/>
      <c r="J112" s="251"/>
      <c r="K112" s="251"/>
      <c r="L112" s="251"/>
      <c r="M112" s="251"/>
      <c r="N112" s="251"/>
      <c r="O112" s="251"/>
      <c r="P112" s="251"/>
    </row>
    <row r="113" spans="1:16" x14ac:dyDescent="0.35">
      <c r="A113"/>
      <c r="B113"/>
      <c r="C113"/>
      <c r="D113" s="251"/>
      <c r="E113" s="251"/>
      <c r="F113" s="251"/>
      <c r="G113" s="251"/>
      <c r="H113" s="251"/>
      <c r="I113" s="251"/>
      <c r="J113" s="251"/>
      <c r="K113" s="251"/>
      <c r="L113" s="251"/>
      <c r="M113" s="251"/>
      <c r="N113" s="251"/>
      <c r="O113" s="251"/>
      <c r="P113" s="251"/>
    </row>
    <row r="114" spans="1:16" x14ac:dyDescent="0.35">
      <c r="A114"/>
      <c r="B114"/>
      <c r="C114"/>
      <c r="D114" s="251"/>
      <c r="E114" s="251"/>
      <c r="F114" s="251"/>
      <c r="G114" s="251"/>
      <c r="H114" s="251"/>
      <c r="I114" s="251"/>
      <c r="J114" s="251"/>
      <c r="K114" s="251"/>
      <c r="L114" s="251"/>
      <c r="M114" s="251"/>
      <c r="N114" s="251"/>
      <c r="O114" s="251"/>
      <c r="P114" s="251"/>
    </row>
    <row r="115" spans="1:16" x14ac:dyDescent="0.35">
      <c r="A115"/>
      <c r="B115"/>
      <c r="C115"/>
      <c r="D115" s="251"/>
      <c r="E115" s="251"/>
      <c r="F115" s="251"/>
      <c r="G115" s="251"/>
      <c r="H115" s="251"/>
      <c r="I115" s="251"/>
      <c r="J115" s="251"/>
      <c r="K115" s="251"/>
      <c r="L115" s="251"/>
      <c r="M115" s="251"/>
      <c r="N115" s="251"/>
      <c r="O115" s="251"/>
      <c r="P115" s="251"/>
    </row>
    <row r="116" spans="1:16" x14ac:dyDescent="0.35">
      <c r="A116" s="71"/>
      <c r="B116" s="71"/>
      <c r="C116" s="71"/>
      <c r="D116" s="250"/>
      <c r="E116" s="250"/>
      <c r="F116" s="250"/>
      <c r="G116" s="250"/>
      <c r="H116" s="250"/>
      <c r="I116" s="250"/>
      <c r="J116" s="250"/>
      <c r="K116" s="250"/>
      <c r="L116" s="250"/>
      <c r="M116" s="250"/>
      <c r="N116" s="250"/>
      <c r="O116" s="250"/>
      <c r="P116" s="250"/>
    </row>
    <row r="117" spans="1:16" x14ac:dyDescent="0.35">
      <c r="A117" s="71"/>
      <c r="B117" s="71"/>
      <c r="C117" s="71"/>
      <c r="D117" s="250"/>
      <c r="E117" s="250"/>
      <c r="F117" s="250"/>
      <c r="G117" s="250"/>
      <c r="H117" s="250"/>
      <c r="I117" s="250"/>
      <c r="J117" s="250"/>
      <c r="K117" s="250"/>
      <c r="L117" s="250"/>
      <c r="M117" s="250"/>
      <c r="N117" s="250"/>
      <c r="O117" s="250"/>
      <c r="P117" s="250"/>
    </row>
    <row r="118" spans="1:16" x14ac:dyDescent="0.35">
      <c r="A118" s="71"/>
      <c r="B118" s="71"/>
      <c r="C118" s="71"/>
      <c r="D118" s="250"/>
      <c r="E118" s="250"/>
      <c r="F118" s="250"/>
      <c r="G118" s="250"/>
      <c r="H118" s="250"/>
      <c r="I118" s="250"/>
      <c r="J118" s="250"/>
      <c r="K118" s="250"/>
      <c r="L118" s="250"/>
      <c r="M118" s="250"/>
      <c r="N118" s="250"/>
      <c r="O118" s="250"/>
      <c r="P118" s="250"/>
    </row>
    <row r="119" spans="1:16" x14ac:dyDescent="0.35">
      <c r="A119" s="71"/>
      <c r="B119" s="71"/>
      <c r="C119" s="71"/>
      <c r="D119" s="250"/>
      <c r="E119" s="250"/>
      <c r="F119" s="250"/>
      <c r="G119" s="250"/>
      <c r="H119" s="250"/>
      <c r="I119" s="250"/>
      <c r="J119" s="250"/>
      <c r="K119" s="250"/>
      <c r="L119" s="250"/>
      <c r="M119" s="250"/>
      <c r="N119" s="250"/>
      <c r="O119" s="250"/>
      <c r="P119" s="250"/>
    </row>
    <row r="120" spans="1:16" ht="26.25" customHeight="1" x14ac:dyDescent="0.35">
      <c r="A120" s="71"/>
      <c r="B120" s="71"/>
      <c r="C120" s="71"/>
      <c r="D120" s="250"/>
      <c r="E120" s="250"/>
      <c r="F120" s="250"/>
      <c r="G120" s="250"/>
      <c r="H120" s="250"/>
      <c r="I120" s="250"/>
      <c r="J120" s="250"/>
      <c r="K120" s="250"/>
      <c r="L120" s="250"/>
      <c r="M120" s="250"/>
      <c r="N120" s="250"/>
      <c r="O120" s="250"/>
      <c r="P120" s="250"/>
    </row>
    <row r="121" spans="1:16" x14ac:dyDescent="0.35">
      <c r="A121" s="71"/>
      <c r="B121" s="71"/>
      <c r="C121" s="71"/>
      <c r="D121" s="250"/>
      <c r="E121" s="250"/>
      <c r="F121" s="250"/>
      <c r="G121" s="250"/>
      <c r="H121" s="250"/>
      <c r="I121" s="250"/>
      <c r="J121" s="250"/>
      <c r="K121" s="250"/>
      <c r="L121" s="250"/>
      <c r="M121" s="250"/>
      <c r="N121" s="250"/>
      <c r="O121" s="250"/>
      <c r="P121" s="250"/>
    </row>
    <row r="122" spans="1:16" x14ac:dyDescent="0.35">
      <c r="A122"/>
      <c r="B122"/>
      <c r="C122"/>
      <c r="D122" s="251"/>
      <c r="E122" s="251"/>
      <c r="F122" s="251"/>
      <c r="G122" s="251"/>
      <c r="H122" s="251"/>
      <c r="I122" s="251"/>
      <c r="J122" s="251"/>
      <c r="K122" s="251"/>
      <c r="L122" s="251"/>
      <c r="M122" s="251"/>
      <c r="N122" s="251"/>
      <c r="O122" s="251"/>
      <c r="P122" s="251"/>
    </row>
    <row r="123" spans="1:16" x14ac:dyDescent="0.35">
      <c r="A123"/>
      <c r="B123"/>
      <c r="C123"/>
      <c r="D123" s="251"/>
      <c r="E123" s="251"/>
      <c r="F123" s="251"/>
      <c r="G123" s="251"/>
      <c r="H123" s="251"/>
      <c r="I123" s="251"/>
      <c r="J123" s="251"/>
      <c r="K123" s="251"/>
      <c r="L123" s="251"/>
      <c r="M123" s="251"/>
      <c r="N123" s="251"/>
      <c r="O123" s="251"/>
      <c r="P123" s="251"/>
    </row>
    <row r="124" spans="1:16" x14ac:dyDescent="0.35">
      <c r="A124"/>
      <c r="B124"/>
      <c r="C124"/>
      <c r="D124" s="251"/>
      <c r="E124" s="251"/>
      <c r="F124" s="251"/>
      <c r="G124" s="251"/>
      <c r="H124" s="251"/>
      <c r="I124" s="251"/>
      <c r="J124" s="251"/>
      <c r="K124" s="251"/>
      <c r="L124" s="251"/>
      <c r="M124" s="251"/>
      <c r="N124" s="251"/>
      <c r="O124" s="251"/>
      <c r="P124" s="251"/>
    </row>
  </sheetData>
  <mergeCells count="1">
    <mergeCell ref="I15:J15"/>
  </mergeCells>
  <conditionalFormatting sqref="F4:G4">
    <cfRule type="cellIs" dxfId="317" priority="7" operator="equal">
      <formula>"NO"</formula>
    </cfRule>
    <cfRule type="cellIs" dxfId="316" priority="8" operator="equal">
      <formula>"YES"</formula>
    </cfRule>
  </conditionalFormatting>
  <conditionalFormatting sqref="H4">
    <cfRule type="cellIs" dxfId="315" priority="5" operator="equal">
      <formula>"NO"</formula>
    </cfRule>
    <cfRule type="cellIs" dxfId="314" priority="6" operator="equal">
      <formula>"YES"</formula>
    </cfRule>
  </conditionalFormatting>
  <conditionalFormatting sqref="L4:M4">
    <cfRule type="cellIs" dxfId="313" priority="3" operator="equal">
      <formula>"NO"</formula>
    </cfRule>
    <cfRule type="cellIs" dxfId="312" priority="4" operator="equal">
      <formula>"YES"</formula>
    </cfRule>
  </conditionalFormatting>
  <conditionalFormatting sqref="N4">
    <cfRule type="cellIs" dxfId="311" priority="1" operator="equal">
      <formula>"NO"</formula>
    </cfRule>
    <cfRule type="cellIs" dxfId="310" priority="2" operator="equal">
      <formula>"YES"</formula>
    </cfRule>
  </conditionalFormatting>
  <dataValidations count="4">
    <dataValidation type="list" allowBlank="1" showInputMessage="1" showErrorMessage="1" sqref="H22:H23 H47:H55 H60:H61 H57:H58 H63:H66 H42:H45 H39:H40 H25:H26 H28:H29 H31 H33:H37">
      <formula1>$E$5:$E$12</formula1>
    </dataValidation>
    <dataValidation type="list" allowBlank="1" showInputMessage="1" showErrorMessage="1" sqref="H96:H97">
      <formula1>$D$5:$D$17</formula1>
    </dataValidation>
    <dataValidation type="list" allowBlank="1" showInputMessage="1" showErrorMessage="1" sqref="F22:F23 F93:F94 F89:F91 F33:F37 F31 F28:F29 F25:F26 F39:F40 F42:F45 F71:F76 F57:F58 F60:F61 F63:F66 F68:F69 F96:F97 F47:F55">
      <formula1>$S$4:$S$21</formula1>
    </dataValidation>
    <dataValidation type="list" allowBlank="1" showInputMessage="1" showErrorMessage="1" sqref="F78:F83">
      <formula1>$S$4:$S$39</formula1>
    </dataValidation>
  </dataValidations>
  <pageMargins left="0.7" right="0.7" top="0.75" bottom="0.75" header="0.3" footer="0.3"/>
  <pageSetup paperSize="9" orientation="portrait" r:id="rId1"/>
  <ignoredErrors>
    <ignoredError sqref="I51"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X124"/>
  <sheetViews>
    <sheetView topLeftCell="A76" zoomScale="70" zoomScaleNormal="70" workbookViewId="0">
      <selection activeCell="B83" sqref="B83"/>
    </sheetView>
  </sheetViews>
  <sheetFormatPr defaultRowHeight="14.5" x14ac:dyDescent="0.35"/>
  <cols>
    <col min="1" max="1" width="33.7265625" style="42" customWidth="1"/>
    <col min="2" max="2" width="26.7265625" style="42" customWidth="1"/>
    <col min="3" max="3" width="73.54296875" style="42" customWidth="1"/>
    <col min="4" max="4" width="18" style="263" customWidth="1"/>
    <col min="5" max="5" width="13.7265625" style="263" customWidth="1"/>
    <col min="6" max="6" width="16.81640625" style="249" customWidth="1"/>
    <col min="7" max="7" width="17.1796875" style="249" customWidth="1"/>
    <col min="8" max="8" width="18.7265625" style="249" customWidth="1"/>
    <col min="9" max="9" width="12.81640625" style="249" customWidth="1"/>
    <col min="10" max="10" width="15.1796875" style="249" customWidth="1"/>
    <col min="11" max="11" width="15.54296875" style="249" customWidth="1"/>
    <col min="12" max="12" width="13.7265625" style="249" customWidth="1"/>
    <col min="13" max="13" width="15.453125" style="249" customWidth="1"/>
    <col min="14" max="14" width="9.453125" style="249" customWidth="1"/>
    <col min="15" max="15" width="11.26953125" style="249" customWidth="1"/>
    <col min="16" max="16" width="14.26953125" style="249" customWidth="1"/>
    <col min="17" max="17" width="16.54296875" style="250" customWidth="1"/>
    <col min="18" max="19" width="16" style="46" customWidth="1"/>
    <col min="20" max="20" width="11.1796875" customWidth="1"/>
    <col min="21" max="21" width="14.7265625" customWidth="1"/>
    <col min="22" max="22" width="16.81640625" customWidth="1"/>
    <col min="25" max="25" width="13.7265625" customWidth="1"/>
    <col min="26" max="26" width="17.26953125" customWidth="1"/>
    <col min="27" max="27" width="13.453125" customWidth="1"/>
    <col min="28" max="28" width="14.81640625" customWidth="1"/>
    <col min="29" max="29" width="17.54296875" customWidth="1"/>
    <col min="34" max="34" width="10.54296875" bestFit="1" customWidth="1"/>
    <col min="41" max="41" width="10.453125" customWidth="1"/>
    <col min="44" max="44" width="10.54296875" customWidth="1"/>
    <col min="49" max="49" width="11.26953125" customWidth="1"/>
    <col min="51" max="51" width="12" customWidth="1"/>
    <col min="53" max="53" width="11.1796875" customWidth="1"/>
    <col min="56" max="57" width="10.1796875" customWidth="1"/>
  </cols>
  <sheetData>
    <row r="1" spans="1:19" ht="35" x14ac:dyDescent="0.7">
      <c r="A1" s="129" t="s">
        <v>535</v>
      </c>
    </row>
    <row r="3" spans="1:19" ht="15" thickBot="1" x14ac:dyDescent="0.4">
      <c r="B3" s="42" t="s">
        <v>311</v>
      </c>
      <c r="D3" s="249" t="str">
        <f>'17.18 prices'!D3</f>
        <v>o/t loading</v>
      </c>
      <c r="E3" s="249" t="s">
        <v>176</v>
      </c>
      <c r="K3" s="249" t="s">
        <v>177</v>
      </c>
      <c r="O3" s="251"/>
      <c r="P3" s="251"/>
      <c r="Q3" s="251"/>
      <c r="R3"/>
      <c r="S3" t="s">
        <v>295</v>
      </c>
    </row>
    <row r="4" spans="1:19" ht="42" customHeight="1" x14ac:dyDescent="0.35">
      <c r="A4" s="43"/>
      <c r="B4" s="44" t="s">
        <v>178</v>
      </c>
      <c r="C4" s="45" t="s">
        <v>44</v>
      </c>
      <c r="E4" s="264"/>
      <c r="F4" s="265" t="s">
        <v>179</v>
      </c>
      <c r="G4" s="265" t="s">
        <v>180</v>
      </c>
      <c r="H4" s="266" t="s">
        <v>181</v>
      </c>
      <c r="I4" s="267" t="s">
        <v>182</v>
      </c>
      <c r="J4" s="251"/>
      <c r="K4" s="264"/>
      <c r="L4" s="265" t="s">
        <v>179</v>
      </c>
      <c r="M4" s="265" t="s">
        <v>180</v>
      </c>
      <c r="N4" s="266" t="s">
        <v>181</v>
      </c>
      <c r="O4" s="267" t="s">
        <v>182</v>
      </c>
      <c r="Q4" s="252" t="s">
        <v>183</v>
      </c>
      <c r="R4"/>
      <c r="S4" s="120">
        <v>0.25</v>
      </c>
    </row>
    <row r="5" spans="1:19" ht="15.75" customHeight="1" x14ac:dyDescent="0.35">
      <c r="A5" s="50" t="s">
        <v>184</v>
      </c>
      <c r="B5" s="211">
        <f>'17.18 prices'!B5</f>
        <v>0.37</v>
      </c>
      <c r="C5" s="212">
        <f>'17.18 prices'!C5</f>
        <v>0.37</v>
      </c>
      <c r="E5" s="268" t="s">
        <v>185</v>
      </c>
      <c r="F5" s="269">
        <v>1</v>
      </c>
      <c r="G5" s="269"/>
      <c r="H5" s="269"/>
      <c r="I5" s="270">
        <f>(F5*$B$14)+(G5*$B$15)+(H5*$B$6)</f>
        <v>106.34763733560061</v>
      </c>
      <c r="J5" s="251"/>
      <c r="K5" s="268" t="s">
        <v>185</v>
      </c>
      <c r="L5" s="271">
        <f t="shared" ref="L5:L10" si="0">F5*(C$14/B$14)</f>
        <v>1.4</v>
      </c>
      <c r="M5" s="271"/>
      <c r="N5" s="271"/>
      <c r="O5" s="270">
        <f t="shared" ref="O5:O12" si="1">(L5*$B$14)+(M5*$B$15)+(N5*$B$6)</f>
        <v>148.88669226984084</v>
      </c>
      <c r="Q5" s="253">
        <f>O5/I5</f>
        <v>1.4</v>
      </c>
      <c r="R5"/>
      <c r="S5" s="121">
        <v>0.5</v>
      </c>
    </row>
    <row r="6" spans="1:19" ht="15.75" customHeight="1" x14ac:dyDescent="0.35">
      <c r="A6" s="50" t="s">
        <v>186</v>
      </c>
      <c r="B6" s="139">
        <f>'Revised labour.plant escalation'!D11</f>
        <v>86.719394091754367</v>
      </c>
      <c r="C6" s="142">
        <f>B6*'17.18 prices'!D6</f>
        <v>121.4071517284561</v>
      </c>
      <c r="D6" s="287">
        <f>C6/B6</f>
        <v>1.4</v>
      </c>
      <c r="E6" s="268" t="s">
        <v>187</v>
      </c>
      <c r="F6" s="269">
        <v>2</v>
      </c>
      <c r="G6" s="269">
        <v>1</v>
      </c>
      <c r="H6" s="269"/>
      <c r="I6" s="270">
        <f t="shared" ref="I6:I12" si="2">(F6*$B$14)+(G6*$B$15)+(H6*$B$6)</f>
        <v>295.01864986175872</v>
      </c>
      <c r="J6" s="251"/>
      <c r="K6" s="268" t="s">
        <v>187</v>
      </c>
      <c r="L6" s="271">
        <f t="shared" si="0"/>
        <v>2.8</v>
      </c>
      <c r="M6" s="271">
        <f>G6*(C$15/B$15)</f>
        <v>1.4</v>
      </c>
      <c r="N6" s="271"/>
      <c r="O6" s="270">
        <f t="shared" si="1"/>
        <v>413.02610980646216</v>
      </c>
      <c r="Q6" s="253">
        <f t="shared" ref="Q6:Q12" si="3">O6/I6</f>
        <v>1.4</v>
      </c>
      <c r="R6"/>
      <c r="S6" s="121">
        <v>0.75</v>
      </c>
    </row>
    <row r="7" spans="1:19" ht="15.75" customHeight="1" x14ac:dyDescent="0.35">
      <c r="A7" s="50" t="s">
        <v>54</v>
      </c>
      <c r="B7" s="139">
        <f>'Revised labour.plant escalation'!D2</f>
        <v>113.17685797219919</v>
      </c>
      <c r="C7" s="142">
        <f>B7*'17.18 prices'!D7</f>
        <v>158.44760116107886</v>
      </c>
      <c r="D7" s="287">
        <f>C7/B7</f>
        <v>1.4000000000000001</v>
      </c>
      <c r="E7" s="268" t="s">
        <v>188</v>
      </c>
      <c r="F7" s="269">
        <v>2</v>
      </c>
      <c r="G7" s="269"/>
      <c r="H7" s="269"/>
      <c r="I7" s="270">
        <f t="shared" si="2"/>
        <v>212.69527467120122</v>
      </c>
      <c r="J7" s="251"/>
      <c r="K7" s="268" t="s">
        <v>188</v>
      </c>
      <c r="L7" s="271">
        <f t="shared" si="0"/>
        <v>2.8</v>
      </c>
      <c r="M7" s="271"/>
      <c r="N7" s="271"/>
      <c r="O7" s="270">
        <f t="shared" si="1"/>
        <v>297.77338453968167</v>
      </c>
      <c r="Q7" s="253">
        <f t="shared" si="3"/>
        <v>1.4</v>
      </c>
      <c r="R7"/>
      <c r="S7" s="121">
        <v>1</v>
      </c>
    </row>
    <row r="8" spans="1:19" ht="29.25" customHeight="1" x14ac:dyDescent="0.35">
      <c r="A8" s="51" t="s">
        <v>189</v>
      </c>
      <c r="B8" s="139">
        <f>'Revised labour.plant escalation'!D3</f>
        <v>142.49263600821467</v>
      </c>
      <c r="C8" s="142">
        <f>B8*'17.18 prices'!D8</f>
        <v>199.48969041150053</v>
      </c>
      <c r="D8" s="287">
        <f t="shared" ref="D8:D15" si="4">C8/B8</f>
        <v>1.4</v>
      </c>
      <c r="E8" s="268" t="s">
        <v>190</v>
      </c>
      <c r="F8" s="269">
        <v>2</v>
      </c>
      <c r="G8" s="269"/>
      <c r="H8" s="269"/>
      <c r="I8" s="270">
        <f t="shared" si="2"/>
        <v>212.69527467120122</v>
      </c>
      <c r="J8" s="251"/>
      <c r="K8" s="268" t="s">
        <v>190</v>
      </c>
      <c r="L8" s="271">
        <f t="shared" si="0"/>
        <v>2.8</v>
      </c>
      <c r="M8" s="271">
        <f>G8*(C$15/B$15)</f>
        <v>0</v>
      </c>
      <c r="N8" s="271"/>
      <c r="O8" s="270">
        <f t="shared" si="1"/>
        <v>297.77338453968167</v>
      </c>
      <c r="Q8" s="253">
        <f t="shared" si="3"/>
        <v>1.4</v>
      </c>
      <c r="R8"/>
      <c r="S8" s="121">
        <v>1.5</v>
      </c>
    </row>
    <row r="9" spans="1:19" ht="15.75" customHeight="1" x14ac:dyDescent="0.35">
      <c r="A9" s="50" t="s">
        <v>56</v>
      </c>
      <c r="B9" s="139">
        <f>'Revised labour.plant escalation'!D4</f>
        <v>102.01189076524079</v>
      </c>
      <c r="C9" s="142">
        <f>B9*'17.18 prices'!D9</f>
        <v>142.81664707133709</v>
      </c>
      <c r="D9" s="287">
        <f t="shared" si="4"/>
        <v>1.3999999999999997</v>
      </c>
      <c r="E9" s="268" t="s">
        <v>191</v>
      </c>
      <c r="F9" s="269">
        <v>1</v>
      </c>
      <c r="G9" s="269"/>
      <c r="H9" s="269"/>
      <c r="I9" s="270">
        <f t="shared" si="2"/>
        <v>106.34763733560061</v>
      </c>
      <c r="J9" s="251"/>
      <c r="K9" s="268" t="s">
        <v>191</v>
      </c>
      <c r="L9" s="271">
        <f t="shared" si="0"/>
        <v>1.4</v>
      </c>
      <c r="M9" s="271"/>
      <c r="N9" s="271"/>
      <c r="O9" s="270">
        <f t="shared" si="1"/>
        <v>148.88669226984084</v>
      </c>
      <c r="Q9" s="253">
        <f t="shared" si="3"/>
        <v>1.4</v>
      </c>
      <c r="R9"/>
      <c r="S9" s="121">
        <v>2</v>
      </c>
    </row>
    <row r="10" spans="1:19" ht="15.75" customHeight="1" x14ac:dyDescent="0.35">
      <c r="A10" s="50" t="s">
        <v>57</v>
      </c>
      <c r="B10" s="139">
        <f>'Revised labour.plant escalation'!D5</f>
        <v>106.34763733560061</v>
      </c>
      <c r="C10" s="142">
        <f>B10*'17.18 prices'!D10</f>
        <v>148.88669226984084</v>
      </c>
      <c r="D10" s="287">
        <f t="shared" si="4"/>
        <v>1.4</v>
      </c>
      <c r="E10" s="268" t="s">
        <v>192</v>
      </c>
      <c r="F10" s="269">
        <v>3</v>
      </c>
      <c r="G10" s="269"/>
      <c r="H10" s="269"/>
      <c r="I10" s="270">
        <f t="shared" si="2"/>
        <v>319.04291200680183</v>
      </c>
      <c r="J10" s="251"/>
      <c r="K10" s="268" t="s">
        <v>192</v>
      </c>
      <c r="L10" s="271">
        <f t="shared" si="0"/>
        <v>4.1999999999999993</v>
      </c>
      <c r="M10" s="271">
        <f>G10*(C$15/B$15)</f>
        <v>0</v>
      </c>
      <c r="N10" s="271"/>
      <c r="O10" s="270">
        <f t="shared" si="1"/>
        <v>446.66007680952248</v>
      </c>
      <c r="Q10" s="253">
        <f t="shared" si="3"/>
        <v>1.3999999999999997</v>
      </c>
      <c r="R10"/>
      <c r="S10" s="121">
        <v>2.5</v>
      </c>
    </row>
    <row r="11" spans="1:19" ht="15.75" customHeight="1" x14ac:dyDescent="0.35">
      <c r="A11" s="50" t="s">
        <v>59</v>
      </c>
      <c r="B11" s="139">
        <f>'Revised labour.plant escalation'!D6</f>
        <v>106.34763733560061</v>
      </c>
      <c r="C11" s="142">
        <f>B11*'17.18 prices'!D11</f>
        <v>148.88669226984084</v>
      </c>
      <c r="D11" s="287">
        <f t="shared" si="4"/>
        <v>1.4</v>
      </c>
      <c r="E11" s="268" t="s">
        <v>181</v>
      </c>
      <c r="F11" s="269">
        <v>0</v>
      </c>
      <c r="G11" s="269">
        <v>0</v>
      </c>
      <c r="H11" s="269">
        <v>1</v>
      </c>
      <c r="I11" s="270">
        <f t="shared" si="2"/>
        <v>86.719394091754367</v>
      </c>
      <c r="J11" s="251"/>
      <c r="K11" s="268" t="s">
        <v>181</v>
      </c>
      <c r="L11" s="271"/>
      <c r="M11" s="271"/>
      <c r="N11" s="271">
        <f>H11*(C$6/B$6)</f>
        <v>1.4</v>
      </c>
      <c r="O11" s="270">
        <f>(L11*$B$14)+(M11*$B$15)+(N11*$B$6)</f>
        <v>121.4071517284561</v>
      </c>
      <c r="Q11" s="253">
        <f>O11/I11</f>
        <v>1.4</v>
      </c>
      <c r="R11"/>
      <c r="S11" s="121">
        <v>3</v>
      </c>
    </row>
    <row r="12" spans="1:19" ht="15.75" customHeight="1" thickBot="1" x14ac:dyDescent="0.4">
      <c r="A12" s="50" t="s">
        <v>60</v>
      </c>
      <c r="B12" s="139">
        <f>'Revised labour.plant escalation'!D7</f>
        <v>106.34763733560061</v>
      </c>
      <c r="C12" s="142">
        <f>B12*'17.18 prices'!D12</f>
        <v>148.88669226984084</v>
      </c>
      <c r="D12" s="287">
        <f t="shared" si="4"/>
        <v>1.4</v>
      </c>
      <c r="E12" s="273" t="s">
        <v>193</v>
      </c>
      <c r="F12" s="274">
        <v>2</v>
      </c>
      <c r="G12" s="274"/>
      <c r="H12" s="274"/>
      <c r="I12" s="275">
        <f t="shared" si="2"/>
        <v>212.69527467120122</v>
      </c>
      <c r="J12" s="251"/>
      <c r="K12" s="273" t="s">
        <v>193</v>
      </c>
      <c r="L12" s="276">
        <f>F12*(C$14/B$14)</f>
        <v>2.8</v>
      </c>
      <c r="M12" s="276"/>
      <c r="N12" s="276"/>
      <c r="O12" s="275">
        <f t="shared" si="1"/>
        <v>297.77338453968167</v>
      </c>
      <c r="P12" s="251"/>
      <c r="Q12" s="254">
        <f t="shared" si="3"/>
        <v>1.4</v>
      </c>
      <c r="R12"/>
      <c r="S12" s="121">
        <v>3.5</v>
      </c>
    </row>
    <row r="13" spans="1:19" ht="18.75" customHeight="1" x14ac:dyDescent="0.35">
      <c r="A13" s="50" t="s">
        <v>61</v>
      </c>
      <c r="B13" s="139">
        <f>'Revised labour.plant escalation'!D8</f>
        <v>106.34763733560061</v>
      </c>
      <c r="C13" s="142">
        <f>B13*'17.18 prices'!D13</f>
        <v>148.88669226984084</v>
      </c>
      <c r="D13" s="287">
        <f t="shared" si="4"/>
        <v>1.4</v>
      </c>
      <c r="H13" s="251"/>
      <c r="I13" s="251"/>
      <c r="J13" s="251"/>
      <c r="K13" s="251"/>
      <c r="L13" s="251"/>
      <c r="M13" s="251"/>
      <c r="P13" s="251"/>
      <c r="Q13" s="251"/>
      <c r="R13"/>
      <c r="S13" s="121">
        <v>4</v>
      </c>
    </row>
    <row r="14" spans="1:19" ht="15" customHeight="1" thickBot="1" x14ac:dyDescent="0.4">
      <c r="A14" s="50" t="s">
        <v>62</v>
      </c>
      <c r="B14" s="139">
        <f>'Revised labour.plant escalation'!D9</f>
        <v>106.34763733560061</v>
      </c>
      <c r="C14" s="142">
        <f>B14*'17.18 prices'!D14</f>
        <v>148.88669226984084</v>
      </c>
      <c r="D14" s="287">
        <f t="shared" si="4"/>
        <v>1.4</v>
      </c>
      <c r="E14" s="277"/>
      <c r="F14" s="251"/>
      <c r="G14" s="251"/>
      <c r="H14" s="251"/>
      <c r="I14" s="251"/>
      <c r="J14" s="251"/>
      <c r="K14" s="251"/>
      <c r="L14" s="251"/>
      <c r="M14" s="251"/>
      <c r="N14" s="251"/>
      <c r="O14" s="251"/>
      <c r="P14" s="251"/>
      <c r="Q14" s="251"/>
      <c r="R14"/>
      <c r="S14" s="121">
        <v>4.5</v>
      </c>
    </row>
    <row r="15" spans="1:19" ht="15" thickBot="1" x14ac:dyDescent="0.4">
      <c r="A15" s="50" t="s">
        <v>63</v>
      </c>
      <c r="B15" s="139">
        <f>'Revised labour.plant escalation'!D10</f>
        <v>82.323375190557499</v>
      </c>
      <c r="C15" s="142">
        <f>B15*'17.18 prices'!D15</f>
        <v>115.25272526678049</v>
      </c>
      <c r="D15" s="287">
        <f t="shared" si="4"/>
        <v>1.4</v>
      </c>
      <c r="E15" s="277"/>
      <c r="F15" s="251"/>
      <c r="G15" s="251"/>
      <c r="H15" s="251"/>
      <c r="I15" s="521" t="s">
        <v>552</v>
      </c>
      <c r="J15" s="522"/>
      <c r="K15" s="355">
        <v>1.0249999999999999</v>
      </c>
      <c r="L15" s="251"/>
      <c r="M15" s="251"/>
      <c r="N15" s="251"/>
      <c r="O15" s="251"/>
      <c r="P15" s="251"/>
      <c r="Q15" s="251"/>
      <c r="R15"/>
      <c r="S15" s="121">
        <v>5</v>
      </c>
    </row>
    <row r="16" spans="1:19" ht="17.25" customHeight="1" thickBot="1" x14ac:dyDescent="0.4">
      <c r="A16" s="52" t="s">
        <v>194</v>
      </c>
      <c r="B16" s="213">
        <f>'17.18 prices'!B16</f>
        <v>0.24</v>
      </c>
      <c r="C16" s="214">
        <f>'17.18 prices'!C16</f>
        <v>0.24</v>
      </c>
      <c r="D16" s="251"/>
      <c r="E16" s="251"/>
      <c r="F16" s="251"/>
      <c r="G16" s="251"/>
      <c r="L16" s="278"/>
      <c r="Q16" s="251"/>
      <c r="R16"/>
      <c r="S16" s="121">
        <v>5.5</v>
      </c>
    </row>
    <row r="17" spans="1:40" ht="17.25" customHeight="1" x14ac:dyDescent="0.35">
      <c r="D17" s="251"/>
      <c r="E17" s="251"/>
      <c r="F17" s="251"/>
      <c r="G17" s="251"/>
      <c r="Q17" s="251"/>
      <c r="R17"/>
      <c r="S17" s="121">
        <v>6</v>
      </c>
    </row>
    <row r="18" spans="1:40" x14ac:dyDescent="0.35">
      <c r="A18" s="54"/>
      <c r="D18" s="255"/>
      <c r="E18" s="255"/>
      <c r="F18" s="255"/>
      <c r="G18" s="255"/>
      <c r="H18" s="255"/>
      <c r="I18" s="255"/>
      <c r="J18" s="255"/>
      <c r="K18" s="255"/>
      <c r="L18" s="255"/>
      <c r="M18" s="255"/>
      <c r="N18" s="255"/>
      <c r="O18" s="255"/>
      <c r="P18" s="255"/>
      <c r="Q18" s="255"/>
      <c r="R18" s="55"/>
      <c r="S18" s="121">
        <v>6.5</v>
      </c>
      <c r="Y18" s="55"/>
      <c r="AF18" s="56"/>
      <c r="AG18" s="56"/>
      <c r="AH18" s="56"/>
      <c r="AI18" s="56"/>
      <c r="AJ18" s="55"/>
      <c r="AK18" s="55"/>
      <c r="AL18" s="55"/>
      <c r="AM18" s="55"/>
      <c r="AN18" s="55"/>
    </row>
    <row r="19" spans="1:40" ht="23.25" customHeight="1" thickBot="1" x14ac:dyDescent="0.4">
      <c r="D19" s="255"/>
      <c r="E19" s="255"/>
      <c r="F19" s="255"/>
      <c r="G19" s="255"/>
      <c r="H19" s="255"/>
      <c r="I19" s="255"/>
      <c r="J19" s="255"/>
      <c r="K19" s="255"/>
      <c r="L19" s="255"/>
      <c r="M19" s="255"/>
      <c r="N19" s="255"/>
      <c r="O19" s="255"/>
      <c r="P19" s="255"/>
      <c r="Q19" s="255"/>
      <c r="R19" s="55"/>
      <c r="S19" s="121">
        <v>7</v>
      </c>
      <c r="Y19" s="55"/>
      <c r="AF19" s="56"/>
      <c r="AG19" s="56"/>
      <c r="AH19" s="56"/>
      <c r="AI19" s="56"/>
      <c r="AJ19" s="55"/>
      <c r="AK19" s="55"/>
      <c r="AL19" s="55"/>
      <c r="AM19" s="55"/>
      <c r="AN19" s="55"/>
    </row>
    <row r="20" spans="1:40" ht="26.5" thickBot="1" x14ac:dyDescent="0.4">
      <c r="A20" s="57" t="s">
        <v>8</v>
      </c>
      <c r="B20" s="58" t="s">
        <v>133</v>
      </c>
      <c r="C20" s="58" t="s">
        <v>195</v>
      </c>
      <c r="D20" s="279" t="s">
        <v>196</v>
      </c>
      <c r="E20" s="279" t="s">
        <v>197</v>
      </c>
      <c r="F20" s="256" t="s">
        <v>198</v>
      </c>
      <c r="G20" s="256" t="s">
        <v>199</v>
      </c>
      <c r="H20" s="256" t="s">
        <v>200</v>
      </c>
      <c r="I20" s="256" t="s">
        <v>201</v>
      </c>
      <c r="J20" s="256" t="s">
        <v>202</v>
      </c>
      <c r="K20" s="256" t="s">
        <v>203</v>
      </c>
      <c r="L20" s="256" t="s">
        <v>204</v>
      </c>
      <c r="M20" s="256" t="s">
        <v>205</v>
      </c>
      <c r="N20" s="256" t="s">
        <v>206</v>
      </c>
      <c r="O20" s="256" t="s">
        <v>207</v>
      </c>
      <c r="P20" s="256" t="s">
        <v>208</v>
      </c>
      <c r="Q20" s="256" t="s">
        <v>209</v>
      </c>
      <c r="R20" s="55"/>
      <c r="S20" s="121">
        <v>7.5</v>
      </c>
    </row>
    <row r="21" spans="1:40" ht="26.5" thickBot="1" x14ac:dyDescent="0.4">
      <c r="A21" s="60" t="s">
        <v>210</v>
      </c>
      <c r="B21" s="61"/>
      <c r="C21" s="61"/>
      <c r="D21" s="280"/>
      <c r="E21" s="280"/>
      <c r="F21" s="257"/>
      <c r="G21" s="257"/>
      <c r="H21" s="257"/>
      <c r="I21" s="257"/>
      <c r="J21" s="257"/>
      <c r="K21" s="257"/>
      <c r="L21" s="257"/>
      <c r="M21" s="257"/>
      <c r="N21" s="257"/>
      <c r="O21" s="257"/>
      <c r="P21" s="257"/>
      <c r="Q21" s="257"/>
      <c r="R21" s="55"/>
      <c r="S21" s="122">
        <v>8</v>
      </c>
    </row>
    <row r="22" spans="1:40" ht="31.5" customHeight="1" thickBot="1" x14ac:dyDescent="0.4">
      <c r="A22" s="63">
        <f>'17.18 prices'!A22</f>
        <v>501</v>
      </c>
      <c r="B22" s="64" t="str">
        <f>'17.18 prices'!B22</f>
        <v>Re-energise premises – Business Hours</v>
      </c>
      <c r="C22" s="65" t="str">
        <f>'17.18 prices'!C22</f>
        <v>Re-energisation of a premises that is already connected to the network during business hours</v>
      </c>
      <c r="D22" s="66">
        <f>'17.18 prices'!D22</f>
        <v>69.524025133039231</v>
      </c>
      <c r="E22" s="66">
        <f>'17.18 prices'!E22</f>
        <v>76.476427646343154</v>
      </c>
      <c r="F22" s="67">
        <f>'17.18 prices'!F22</f>
        <v>0.5</v>
      </c>
      <c r="G22" s="68" t="str">
        <f>'17.18 prices'!G22</f>
        <v>Normal</v>
      </c>
      <c r="H22" s="68" t="str">
        <f>'17.18 prices'!H22</f>
        <v>F Crew Meter</v>
      </c>
      <c r="I22" s="66">
        <f>VLOOKUP(H22,Crews, 5,FALSE)</f>
        <v>106.34763733560061</v>
      </c>
      <c r="J22" s="66">
        <f>VLOOKUP(H22,crewsot, 5,FALSE)</f>
        <v>148.88669226984084</v>
      </c>
      <c r="K22" s="66">
        <f>IF(G22="Normal",F22*I22,F22*J22)</f>
        <v>53.173818667800305</v>
      </c>
      <c r="L22" s="66">
        <f>IF(G22="Normal",K22*$B$5,K22/Q5*$B$5)</f>
        <v>19.674312907086112</v>
      </c>
      <c r="M22" s="258"/>
      <c r="N22" s="258"/>
      <c r="O22" s="258"/>
      <c r="P22" s="132">
        <f>IF(G22="Normal",SUM(K22:O22,-L22)*$B$16,SUM((K22/Q5), M22, N22, O22)*$B$16)</f>
        <v>12.761716480272074</v>
      </c>
      <c r="Q22" s="258">
        <f>SUM(K22:P22)</f>
        <v>85.609848055158494</v>
      </c>
      <c r="R22" s="55"/>
      <c r="S22" s="55"/>
    </row>
    <row r="23" spans="1:40" ht="29.25" customHeight="1" thickBot="1" x14ac:dyDescent="0.4">
      <c r="A23" s="69">
        <f>'17.18 prices'!A23</f>
        <v>502</v>
      </c>
      <c r="B23" s="65" t="str">
        <f>'17.18 prices'!B23</f>
        <v>Re-energise premises – After Hours</v>
      </c>
      <c r="C23" s="65" t="str">
        <f>'17.18 prices'!C23</f>
        <v>Re-energisation of a premises that is already connected to the network during after-hours periods</v>
      </c>
      <c r="D23" s="70">
        <f>'17.18 prices'!D23</f>
        <v>88.130056630601331</v>
      </c>
      <c r="E23" s="70">
        <f>'17.18 prices'!E23</f>
        <v>96.94306229366147</v>
      </c>
      <c r="F23" s="67">
        <f>'17.18 prices'!F23</f>
        <v>0.5</v>
      </c>
      <c r="G23" s="68" t="str">
        <f>'17.18 prices'!G23</f>
        <v>Overtime</v>
      </c>
      <c r="H23" s="68" t="str">
        <f>'17.18 prices'!H23</f>
        <v>F Crew Meter</v>
      </c>
      <c r="I23" s="70">
        <f>VLOOKUP(H23,Crews, 5,FALSE)</f>
        <v>106.34763733560061</v>
      </c>
      <c r="J23" s="70">
        <f>VLOOKUP(H23,crewsot, 5,FALSE)</f>
        <v>148.88669226984084</v>
      </c>
      <c r="K23" s="70">
        <f>IF(G23="Normal",F23*I23,F23*J23)</f>
        <v>74.443346134920418</v>
      </c>
      <c r="L23" s="70">
        <f>IF(G23="Normal",K23*$B$5,K23/Q5*$B$5)</f>
        <v>19.674312907086112</v>
      </c>
      <c r="M23" s="68"/>
      <c r="N23" s="68"/>
      <c r="O23" s="68"/>
      <c r="P23" s="132">
        <f>IF(G23="Normal",SUM(K23:O23,-L23)*$B$16,SUM((K23/Q6), M23, N23, O23)*$B$16)</f>
        <v>12.761716480272073</v>
      </c>
      <c r="Q23" s="248">
        <f>SUM(K23:P23)</f>
        <v>106.87937552227859</v>
      </c>
      <c r="R23" s="55"/>
      <c r="S23" s="55"/>
    </row>
    <row r="24" spans="1:40" s="42" customFormat="1" ht="28" customHeight="1" thickBot="1" x14ac:dyDescent="0.4">
      <c r="A24" s="60" t="str">
        <f>'17.18 prices'!A24</f>
        <v>Premise De-energisation – Existing Network Connection</v>
      </c>
      <c r="B24" s="58" t="str">
        <f>'17.18 prices'!B24</f>
        <v>Service</v>
      </c>
      <c r="C24" s="58" t="str">
        <f>'17.18 prices'!C24</f>
        <v>Service Description / Scope</v>
      </c>
      <c r="D24" s="279" t="str">
        <f>'17.18 prices'!D24</f>
        <v>Current Prices 2017/18</v>
      </c>
      <c r="E24" s="279" t="str">
        <f>'17.18 prices'!E24</f>
        <v>GST Inclusive</v>
      </c>
      <c r="F24" s="256" t="str">
        <f>'17.18 prices'!F24</f>
        <v>Appointment Time Hours</v>
      </c>
      <c r="G24" s="256" t="str">
        <f>'17.18 prices'!G24</f>
        <v>Normal/Over</v>
      </c>
      <c r="H24" s="256" t="str">
        <f>'17.18 prices'!H24</f>
        <v>Crew</v>
      </c>
      <c r="I24" s="256" t="s">
        <v>201</v>
      </c>
      <c r="J24" s="256" t="s">
        <v>202</v>
      </c>
      <c r="K24" s="256" t="s">
        <v>203</v>
      </c>
      <c r="L24" s="256" t="s">
        <v>204</v>
      </c>
      <c r="M24" s="256" t="s">
        <v>205</v>
      </c>
      <c r="N24" s="256" t="s">
        <v>206</v>
      </c>
      <c r="O24" s="256" t="s">
        <v>207</v>
      </c>
      <c r="P24" s="256" t="s">
        <v>208</v>
      </c>
      <c r="Q24" s="256" t="s">
        <v>209</v>
      </c>
      <c r="R24" s="55"/>
      <c r="S24" s="55"/>
      <c r="U24"/>
      <c r="V24"/>
      <c r="W24"/>
      <c r="X24"/>
      <c r="Y24"/>
      <c r="Z24"/>
      <c r="AA24"/>
      <c r="AB24"/>
      <c r="AC24"/>
      <c r="AD24"/>
      <c r="AE24"/>
      <c r="AF24"/>
      <c r="AG24"/>
      <c r="AH24"/>
      <c r="AI24"/>
      <c r="AJ24"/>
      <c r="AK24"/>
      <c r="AL24"/>
    </row>
    <row r="25" spans="1:40" ht="36" customHeight="1" thickBot="1" x14ac:dyDescent="0.4">
      <c r="A25" s="63">
        <f>'17.18 prices'!A25</f>
        <v>503</v>
      </c>
      <c r="B25" s="64" t="str">
        <f>'17.18 prices'!B25</f>
        <v>De-energise premises – Business Hours</v>
      </c>
      <c r="C25" s="65" t="str">
        <f>'17.18 prices'!C25</f>
        <v>De-energisation of a premises that is already connected to the network during business hours; excluding where the de-energisation is for debt non-payment</v>
      </c>
      <c r="D25" s="66">
        <f>'17.18 prices'!D25</f>
        <v>69.524025133039231</v>
      </c>
      <c r="E25" s="66">
        <f>'17.18 prices'!E25</f>
        <v>76.476427646343154</v>
      </c>
      <c r="F25" s="67">
        <f>'17.18 prices'!F25</f>
        <v>0.5</v>
      </c>
      <c r="G25" s="68" t="str">
        <f>'17.18 prices'!G25</f>
        <v>Normal</v>
      </c>
      <c r="H25" s="68" t="str">
        <f>'17.18 prices'!H25</f>
        <v>F Crew Meter</v>
      </c>
      <c r="I25" s="66">
        <f>VLOOKUP(H25,Crews, 5,FALSE)</f>
        <v>106.34763733560061</v>
      </c>
      <c r="J25" s="66">
        <f>VLOOKUP(H25,crewsot, 5,FALSE)</f>
        <v>148.88669226984084</v>
      </c>
      <c r="K25" s="66">
        <f>IF(G25="Normal",F25*I25,F25*J25)</f>
        <v>53.173818667800305</v>
      </c>
      <c r="L25" s="66">
        <f>IF(G25="Normal",K25*$B$5,K25/Q5*$B$5)</f>
        <v>19.674312907086112</v>
      </c>
      <c r="M25" s="258"/>
      <c r="N25" s="258"/>
      <c r="O25" s="258"/>
      <c r="P25" s="132">
        <f>IF(G25="Normal",SUM(K25:O25,-L25)*$B$16,SUM((K25/Q8), M25, N25, O25)*$B$16)</f>
        <v>12.761716480272074</v>
      </c>
      <c r="Q25" s="258">
        <f>SUM(K25:P25)</f>
        <v>85.609848055158494</v>
      </c>
      <c r="R25" s="55"/>
      <c r="S25" s="55"/>
    </row>
    <row r="26" spans="1:40" ht="39" customHeight="1" thickBot="1" x14ac:dyDescent="0.4">
      <c r="A26" s="69">
        <f>'17.18 prices'!A26</f>
        <v>505</v>
      </c>
      <c r="B26" s="65" t="str">
        <f>'17.18 prices'!B26</f>
        <v xml:space="preserve">De-energise premises for debt non-payment </v>
      </c>
      <c r="C26" s="65" t="str">
        <f>'17.18 prices'!C26</f>
        <v xml:space="preserve">De-energisation of a premises that is already connected to the network where the de-energisation is for debt non-payment – Anytime </v>
      </c>
      <c r="D26" s="70">
        <f>'17.18 prices'!D26</f>
        <v>139.05830152310193</v>
      </c>
      <c r="E26" s="70">
        <f>'17.18 prices'!E26</f>
        <v>152.96413167541215</v>
      </c>
      <c r="F26" s="67">
        <f>'17.18 prices'!F26</f>
        <v>0.5</v>
      </c>
      <c r="G26" s="68" t="str">
        <f>'17.18 prices'!G26</f>
        <v>Normal</v>
      </c>
      <c r="H26" s="68" t="str">
        <f>'17.18 prices'!H26</f>
        <v>Meter crew</v>
      </c>
      <c r="I26" s="70">
        <f>VLOOKUP(H26,Crews, 5,FALSE)</f>
        <v>212.69527467120122</v>
      </c>
      <c r="J26" s="70">
        <f>VLOOKUP(H26,crewsot, 5,FALSE)</f>
        <v>297.77338453968167</v>
      </c>
      <c r="K26" s="70">
        <f>IF(G26="Normal",F26*I26,F26*J26)</f>
        <v>106.34763733560061</v>
      </c>
      <c r="L26" s="70">
        <f>IF(G26="Normal",K26*$B$5,K26/Q5*$B$5)</f>
        <v>39.348625814172223</v>
      </c>
      <c r="M26" s="68"/>
      <c r="N26" s="68"/>
      <c r="O26" s="68"/>
      <c r="P26" s="132">
        <f>IF(G26="Normal",SUM(K26:O26,-L26)*$B$16,SUM((K26/Q9), M26, N26, O26)*$B$16)</f>
        <v>25.523432960544149</v>
      </c>
      <c r="Q26" s="248">
        <f>SUM(K26:P26)</f>
        <v>171.21969611031699</v>
      </c>
      <c r="R26" s="55"/>
      <c r="S26" s="55"/>
    </row>
    <row r="27" spans="1:40" s="42" customFormat="1" ht="28" customHeight="1" thickBot="1" x14ac:dyDescent="0.4">
      <c r="A27" s="60" t="str">
        <f>'17.18 prices'!A27</f>
        <v>Meter Investigations</v>
      </c>
      <c r="B27" s="58" t="str">
        <f>'17.18 prices'!B27</f>
        <v>Service</v>
      </c>
      <c r="C27" s="58" t="str">
        <f>'17.18 prices'!C27</f>
        <v>Service Description / Scope</v>
      </c>
      <c r="D27" s="279" t="str">
        <f>'17.18 prices'!D27</f>
        <v>Current Prices 2017/18</v>
      </c>
      <c r="E27" s="279" t="str">
        <f>'17.18 prices'!E27</f>
        <v>GST Inclusive</v>
      </c>
      <c r="F27" s="256" t="str">
        <f>'17.18 prices'!F27</f>
        <v>Appointment Time Hours</v>
      </c>
      <c r="G27" s="256" t="str">
        <f>'17.18 prices'!G27</f>
        <v>Normal/Over</v>
      </c>
      <c r="H27" s="256" t="str">
        <f>'17.18 prices'!H27</f>
        <v>Crew</v>
      </c>
      <c r="I27" s="256" t="s">
        <v>201</v>
      </c>
      <c r="J27" s="256" t="s">
        <v>202</v>
      </c>
      <c r="K27" s="256" t="s">
        <v>203</v>
      </c>
      <c r="L27" s="256" t="s">
        <v>204</v>
      </c>
      <c r="M27" s="256" t="s">
        <v>205</v>
      </c>
      <c r="N27" s="256" t="s">
        <v>206</v>
      </c>
      <c r="O27" s="256" t="s">
        <v>207</v>
      </c>
      <c r="P27" s="256" t="s">
        <v>208</v>
      </c>
      <c r="Q27" s="256" t="s">
        <v>209</v>
      </c>
      <c r="R27" s="55"/>
      <c r="S27" s="55"/>
      <c r="U27"/>
      <c r="V27"/>
      <c r="W27"/>
      <c r="X27"/>
      <c r="Y27"/>
      <c r="Z27"/>
      <c r="AA27"/>
      <c r="AB27"/>
      <c r="AC27"/>
      <c r="AD27"/>
      <c r="AE27"/>
      <c r="AF27"/>
      <c r="AG27"/>
      <c r="AH27"/>
      <c r="AI27"/>
      <c r="AJ27"/>
      <c r="AK27"/>
      <c r="AL27"/>
    </row>
    <row r="28" spans="1:40" s="42" customFormat="1" ht="39.75" customHeight="1" thickBot="1" x14ac:dyDescent="0.4">
      <c r="A28" s="63">
        <f>'17.18 prices'!A28</f>
        <v>504</v>
      </c>
      <c r="B28" s="64" t="str">
        <f>'17.18 prices'!B28</f>
        <v>Meter Test (Whole Current) – Business Hours</v>
      </c>
      <c r="C28" s="72" t="str">
        <f>'17.18 prices'!C28</f>
        <v>Meter test for whole current Type 5 – 7 meters only during business hours. Fee is refunded if the meter is proven to be faulty</v>
      </c>
      <c r="D28" s="66">
        <f>'17.18 prices'!D28</f>
        <v>278.11660304620386</v>
      </c>
      <c r="E28" s="66">
        <f>'17.18 prices'!E28</f>
        <v>305.9282633508243</v>
      </c>
      <c r="F28" s="67">
        <f>'17.18 prices'!F28</f>
        <v>1</v>
      </c>
      <c r="G28" s="68" t="str">
        <f>'17.18 prices'!G28</f>
        <v>Normal</v>
      </c>
      <c r="H28" s="68" t="str">
        <f>'17.18 prices'!H28</f>
        <v>Meter crew</v>
      </c>
      <c r="I28" s="66">
        <f>VLOOKUP(H28,Crews, 5,FALSE)</f>
        <v>212.69527467120122</v>
      </c>
      <c r="J28" s="66">
        <f>VLOOKUP(H28,crewsot, 5,FALSE)</f>
        <v>297.77338453968167</v>
      </c>
      <c r="K28" s="66">
        <f>IF(G28="Normal",F28*I28,F28*J28)</f>
        <v>212.69527467120122</v>
      </c>
      <c r="L28" s="66">
        <f>IF(G28="Normal",K28*$B$5,K28/Q7*$B$5)</f>
        <v>78.697251628344446</v>
      </c>
      <c r="M28" s="258"/>
      <c r="N28" s="258"/>
      <c r="O28" s="258"/>
      <c r="P28" s="132">
        <f>IF(G28="Normal",SUM(K28:O28,-L28)*$B$16,SUM((K28/Q11), M28, N28, O28)*$B$16)</f>
        <v>51.046865921088298</v>
      </c>
      <c r="Q28" s="258">
        <f>SUM(K28:P28)</f>
        <v>342.43939222063398</v>
      </c>
      <c r="R28" s="55"/>
      <c r="S28" s="55"/>
      <c r="U28"/>
      <c r="V28"/>
      <c r="W28"/>
      <c r="X28"/>
      <c r="Y28"/>
      <c r="Z28"/>
      <c r="AA28"/>
      <c r="AB28"/>
      <c r="AC28"/>
      <c r="AD28"/>
      <c r="AE28"/>
      <c r="AF28"/>
      <c r="AG28"/>
      <c r="AH28"/>
      <c r="AI28"/>
      <c r="AJ28"/>
      <c r="AK28"/>
      <c r="AL28"/>
    </row>
    <row r="29" spans="1:40" s="42" customFormat="1" ht="42.75" customHeight="1" thickBot="1" x14ac:dyDescent="0.4">
      <c r="A29" s="69">
        <f>'17.18 prices'!A29</f>
        <v>510</v>
      </c>
      <c r="B29" s="65" t="str">
        <f>'17.18 prices'!B29</f>
        <v>Meter Test (CT/VT) – Business Hours</v>
      </c>
      <c r="C29" s="65" t="str">
        <f>'17.18 prices'!C29</f>
        <v>Meter test for meters utilising a CT or VT during business hours. Fee is refunded if the meter installation is proven to be faulty</v>
      </c>
      <c r="D29" s="70">
        <f>'17.18 prices'!D29</f>
        <v>322.09449567680514</v>
      </c>
      <c r="E29" s="70">
        <f>'17.18 prices'!E29</f>
        <v>354.3039452444857</v>
      </c>
      <c r="F29" s="67">
        <f>'17.18 prices'!F29</f>
        <v>0.25</v>
      </c>
      <c r="G29" s="68" t="str">
        <f>'17.18 prices'!G29</f>
        <v>Normal</v>
      </c>
      <c r="H29" s="67" t="str">
        <f>'17.18 prices'!H29</f>
        <v>Admin</v>
      </c>
      <c r="I29" s="70">
        <f>VLOOKUP(H29,Crews, 5,FALSE)</f>
        <v>86.719394091754367</v>
      </c>
      <c r="J29" s="70">
        <f>VLOOKUP(H29,crewsot, 5,FALSE)</f>
        <v>121.4071517284561</v>
      </c>
      <c r="K29" s="70">
        <f>IF(G29="Normal",F29*I29,F29*J29)</f>
        <v>21.679848522938592</v>
      </c>
      <c r="L29" s="70">
        <f>IF(G29="Normal",K29*$B$5,K29/Q11*$B$5)</f>
        <v>8.0215439534872797</v>
      </c>
      <c r="M29" s="67">
        <f>'17.18 prices'!M29*'18.19 prices'!K15</f>
        <v>348.49999999999994</v>
      </c>
      <c r="N29" s="68"/>
      <c r="O29" s="68"/>
      <c r="P29" s="132">
        <f>IF(G29="Normal",SUM(K29:O29,-L29)*$B$16,SUM((K29/Q12), M29, N29, O29)*$B$16)</f>
        <v>88.843163645505257</v>
      </c>
      <c r="Q29" s="248">
        <f>SUM(K29:P29)</f>
        <v>467.04455612193112</v>
      </c>
      <c r="R29" s="55"/>
      <c r="S29" s="55"/>
      <c r="U29"/>
      <c r="V29"/>
      <c r="W29"/>
      <c r="X29"/>
      <c r="Y29"/>
      <c r="Z29"/>
      <c r="AA29"/>
      <c r="AB29"/>
      <c r="AC29"/>
      <c r="AD29"/>
      <c r="AE29"/>
      <c r="AF29"/>
      <c r="AG29"/>
      <c r="AH29"/>
      <c r="AI29"/>
      <c r="AJ29"/>
      <c r="AK29"/>
      <c r="AL29"/>
    </row>
    <row r="30" spans="1:40" s="42" customFormat="1" ht="41.25" customHeight="1" thickBot="1" x14ac:dyDescent="0.4">
      <c r="A30" s="60" t="str">
        <f>'17.18 prices'!A30</f>
        <v>Special meters Services</v>
      </c>
      <c r="B30" s="58" t="str">
        <f>'17.18 prices'!B30</f>
        <v>Service</v>
      </c>
      <c r="C30" s="58" t="str">
        <f>'17.18 prices'!C30</f>
        <v>Service Description / Scope</v>
      </c>
      <c r="D30" s="279" t="str">
        <f>'17.18 prices'!D30</f>
        <v>Current Prices 2017/18</v>
      </c>
      <c r="E30" s="279" t="str">
        <f>'17.18 prices'!E30</f>
        <v>GST Inclusive</v>
      </c>
      <c r="F30" s="256" t="str">
        <f>'17.18 prices'!F30</f>
        <v>Appointment Time Hours</v>
      </c>
      <c r="G30" s="256" t="str">
        <f>'17.18 prices'!G30</f>
        <v>Normal/Over</v>
      </c>
      <c r="H30" s="256" t="str">
        <f>'17.18 prices'!H30</f>
        <v>Crew</v>
      </c>
      <c r="I30" s="256" t="s">
        <v>201</v>
      </c>
      <c r="J30" s="256" t="s">
        <v>202</v>
      </c>
      <c r="K30" s="256" t="s">
        <v>203</v>
      </c>
      <c r="L30" s="256" t="s">
        <v>204</v>
      </c>
      <c r="M30" s="256" t="s">
        <v>205</v>
      </c>
      <c r="N30" s="256" t="s">
        <v>206</v>
      </c>
      <c r="O30" s="256" t="s">
        <v>207</v>
      </c>
      <c r="P30" s="256" t="s">
        <v>208</v>
      </c>
      <c r="Q30" s="256" t="s">
        <v>209</v>
      </c>
      <c r="R30" s="55"/>
      <c r="S30" s="55"/>
      <c r="U30"/>
      <c r="V30"/>
      <c r="W30"/>
      <c r="X30"/>
      <c r="Y30"/>
      <c r="Z30"/>
      <c r="AA30"/>
      <c r="AB30"/>
      <c r="AC30"/>
      <c r="AD30"/>
      <c r="AE30"/>
      <c r="AF30"/>
      <c r="AG30"/>
      <c r="AH30"/>
      <c r="AI30"/>
      <c r="AJ30"/>
      <c r="AK30"/>
      <c r="AL30"/>
    </row>
    <row r="31" spans="1:40" s="42" customFormat="1" ht="123" customHeight="1" thickBot="1" x14ac:dyDescent="0.4">
      <c r="A31" s="63">
        <f>'17.18 prices'!A31</f>
        <v>506</v>
      </c>
      <c r="B31" s="64" t="str">
        <f>'17.18 prices'!B31</f>
        <v>Special Meter Read</v>
      </c>
      <c r="C31" s="65"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6">
        <f>'17.18 prices'!D31</f>
        <v>32.158193282563268</v>
      </c>
      <c r="E31" s="66">
        <f>'17.18 prices'!E31</f>
        <v>35.374012610819598</v>
      </c>
      <c r="F31" s="67">
        <f>'17.18 prices'!F31</f>
        <v>0.25</v>
      </c>
      <c r="G31" s="68" t="str">
        <f>'17.18 prices'!G31</f>
        <v>Normal</v>
      </c>
      <c r="H31" s="68" t="str">
        <f>'17.18 prices'!H31</f>
        <v>Admin</v>
      </c>
      <c r="I31" s="66">
        <f>VLOOKUP(H31,Crews, 5,FALSE)</f>
        <v>86.719394091754367</v>
      </c>
      <c r="J31" s="66">
        <f>VLOOKUP(H31,crewsot, 5,FALSE)</f>
        <v>121.4071517284561</v>
      </c>
      <c r="K31" s="66">
        <f>IF(G31="Normal",F31*I31,F31*J31)</f>
        <v>21.679848522938592</v>
      </c>
      <c r="L31" s="66">
        <f>IF(G31="Normal",K31*$B$5,K31/Q11*$B$5)</f>
        <v>8.0215439534872797</v>
      </c>
      <c r="M31" s="281">
        <f>'17.18 prices'!M31*'18.19 prices'!K15</f>
        <v>6.4062499999999991</v>
      </c>
      <c r="N31" s="258"/>
      <c r="O31" s="258"/>
      <c r="P31" s="132">
        <f>IF(G31="Normal",SUM(K31:O31,-L31)*$B$16,SUM((K31/Q14), M31, N31, O31)*$B$16)</f>
        <v>6.7406636455052622</v>
      </c>
      <c r="Q31" s="258">
        <f>SUM(K31:P31)</f>
        <v>42.848306121931138</v>
      </c>
      <c r="R31" s="55"/>
      <c r="S31" s="55"/>
      <c r="U31"/>
      <c r="V31"/>
      <c r="W31"/>
      <c r="X31"/>
      <c r="Y31"/>
      <c r="Z31"/>
      <c r="AA31"/>
      <c r="AB31"/>
      <c r="AC31"/>
      <c r="AD31"/>
      <c r="AE31"/>
      <c r="AF31"/>
      <c r="AG31"/>
      <c r="AH31"/>
      <c r="AI31"/>
      <c r="AJ31"/>
      <c r="AK31"/>
      <c r="AL31"/>
    </row>
    <row r="32" spans="1:40" s="42" customFormat="1" ht="60.75" customHeight="1" thickBot="1" x14ac:dyDescent="0.4">
      <c r="A32" s="60" t="str">
        <f>'17.18 prices'!A32</f>
        <v>Power of Choice services</v>
      </c>
      <c r="B32" s="58" t="str">
        <f>'17.18 prices'!B32</f>
        <v>Service</v>
      </c>
      <c r="C32" s="58" t="str">
        <f>'17.18 prices'!C32</f>
        <v>Service Description / Scope</v>
      </c>
      <c r="D32" s="279" t="str">
        <f>'17.18 prices'!D32</f>
        <v>Current Prices 2017/18</v>
      </c>
      <c r="E32" s="279" t="str">
        <f>'17.18 prices'!E32</f>
        <v>GST Inclusive</v>
      </c>
      <c r="F32" s="256" t="str">
        <f>'17.18 prices'!F32</f>
        <v>Appointment Time Hours</v>
      </c>
      <c r="G32" s="256" t="str">
        <f>'17.18 prices'!G32</f>
        <v>Normal/Over</v>
      </c>
      <c r="H32" s="256" t="str">
        <f>'17.18 prices'!H32</f>
        <v>Crew</v>
      </c>
      <c r="I32" s="256" t="s">
        <v>201</v>
      </c>
      <c r="J32" s="256" t="s">
        <v>202</v>
      </c>
      <c r="K32" s="256" t="s">
        <v>203</v>
      </c>
      <c r="L32" s="256" t="s">
        <v>204</v>
      </c>
      <c r="M32" s="256" t="s">
        <v>205</v>
      </c>
      <c r="N32" s="256" t="s">
        <v>206</v>
      </c>
      <c r="O32" s="256" t="s">
        <v>207</v>
      </c>
      <c r="P32" s="256" t="s">
        <v>208</v>
      </c>
      <c r="Q32" s="256" t="s">
        <v>209</v>
      </c>
      <c r="R32" s="55"/>
      <c r="S32" s="55"/>
      <c r="U32"/>
      <c r="V32"/>
      <c r="W32"/>
      <c r="X32"/>
      <c r="Y32"/>
      <c r="Z32"/>
      <c r="AA32"/>
      <c r="AB32"/>
      <c r="AC32"/>
      <c r="AD32"/>
      <c r="AE32"/>
      <c r="AF32"/>
      <c r="AG32"/>
      <c r="AH32"/>
      <c r="AI32"/>
      <c r="AJ32"/>
      <c r="AK32"/>
      <c r="AL32"/>
    </row>
    <row r="33" spans="1:38" s="42" customFormat="1" ht="49.5" customHeight="1" thickBot="1" x14ac:dyDescent="0.4">
      <c r="A33" s="73">
        <f>'17.18 prices'!A33</f>
        <v>515</v>
      </c>
      <c r="B33" s="74" t="str">
        <f>'17.18 prices'!B33</f>
        <v>Move, remove, inspect or reconfigure meter</v>
      </c>
      <c r="C33" s="65" t="str">
        <f>'17.18 prices'!C33</f>
        <v>Customer initiated change to an Evoenergy metered site that requires a site visit to move, reseal, reprogram or inspect, but does not require a new meter</v>
      </c>
      <c r="D33" s="137" t="str">
        <f>'17.18 prices'!D33</f>
        <v>na</v>
      </c>
      <c r="E33" s="137" t="str">
        <f>'17.18 prices'!E33</f>
        <v>na</v>
      </c>
      <c r="F33" s="131">
        <f>'17.18 prices'!F33</f>
        <v>1</v>
      </c>
      <c r="G33" s="68" t="str">
        <f>'17.18 prices'!G33</f>
        <v>Normal</v>
      </c>
      <c r="H33" s="131" t="str">
        <f>'17.18 prices'!H33</f>
        <v>F Crew Meter</v>
      </c>
      <c r="I33" s="66">
        <f>VLOOKUP(H33,Crews, 5,FALSE)</f>
        <v>106.34763733560061</v>
      </c>
      <c r="J33" s="66">
        <f>VLOOKUP(H33,crewsot, 5,FALSE)</f>
        <v>148.88669226984084</v>
      </c>
      <c r="K33" s="66">
        <f>IF(G33="Normal",F33*I33,F33*J33)</f>
        <v>106.34763733560061</v>
      </c>
      <c r="L33" s="66">
        <f>IF(G33="Normal",K33*$B$5,K33/Q12*$B$5)</f>
        <v>39.348625814172223</v>
      </c>
      <c r="M33" s="131"/>
      <c r="N33" s="131"/>
      <c r="O33" s="131"/>
      <c r="P33" s="132">
        <f>IF(G33="Normal",SUM(K33:O33,-L33)*$B$16,SUM((K33/Q16), M33, N33, O33)*$B$16)</f>
        <v>25.523432960544149</v>
      </c>
      <c r="Q33" s="70">
        <f>SUM(K33:P33)</f>
        <v>171.21969611031699</v>
      </c>
      <c r="R33" s="55"/>
      <c r="S33" s="55"/>
      <c r="U33"/>
      <c r="V33"/>
      <c r="W33"/>
      <c r="X33"/>
      <c r="Y33"/>
      <c r="Z33"/>
      <c r="AA33"/>
      <c r="AB33"/>
      <c r="AC33"/>
      <c r="AD33"/>
      <c r="AE33"/>
      <c r="AF33"/>
      <c r="AG33"/>
      <c r="AH33"/>
      <c r="AI33"/>
      <c r="AJ33"/>
      <c r="AK33"/>
      <c r="AL33"/>
    </row>
    <row r="34" spans="1:38" s="42" customFormat="1" ht="30" customHeight="1" thickBot="1" x14ac:dyDescent="0.4">
      <c r="A34" s="73">
        <f>'17.18 prices'!A34</f>
        <v>516</v>
      </c>
      <c r="B34" s="74" t="str">
        <f>'17.18 prices'!B34</f>
        <v>Establish supply</v>
      </c>
      <c r="C34" s="65" t="str">
        <f>'17.18 prices'!C34</f>
        <v>Energisation of a premise that is connected to the network for the first time</v>
      </c>
      <c r="D34" s="137" t="str">
        <f>'17.18 prices'!D34</f>
        <v>na</v>
      </c>
      <c r="E34" s="137" t="str">
        <f>'17.18 prices'!E34</f>
        <v>na</v>
      </c>
      <c r="F34" s="131">
        <f>'17.18 prices'!F34</f>
        <v>0.75</v>
      </c>
      <c r="G34" s="68" t="str">
        <f>'17.18 prices'!G34</f>
        <v>Normal</v>
      </c>
      <c r="H34" s="131" t="str">
        <f>'17.18 prices'!H34</f>
        <v>F Crew Meter</v>
      </c>
      <c r="I34" s="70">
        <f>VLOOKUP(H34,Crews, 5,FALSE)</f>
        <v>106.34763733560061</v>
      </c>
      <c r="J34" s="70">
        <f>VLOOKUP(H34,crewsot, 5,FALSE)</f>
        <v>148.88669226984084</v>
      </c>
      <c r="K34" s="70">
        <f>IF(G34="Normal",F34*I34,F34*J34)</f>
        <v>79.760728001700457</v>
      </c>
      <c r="L34" s="70">
        <f>IF(G34="Normal",K34*$B$5,K34/Q13*$B$5)</f>
        <v>29.511469360629167</v>
      </c>
      <c r="M34" s="131"/>
      <c r="N34" s="131"/>
      <c r="O34" s="131"/>
      <c r="P34" s="132">
        <f>IF(G34="Normal",SUM(K34:O34,-L34)*$B$16,SUM((K34/Q17), M34, N34, O34)*$B$16)</f>
        <v>19.14257472040811</v>
      </c>
      <c r="Q34" s="70">
        <f>SUM(K34:P34)</f>
        <v>128.41477208273773</v>
      </c>
      <c r="R34" s="55"/>
      <c r="S34" s="55"/>
      <c r="U34"/>
      <c r="V34"/>
      <c r="W34"/>
      <c r="X34"/>
      <c r="Y34"/>
      <c r="Z34"/>
      <c r="AA34"/>
      <c r="AB34"/>
      <c r="AC34"/>
      <c r="AD34"/>
      <c r="AE34"/>
      <c r="AF34"/>
      <c r="AG34"/>
      <c r="AH34"/>
      <c r="AI34"/>
      <c r="AJ34"/>
      <c r="AK34"/>
      <c r="AL34"/>
    </row>
    <row r="35" spans="1:38" s="42" customFormat="1" ht="48.75" customHeight="1" thickBot="1" x14ac:dyDescent="0.4">
      <c r="A35" s="73">
        <f>'17.18 prices'!A35</f>
        <v>517</v>
      </c>
      <c r="B35" s="74" t="str">
        <f>'17.18 prices'!B35</f>
        <v>Faults investigation (meter malfunction)</v>
      </c>
      <c r="C35" s="65" t="str">
        <f>'17.18 prices'!C35</f>
        <v>Customer call to Evoenergy Faults and Emergencies where a subsequent site visit ascertains a non-Evoenergy meter has failed, cannot be safely bypassed, and customer is/remains off supply</v>
      </c>
      <c r="D35" s="137" t="str">
        <f>'17.18 prices'!D35</f>
        <v>na</v>
      </c>
      <c r="E35" s="137" t="str">
        <f>'17.18 prices'!E35</f>
        <v>na</v>
      </c>
      <c r="F35" s="131">
        <f>'17.18 prices'!F35</f>
        <v>0.75</v>
      </c>
      <c r="G35" s="68" t="str">
        <f>'17.18 prices'!G35</f>
        <v>Normal</v>
      </c>
      <c r="H35" s="131" t="str">
        <f>'17.18 prices'!H35</f>
        <v>F Crew Meter</v>
      </c>
      <c r="I35" s="66">
        <f>VLOOKUP(H35,Crews, 5,FALSE)</f>
        <v>106.34763733560061</v>
      </c>
      <c r="J35" s="66">
        <f>VLOOKUP(H35,crewsot, 5,FALSE)</f>
        <v>148.88669226984084</v>
      </c>
      <c r="K35" s="66">
        <f>IF(G35="Normal",F35*I35,F35*J35)</f>
        <v>79.760728001700457</v>
      </c>
      <c r="L35" s="66">
        <f>IF(G35="Normal",K35*$B$5,K35/Q14*$B$5)</f>
        <v>29.511469360629167</v>
      </c>
      <c r="M35" s="131"/>
      <c r="N35" s="131"/>
      <c r="O35" s="131"/>
      <c r="P35" s="132">
        <f>IF(G35="Normal",SUM(K35:O35,-L35)*$B$16,SUM((K35/Q18), M35, N35, O35)*$B$16)</f>
        <v>19.14257472040811</v>
      </c>
      <c r="Q35" s="70">
        <f>SUM(K35:P35)</f>
        <v>128.41477208273773</v>
      </c>
      <c r="R35" s="55"/>
      <c r="S35" s="55"/>
      <c r="U35"/>
      <c r="V35"/>
      <c r="W35"/>
      <c r="X35"/>
      <c r="Y35"/>
      <c r="Z35"/>
      <c r="AA35"/>
      <c r="AB35"/>
      <c r="AC35"/>
      <c r="AD35"/>
      <c r="AE35"/>
      <c r="AF35"/>
      <c r="AG35"/>
      <c r="AH35"/>
      <c r="AI35"/>
      <c r="AJ35"/>
      <c r="AK35"/>
      <c r="AL35"/>
    </row>
    <row r="36" spans="1:38" s="42" customFormat="1" ht="48" customHeight="1" thickBot="1" x14ac:dyDescent="0.4">
      <c r="A36" s="73">
        <f>'17.18 prices'!A36</f>
        <v>518</v>
      </c>
      <c r="B36" s="74" t="str">
        <f>'17.18 prices'!B36</f>
        <v>Faults investigation (meter bypassed)</v>
      </c>
      <c r="C36" s="65" t="str">
        <f>'17.18 prices'!C36</f>
        <v>Customer call to Evoenergy Faults and Emergencies where a subsequent site visit ascertains a non-Evoenergy meter has failed and has been bypassed so that the customer is back on supply</v>
      </c>
      <c r="D36" s="137" t="str">
        <f>'17.18 prices'!D36</f>
        <v>na</v>
      </c>
      <c r="E36" s="137" t="str">
        <f>'17.18 prices'!E36</f>
        <v>na</v>
      </c>
      <c r="F36" s="131">
        <f>'17.18 prices'!F36</f>
        <v>1</v>
      </c>
      <c r="G36" s="68" t="str">
        <f>'17.18 prices'!G36</f>
        <v>Normal</v>
      </c>
      <c r="H36" s="131" t="str">
        <f>'17.18 prices'!H36</f>
        <v>F Crew Meter</v>
      </c>
      <c r="I36" s="70">
        <f>VLOOKUP(H36,Crews, 5,FALSE)</f>
        <v>106.34763733560061</v>
      </c>
      <c r="J36" s="70">
        <f>VLOOKUP(H36,crewsot, 5,FALSE)</f>
        <v>148.88669226984084</v>
      </c>
      <c r="K36" s="70">
        <f>IF(G36="Normal",F36*I36,F36*J36)</f>
        <v>106.34763733560061</v>
      </c>
      <c r="L36" s="70">
        <f>IF(G36="Normal",K36*$B$5,K36/Q15*$B$5)</f>
        <v>39.348625814172223</v>
      </c>
      <c r="M36" s="131"/>
      <c r="N36" s="131"/>
      <c r="O36" s="131"/>
      <c r="P36" s="132">
        <f>IF(G36="Normal",SUM(K36:O36,-L36)*$B$16,SUM((K36/Q19), M36, N36, O36)*$B$16)</f>
        <v>25.523432960544149</v>
      </c>
      <c r="Q36" s="70">
        <f>SUM(K36:P36)</f>
        <v>171.21969611031699</v>
      </c>
      <c r="R36" s="55"/>
      <c r="S36" s="55"/>
      <c r="U36"/>
      <c r="V36"/>
      <c r="W36"/>
      <c r="X36"/>
      <c r="Y36"/>
      <c r="Z36"/>
      <c r="AA36"/>
      <c r="AB36"/>
      <c r="AC36"/>
      <c r="AD36"/>
      <c r="AE36"/>
      <c r="AF36"/>
      <c r="AG36"/>
      <c r="AH36"/>
      <c r="AI36"/>
      <c r="AJ36"/>
      <c r="AK36"/>
      <c r="AL36"/>
    </row>
    <row r="37" spans="1:38" s="42" customFormat="1" ht="48" customHeight="1" thickBot="1" x14ac:dyDescent="0.4">
      <c r="A37" s="73">
        <f>'17.18 prices'!A37</f>
        <v>519</v>
      </c>
      <c r="B37" s="74" t="str">
        <f>'17.18 prices'!B37</f>
        <v xml:space="preserve">Faults investigation (customer's side of network boundary) </v>
      </c>
      <c r="C37" s="65" t="str">
        <f>'17.18 prices'!C37</f>
        <v>Customer call to Evoenergy Faults and Emergencies where a subsequent site visit ascertains a failure on the customers side of the network</v>
      </c>
      <c r="D37" s="137" t="str">
        <f>'17.18 prices'!D37</f>
        <v>na</v>
      </c>
      <c r="E37" s="137" t="str">
        <f>'17.18 prices'!E37</f>
        <v>na</v>
      </c>
      <c r="F37" s="131">
        <f>'17.18 prices'!F37</f>
        <v>0.5</v>
      </c>
      <c r="G37" s="68" t="str">
        <f>'17.18 prices'!G37</f>
        <v>Normal</v>
      </c>
      <c r="H37" s="131" t="str">
        <f>'17.18 prices'!H37</f>
        <v>F Crew Meter</v>
      </c>
      <c r="I37" s="66">
        <f>VLOOKUP(H37,Crews, 5,FALSE)</f>
        <v>106.34763733560061</v>
      </c>
      <c r="J37" s="66">
        <f>VLOOKUP(H37,crewsot, 5,FALSE)</f>
        <v>148.88669226984084</v>
      </c>
      <c r="K37" s="66">
        <f>IF(G37="Normal",F37*I37,F37*J37)</f>
        <v>53.173818667800305</v>
      </c>
      <c r="L37" s="66">
        <f>IF(G37="Normal",K37*$B$5,K37/Q16*$B$5)</f>
        <v>19.674312907086112</v>
      </c>
      <c r="M37" s="131"/>
      <c r="N37" s="131"/>
      <c r="O37" s="131"/>
      <c r="P37" s="132">
        <f>IF(G37="Normal",SUM(K37:O37,-L37)*$B$16,SUM((K37/Q20), M37, N37, O37)*$B$16)</f>
        <v>12.761716480272074</v>
      </c>
      <c r="Q37" s="70">
        <f>SUM(K37:P37)</f>
        <v>85.609848055158494</v>
      </c>
      <c r="R37" s="55"/>
      <c r="S37" s="55"/>
      <c r="U37"/>
      <c r="V37"/>
      <c r="W37"/>
      <c r="X37"/>
      <c r="Y37"/>
      <c r="Z37"/>
      <c r="AA37"/>
      <c r="AB37"/>
      <c r="AC37"/>
      <c r="AD37"/>
      <c r="AE37"/>
      <c r="AF37"/>
      <c r="AG37"/>
      <c r="AH37"/>
      <c r="AI37"/>
      <c r="AJ37"/>
      <c r="AK37"/>
      <c r="AL37"/>
    </row>
    <row r="38" spans="1:38" ht="26.5" thickBot="1" x14ac:dyDescent="0.4">
      <c r="A38" s="60" t="str">
        <f>'17.18 prices'!A38</f>
        <v>Temporary Network Connections</v>
      </c>
      <c r="B38" s="58" t="str">
        <f>'17.18 prices'!B38</f>
        <v>Service</v>
      </c>
      <c r="C38" s="58" t="str">
        <f>'17.18 prices'!C38</f>
        <v>Service Description / Scope</v>
      </c>
      <c r="D38" s="279" t="str">
        <f>'17.18 prices'!D38</f>
        <v>Current Prices 2017/18</v>
      </c>
      <c r="E38" s="279" t="str">
        <f>'17.18 prices'!E38</f>
        <v>GST Inclusive</v>
      </c>
      <c r="F38" s="256" t="str">
        <f>'17.18 prices'!F38</f>
        <v>Appointment Time Hours</v>
      </c>
      <c r="G38" s="256" t="str">
        <f>'17.18 prices'!G38</f>
        <v>Normal/Over</v>
      </c>
      <c r="H38" s="256" t="str">
        <f>'17.18 prices'!H38</f>
        <v>Crew</v>
      </c>
      <c r="I38" s="256" t="s">
        <v>201</v>
      </c>
      <c r="J38" s="256" t="s">
        <v>202</v>
      </c>
      <c r="K38" s="256" t="s">
        <v>203</v>
      </c>
      <c r="L38" s="256" t="s">
        <v>204</v>
      </c>
      <c r="M38" s="256" t="s">
        <v>205</v>
      </c>
      <c r="N38" s="256" t="s">
        <v>206</v>
      </c>
      <c r="O38" s="256" t="s">
        <v>207</v>
      </c>
      <c r="P38" s="256" t="s">
        <v>208</v>
      </c>
      <c r="Q38" s="256" t="s">
        <v>209</v>
      </c>
      <c r="R38" s="55"/>
      <c r="S38" s="55"/>
    </row>
    <row r="39" spans="1:38" ht="165.75" customHeight="1" thickBot="1" x14ac:dyDescent="0.4">
      <c r="A39" s="73">
        <f>'17.18 prices'!A39</f>
        <v>520</v>
      </c>
      <c r="B39" s="74" t="str">
        <f>'17.18 prices'!B39</f>
        <v>Temporary Builders’ Supply – Overhead (Business Hours)</v>
      </c>
      <c r="C39" s="65"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6">
        <f>'17.18 prices'!D39</f>
        <v>624.92687940654741</v>
      </c>
      <c r="E39" s="66">
        <f>'17.18 prices'!E39</f>
        <v>687.41956734720225</v>
      </c>
      <c r="F39" s="67">
        <f>'17.18 prices'!F39</f>
        <v>1.5</v>
      </c>
      <c r="G39" s="68" t="str">
        <f>'17.18 prices'!G39</f>
        <v>Normal</v>
      </c>
      <c r="H39" s="68" t="str">
        <f>'17.18 prices'!H39</f>
        <v>OH Crew</v>
      </c>
      <c r="I39" s="66">
        <f>VLOOKUP(H39,Crews, 5,FALSE)</f>
        <v>212.69527467120122</v>
      </c>
      <c r="J39" s="66">
        <f>VLOOKUP(H39,crewsot, 5,FALSE)</f>
        <v>297.77338453968167</v>
      </c>
      <c r="K39" s="66">
        <f>IF(G39="Normal",F39*I39,F39*J39)</f>
        <v>319.04291200680183</v>
      </c>
      <c r="L39" s="66">
        <f>IF(G39="Normal",K39*$B$5,K39/Q8*$B$5)</f>
        <v>118.04587744251667</v>
      </c>
      <c r="M39" s="258"/>
      <c r="N39" s="258"/>
      <c r="O39" s="282">
        <f>'17.18 prices'!O39*'18.19 prices'!K$15</f>
        <v>30.896428571428569</v>
      </c>
      <c r="P39" s="132">
        <f>IF(G39="Normal",SUM(K39:O39,-L39)*$B$16,SUM((K39/Q22), M39, N39, O39)*$B$16)</f>
        <v>83.985441738775293</v>
      </c>
      <c r="Q39" s="258">
        <f>SUM(K39:P39)</f>
        <v>551.97065975952228</v>
      </c>
      <c r="R39" s="55"/>
      <c r="S39" s="55"/>
    </row>
    <row r="40" spans="1:38" ht="159" customHeight="1" thickBot="1" x14ac:dyDescent="0.4">
      <c r="A40" s="73">
        <f>'17.18 prices'!A40</f>
        <v>522</v>
      </c>
      <c r="B40" s="74" t="str">
        <f>'17.18 prices'!B40</f>
        <v>Temporary Builders’ Supply – Underground (Business Hours)</v>
      </c>
      <c r="C40" s="65"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0">
        <f>'17.18 prices'!D40</f>
        <v>1364.257787194799</v>
      </c>
      <c r="E40" s="70">
        <f>'17.18 prices'!E40</f>
        <v>1500.6835659142789</v>
      </c>
      <c r="F40" s="67">
        <f>'17.18 prices'!F40</f>
        <v>2</v>
      </c>
      <c r="G40" s="68" t="str">
        <f>'17.18 prices'!G40</f>
        <v>Normal</v>
      </c>
      <c r="H40" s="68" t="str">
        <f>'17.18 prices'!H40</f>
        <v>UG Crew</v>
      </c>
      <c r="I40" s="70">
        <f>VLOOKUP(H40,Crews, 5,FALSE)</f>
        <v>319.04291200680183</v>
      </c>
      <c r="J40" s="70">
        <f>VLOOKUP(H40,crewsot, 5,FALSE)</f>
        <v>446.66007680952248</v>
      </c>
      <c r="K40" s="70">
        <f>IF(G40="Normal",F40*I40,F40*J40)</f>
        <v>638.08582401360366</v>
      </c>
      <c r="L40" s="70">
        <f>IF(G40="Normal",K40*$B$5,K40/Q10*$B$5)</f>
        <v>236.09175488503334</v>
      </c>
      <c r="M40" s="68"/>
      <c r="N40" s="68"/>
      <c r="O40" s="282">
        <f>'17.18 prices'!O40*'18.19 prices'!K$15</f>
        <v>30.896428571428569</v>
      </c>
      <c r="P40" s="132">
        <f>IF(G40="Normal",SUM(K40:O40,-L40)*$B$16,SUM((K40/Q23), M40, N40, O40)*$B$16)</f>
        <v>160.55574062040773</v>
      </c>
      <c r="Q40" s="248">
        <f>SUM(K40:P40)</f>
        <v>1065.6297480904732</v>
      </c>
      <c r="R40" s="55"/>
      <c r="S40" s="55"/>
    </row>
    <row r="41" spans="1:38" ht="26.5" thickBot="1" x14ac:dyDescent="0.4">
      <c r="A41" s="60" t="str">
        <f>'17.18 prices'!A41</f>
        <v>New Network Connections</v>
      </c>
      <c r="B41" s="58" t="str">
        <f>'17.18 prices'!B41</f>
        <v>Service</v>
      </c>
      <c r="C41" s="58" t="str">
        <f>'17.18 prices'!C41</f>
        <v>Service Description / Scope</v>
      </c>
      <c r="D41" s="279" t="str">
        <f>'17.18 prices'!D41</f>
        <v>Current Prices 2017/18</v>
      </c>
      <c r="E41" s="279" t="str">
        <f>'17.18 prices'!E41</f>
        <v>GST Inclusive</v>
      </c>
      <c r="F41" s="256" t="str">
        <f>'17.18 prices'!F41</f>
        <v>Appointment Time Hours</v>
      </c>
      <c r="G41" s="256" t="str">
        <f>'17.18 prices'!G41</f>
        <v>Normal/Over</v>
      </c>
      <c r="H41" s="256" t="str">
        <f>'17.18 prices'!H41</f>
        <v>Crew</v>
      </c>
      <c r="I41" s="256" t="s">
        <v>201</v>
      </c>
      <c r="J41" s="256" t="s">
        <v>202</v>
      </c>
      <c r="K41" s="256" t="s">
        <v>203</v>
      </c>
      <c r="L41" s="256" t="s">
        <v>204</v>
      </c>
      <c r="M41" s="256" t="s">
        <v>205</v>
      </c>
      <c r="N41" s="256" t="s">
        <v>206</v>
      </c>
      <c r="O41" s="256" t="s">
        <v>207</v>
      </c>
      <c r="P41" s="256" t="s">
        <v>208</v>
      </c>
      <c r="Q41" s="256" t="s">
        <v>209</v>
      </c>
      <c r="R41" s="55"/>
      <c r="S41" s="55"/>
    </row>
    <row r="42" spans="1:38" ht="171" customHeight="1" thickBot="1" x14ac:dyDescent="0.4">
      <c r="A42" s="73">
        <f>'17.18 prices'!A42</f>
        <v>523</v>
      </c>
      <c r="B42" s="74" t="str">
        <f>'17.18 prices'!B42</f>
        <v>New Underground Service Connection – Greenfield</v>
      </c>
      <c r="C42" s="65"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6">
        <f>'17.18 prices'!D42</f>
        <v>0</v>
      </c>
      <c r="E42" s="66">
        <f>'17.18 prices'!E42</f>
        <v>0</v>
      </c>
      <c r="F42" s="67">
        <f>'17.18 prices'!F42</f>
        <v>1.5</v>
      </c>
      <c r="G42" s="68" t="str">
        <f>'17.18 prices'!G42</f>
        <v>Normal</v>
      </c>
      <c r="H42" s="68" t="str">
        <f>'17.18 prices'!H42</f>
        <v>G Crew</v>
      </c>
      <c r="I42" s="66">
        <f>VLOOKUP(H42,Crews, 5,FALSE)</f>
        <v>295.01864986175872</v>
      </c>
      <c r="J42" s="66">
        <f>VLOOKUP(H42,crewsot, 5,FALSE)</f>
        <v>413.02610980646216</v>
      </c>
      <c r="K42" s="66">
        <f>IF(G42="Normal",F42*I42,F42*J42)</f>
        <v>442.52797479263808</v>
      </c>
      <c r="L42" s="66">
        <f>IF(G42="Normal",K42*$B$5,K42/Q6*$B$5)</f>
        <v>163.73535067327609</v>
      </c>
      <c r="M42" s="258"/>
      <c r="N42" s="258"/>
      <c r="O42" s="258"/>
      <c r="P42" s="132">
        <f>IF(G42="Normal",SUM(K42:O42,-L42)*$B$16,SUM((K42/Q25), M42, N42, O42)*$B$16)</f>
        <v>106.20671395023312</v>
      </c>
      <c r="Q42" s="258">
        <f>SUM(K42:P42)</f>
        <v>712.4700394161473</v>
      </c>
      <c r="R42" s="55"/>
      <c r="S42" s="55"/>
    </row>
    <row r="43" spans="1:38" ht="137.25" customHeight="1" thickBot="1" x14ac:dyDescent="0.4">
      <c r="A43" s="73">
        <f>'17.18 prices'!A43</f>
        <v>526</v>
      </c>
      <c r="B43" s="74" t="str">
        <f>'17.18 prices'!B43</f>
        <v>New Overhead Service Connection – Brownfield (Business Hours)</v>
      </c>
      <c r="C43" s="65"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0">
        <f>'17.18 prices'!D43</f>
        <v>820.77714483956345</v>
      </c>
      <c r="E43" s="70">
        <f>'17.18 prices'!E43</f>
        <v>902.85485932351992</v>
      </c>
      <c r="F43" s="67">
        <f>'17.18 prices'!F43</f>
        <v>2</v>
      </c>
      <c r="G43" s="68" t="str">
        <f>'17.18 prices'!G43</f>
        <v>Normal</v>
      </c>
      <c r="H43" s="68" t="str">
        <f>'17.18 prices'!H43</f>
        <v>OH Crew</v>
      </c>
      <c r="I43" s="70">
        <f>VLOOKUP(H43,Crews, 5,FALSE)</f>
        <v>212.69527467120122</v>
      </c>
      <c r="J43" s="70">
        <f>VLOOKUP(H43,crewsot, 5,FALSE)</f>
        <v>297.77338453968167</v>
      </c>
      <c r="K43" s="70">
        <f>IF(G43="Normal",F43*I43,F43*J43)</f>
        <v>425.39054934240244</v>
      </c>
      <c r="L43" s="70">
        <f>IF(G43="Normal",K43*$B$5,K43/Q8*$B$5)</f>
        <v>157.39450325668889</v>
      </c>
      <c r="M43" s="68"/>
      <c r="N43" s="68"/>
      <c r="O43" s="282">
        <f>'17.18 prices'!O43*'18.19 prices'!K$15</f>
        <v>30.896428571428569</v>
      </c>
      <c r="P43" s="132">
        <f>IF(G43="Normal",SUM(K43:O43,-L43)*$B$16,SUM((K43/Q26), M43, N43, O43)*$B$16)</f>
        <v>109.50887469931946</v>
      </c>
      <c r="Q43" s="248">
        <f>SUM(K43:P43)</f>
        <v>723.19035586983944</v>
      </c>
      <c r="R43" s="55"/>
      <c r="S43" s="55"/>
    </row>
    <row r="44" spans="1:38" ht="215.25" customHeight="1" thickBot="1" x14ac:dyDescent="0.4">
      <c r="A44" s="73">
        <f>'17.18 prices'!A44</f>
        <v>527</v>
      </c>
      <c r="B44" s="74" t="str">
        <f>'17.18 prices'!B44</f>
        <v>New Underground Service Connection – Brownfield from Front</v>
      </c>
      <c r="C44" s="65"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6">
        <f>'17.18 prices'!D44</f>
        <v>1364.257787194799</v>
      </c>
      <c r="E44" s="66">
        <f>'17.18 prices'!E44</f>
        <v>1500.6835659142789</v>
      </c>
      <c r="F44" s="67">
        <f>'17.18 prices'!F44</f>
        <v>2.5</v>
      </c>
      <c r="G44" s="68" t="str">
        <f>'17.18 prices'!G44</f>
        <v>Normal</v>
      </c>
      <c r="H44" s="68" t="str">
        <f>'17.18 prices'!H44</f>
        <v>UG Crew</v>
      </c>
      <c r="I44" s="66">
        <f>VLOOKUP(H44,Crews, 5,FALSE)</f>
        <v>319.04291200680183</v>
      </c>
      <c r="J44" s="66">
        <f>VLOOKUP(H44,crewsot, 5,FALSE)</f>
        <v>446.66007680952248</v>
      </c>
      <c r="K44" s="66">
        <f>IF(G44="Normal",F44*I44,F44*J44)</f>
        <v>797.60728001700454</v>
      </c>
      <c r="L44" s="66">
        <f>IF(G44="Normal",K44*$B$5,K44/Q10*$B$5)</f>
        <v>295.11469360629167</v>
      </c>
      <c r="M44" s="258"/>
      <c r="N44" s="258"/>
      <c r="O44" s="282">
        <f>'17.18 prices'!O44*'18.19 prices'!K$15</f>
        <v>30.896428571428569</v>
      </c>
      <c r="P44" s="132">
        <f>IF(G44="Normal",SUM(K44:O44,-L44)*$B$16,SUM((K44/Q27), M44, N44, O44)*$B$16)</f>
        <v>198.84089006122392</v>
      </c>
      <c r="Q44" s="258">
        <f>SUM(K44:P44)</f>
        <v>1322.4592922559486</v>
      </c>
      <c r="R44" s="55"/>
      <c r="S44" s="55"/>
    </row>
    <row r="45" spans="1:38" ht="211.5" customHeight="1" thickBot="1" x14ac:dyDescent="0.4">
      <c r="A45" s="73">
        <f>'17.18 prices'!A45</f>
        <v>528</v>
      </c>
      <c r="B45" s="74" t="str">
        <f>'17.18 prices'!B45</f>
        <v>New Underground Service Connection – Brownfield from Rear</v>
      </c>
      <c r="C45" s="65"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0">
        <f>'17.18 prices'!D45</f>
        <v>1364.257787194799</v>
      </c>
      <c r="E45" s="70">
        <f>'17.18 prices'!E45</f>
        <v>1500.6835659142789</v>
      </c>
      <c r="F45" s="67">
        <f>'17.18 prices'!F45</f>
        <v>2.5</v>
      </c>
      <c r="G45" s="68" t="str">
        <f>'17.18 prices'!G45</f>
        <v>Normal</v>
      </c>
      <c r="H45" s="68" t="str">
        <f>'17.18 prices'!H45</f>
        <v>UG Crew</v>
      </c>
      <c r="I45" s="70">
        <f>VLOOKUP(H45,Crews, 5,FALSE)</f>
        <v>319.04291200680183</v>
      </c>
      <c r="J45" s="70">
        <f>VLOOKUP(H45,crewsot, 5,FALSE)</f>
        <v>446.66007680952248</v>
      </c>
      <c r="K45" s="70">
        <f>IF(G45="Normal",F45*I45,F45*J45)</f>
        <v>797.60728001700454</v>
      </c>
      <c r="L45" s="70">
        <f>IF(G45="Normal",K45*$B$5,K45/Q10*$B$5)</f>
        <v>295.11469360629167</v>
      </c>
      <c r="M45" s="68"/>
      <c r="N45" s="68"/>
      <c r="O45" s="282">
        <f>'17.18 prices'!O45*'18.19 prices'!K$15</f>
        <v>30.896428571428569</v>
      </c>
      <c r="P45" s="132">
        <f>IF(G45="Normal",SUM(K45:O45,-L45)*$B$16,SUM((K45/Q28), M45, N45, O45)*$B$16)</f>
        <v>198.84089006122392</v>
      </c>
      <c r="Q45" s="248">
        <f>SUM(K45:P45)</f>
        <v>1322.4592922559486</v>
      </c>
      <c r="R45" s="55"/>
      <c r="S45" s="55"/>
    </row>
    <row r="46" spans="1:38" ht="37.5" customHeight="1" thickBot="1" x14ac:dyDescent="0.4">
      <c r="A46" s="60" t="str">
        <f>'17.18 prices'!A46</f>
        <v>Network Connection Alterations and Additions</v>
      </c>
      <c r="B46" s="58" t="str">
        <f>'17.18 prices'!B46</f>
        <v>Service</v>
      </c>
      <c r="C46" s="58" t="str">
        <f>'17.18 prices'!C46</f>
        <v>Service Description / Scope</v>
      </c>
      <c r="D46" s="279" t="str">
        <f>'17.18 prices'!D46</f>
        <v>Current Prices 2017/18</v>
      </c>
      <c r="E46" s="279" t="str">
        <f>'17.18 prices'!E46</f>
        <v>GST Inclusive</v>
      </c>
      <c r="F46" s="256" t="str">
        <f>'17.18 prices'!F46</f>
        <v>Appointment Time Hours</v>
      </c>
      <c r="G46" s="256" t="str">
        <f>'17.18 prices'!G46</f>
        <v>Normal/Over</v>
      </c>
      <c r="H46" s="256" t="str">
        <f>'17.18 prices'!H46</f>
        <v>Crew</v>
      </c>
      <c r="I46" s="256" t="s">
        <v>201</v>
      </c>
      <c r="J46" s="256" t="s">
        <v>202</v>
      </c>
      <c r="K46" s="256" t="s">
        <v>203</v>
      </c>
      <c r="L46" s="256" t="s">
        <v>204</v>
      </c>
      <c r="M46" s="256" t="s">
        <v>205</v>
      </c>
      <c r="N46" s="256" t="s">
        <v>206</v>
      </c>
      <c r="O46" s="256" t="s">
        <v>207</v>
      </c>
      <c r="P46" s="256" t="s">
        <v>208</v>
      </c>
      <c r="Q46" s="256" t="s">
        <v>209</v>
      </c>
      <c r="R46" s="55"/>
      <c r="S46" s="55"/>
    </row>
    <row r="47" spans="1:38" ht="152.25" customHeight="1" thickBot="1" x14ac:dyDescent="0.4">
      <c r="A47" s="73">
        <f>'17.18 prices'!A47</f>
        <v>541</v>
      </c>
      <c r="B47" s="74" t="str">
        <f>'17.18 prices'!B47</f>
        <v>Overhead Service Relocation – Single Visit (Business Hours)</v>
      </c>
      <c r="C47" s="65"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6">
        <f>'17.18 prices'!D47</f>
        <v>783.39081047504067</v>
      </c>
      <c r="E47" s="66">
        <f>'17.18 prices'!E47</f>
        <v>861.72989152254479</v>
      </c>
      <c r="F47" s="67">
        <f>'17.18 prices'!F47</f>
        <v>2</v>
      </c>
      <c r="G47" s="68" t="str">
        <f>'17.18 prices'!G47</f>
        <v>Normal</v>
      </c>
      <c r="H47" s="68" t="str">
        <f>'17.18 prices'!H47</f>
        <v>OH Crew</v>
      </c>
      <c r="I47" s="66">
        <f t="shared" ref="I47:I54" si="5">VLOOKUP(H47,Crews, 5,FALSE)</f>
        <v>212.69527467120122</v>
      </c>
      <c r="J47" s="66">
        <f t="shared" ref="J47:J54" si="6">VLOOKUP(H47,crewsot, 5,FALSE)</f>
        <v>297.77338453968167</v>
      </c>
      <c r="K47" s="66">
        <f t="shared" ref="K47:K54" si="7">IF(G47="Normal",F47*I47,F47*J47)</f>
        <v>425.39054934240244</v>
      </c>
      <c r="L47" s="66">
        <f>IF(G47="Normal",K47*$B$5,K47/Q8*$B$5)</f>
        <v>157.39450325668889</v>
      </c>
      <c r="M47" s="258"/>
      <c r="N47" s="66"/>
      <c r="O47" s="66"/>
      <c r="P47" s="132">
        <f t="shared" ref="P47:P55" si="8">IF(G47="Normal",SUM(K47:O47,-L47)*$B$16,SUM((K47/Q30), M47, N47, O47)*$B$16)</f>
        <v>102.0937318421766</v>
      </c>
      <c r="Q47" s="258">
        <f t="shared" ref="Q47:Q54" si="9">SUM(K47:P47)</f>
        <v>684.87878444126795</v>
      </c>
      <c r="R47" s="55"/>
      <c r="S47" s="55"/>
    </row>
    <row r="48" spans="1:38" ht="135" customHeight="1" thickBot="1" x14ac:dyDescent="0.4">
      <c r="A48" s="73">
        <f>'17.18 prices'!A48</f>
        <v>542</v>
      </c>
      <c r="B48" s="74" t="str">
        <f>'17.18 prices'!B48</f>
        <v>Overhead Service Relocation – Two Visits (Business Hours)</v>
      </c>
      <c r="C48" s="65"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0">
        <f>'17.18 prices'!D48</f>
        <v>1566.7713696930575</v>
      </c>
      <c r="E48" s="70">
        <f>'17.18 prices'!E48</f>
        <v>1723.4485066623633</v>
      </c>
      <c r="F48" s="67">
        <f>'17.18 prices'!F48</f>
        <v>4</v>
      </c>
      <c r="G48" s="68" t="str">
        <f>'17.18 prices'!G48</f>
        <v>Normal</v>
      </c>
      <c r="H48" s="68" t="str">
        <f>'17.18 prices'!H48</f>
        <v>OH Crew</v>
      </c>
      <c r="I48" s="70">
        <f t="shared" si="5"/>
        <v>212.69527467120122</v>
      </c>
      <c r="J48" s="70">
        <f t="shared" si="6"/>
        <v>297.77338453968167</v>
      </c>
      <c r="K48" s="70">
        <f t="shared" si="7"/>
        <v>850.78109868480487</v>
      </c>
      <c r="L48" s="70">
        <f>IF(G48="Normal",K48*$B$5,K48/Q8*$B$5)</f>
        <v>314.78900651337779</v>
      </c>
      <c r="M48" s="68"/>
      <c r="N48" s="70"/>
      <c r="O48" s="70"/>
      <c r="P48" s="132">
        <f t="shared" si="8"/>
        <v>204.18746368435319</v>
      </c>
      <c r="Q48" s="248">
        <f t="shared" si="9"/>
        <v>1369.7575688825359</v>
      </c>
      <c r="R48" s="55"/>
      <c r="S48" s="55"/>
    </row>
    <row r="49" spans="1:50" ht="83.25" customHeight="1" thickBot="1" x14ac:dyDescent="0.4">
      <c r="A49" s="73">
        <f>'17.18 prices'!A49</f>
        <v>543</v>
      </c>
      <c r="B49" s="74" t="str">
        <f>'17.18 prices'!B49</f>
        <v>Overhead Service Upgrade – Service Cable Replacement Not Required</v>
      </c>
      <c r="C49" s="65"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6">
        <f>'17.18 prices'!D49</f>
        <v>783.39081047504067</v>
      </c>
      <c r="E49" s="66">
        <f>'17.18 prices'!E49</f>
        <v>861.72989152254479</v>
      </c>
      <c r="F49" s="67">
        <f>'17.18 prices'!F49</f>
        <v>2</v>
      </c>
      <c r="G49" s="68" t="str">
        <f>'17.18 prices'!G49</f>
        <v>Normal</v>
      </c>
      <c r="H49" s="68" t="str">
        <f>'17.18 prices'!H49</f>
        <v>OH Crew</v>
      </c>
      <c r="I49" s="66">
        <f t="shared" si="5"/>
        <v>212.69527467120122</v>
      </c>
      <c r="J49" s="66">
        <f t="shared" si="6"/>
        <v>297.77338453968167</v>
      </c>
      <c r="K49" s="66">
        <f t="shared" si="7"/>
        <v>425.39054934240244</v>
      </c>
      <c r="L49" s="70">
        <f>IF(G49="Normal",K49*$B$5,K49/Q8*$B$5)</f>
        <v>157.39450325668889</v>
      </c>
      <c r="M49" s="258"/>
      <c r="N49" s="258"/>
      <c r="O49" s="258"/>
      <c r="P49" s="132">
        <f t="shared" si="8"/>
        <v>102.0937318421766</v>
      </c>
      <c r="Q49" s="258">
        <f t="shared" si="9"/>
        <v>684.87878444126795</v>
      </c>
      <c r="R49" s="55"/>
      <c r="S49" s="55"/>
    </row>
    <row r="50" spans="1:50" ht="96" customHeight="1" thickBot="1" x14ac:dyDescent="0.4">
      <c r="A50" s="73">
        <f>'17.18 prices'!A50</f>
        <v>544</v>
      </c>
      <c r="B50" s="74" t="str">
        <f>'17.18 prices'!B50</f>
        <v>Overhead Service Upgrade – Service Cable Replacement Required</v>
      </c>
      <c r="C50" s="65"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0">
        <f>'17.18 prices'!D50</f>
        <v>820.77714483956345</v>
      </c>
      <c r="E50" s="70">
        <f>'17.18 prices'!E50</f>
        <v>902.85485932351992</v>
      </c>
      <c r="F50" s="67">
        <f>'17.18 prices'!F50</f>
        <v>2</v>
      </c>
      <c r="G50" s="68" t="str">
        <f>'17.18 prices'!G50</f>
        <v>Normal</v>
      </c>
      <c r="H50" s="68" t="str">
        <f>'17.18 prices'!H50</f>
        <v>OH Crew</v>
      </c>
      <c r="I50" s="70">
        <f t="shared" si="5"/>
        <v>212.69527467120122</v>
      </c>
      <c r="J50" s="70">
        <f t="shared" si="6"/>
        <v>297.77338453968167</v>
      </c>
      <c r="K50" s="70">
        <f t="shared" si="7"/>
        <v>425.39054934240244</v>
      </c>
      <c r="L50" s="70">
        <f>IF(G50="Normal",K50*$B$5,K50/Q8*$B$5)</f>
        <v>157.39450325668889</v>
      </c>
      <c r="M50" s="68"/>
      <c r="N50" s="68"/>
      <c r="O50" s="282">
        <f>'17.18 prices'!O50*'18.19 prices'!K$15</f>
        <v>30.896428571428569</v>
      </c>
      <c r="P50" s="132">
        <f t="shared" si="8"/>
        <v>109.50887469931946</v>
      </c>
      <c r="Q50" s="248">
        <f t="shared" si="9"/>
        <v>723.19035586983944</v>
      </c>
      <c r="R50" s="55"/>
      <c r="S50" s="55"/>
    </row>
    <row r="51" spans="1:50" ht="84" customHeight="1" thickBot="1" x14ac:dyDescent="0.4">
      <c r="A51" s="73">
        <f>'17.18 prices'!A51</f>
        <v>545</v>
      </c>
      <c r="B51" s="74" t="str">
        <f>'17.18 prices'!B51</f>
        <v>Underground Service Upgrade – Service Cable Replacement Not Required</v>
      </c>
      <c r="C51" s="65"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0">
        <f>'17.18 prices'!D51</f>
        <v>1326.8817040872993</v>
      </c>
      <c r="E51" s="70">
        <f>'17.18 prices'!E51</f>
        <v>1459.5698744960293</v>
      </c>
      <c r="F51" s="67">
        <f>'17.18 prices'!F51</f>
        <v>1.5</v>
      </c>
      <c r="G51" s="68" t="str">
        <f>'17.18 prices'!G51</f>
        <v>Normal</v>
      </c>
      <c r="H51" s="68" t="str">
        <f>'17.18 prices'!H51</f>
        <v>Two fitter crew</v>
      </c>
      <c r="I51" s="70">
        <f>VLOOKUP(H51,Two_fitter_crew, 5,FALSE)</f>
        <v>212.69527467120122</v>
      </c>
      <c r="J51" s="70">
        <f>VLOOKUP(H51,Two_fitter_crewot, 5,FALSE)</f>
        <v>297.77338453968167</v>
      </c>
      <c r="K51" s="70">
        <f t="shared" si="7"/>
        <v>319.04291200680183</v>
      </c>
      <c r="L51" s="70">
        <f>IF(G51="Normal",K51*$B$5,K51/Q12*$B$5)</f>
        <v>118.04587744251667</v>
      </c>
      <c r="M51" s="68"/>
      <c r="N51" s="68"/>
      <c r="O51" s="245"/>
      <c r="P51" s="132">
        <f t="shared" si="8"/>
        <v>76.570298881632439</v>
      </c>
      <c r="Q51" s="248">
        <f t="shared" si="9"/>
        <v>513.65908833095091</v>
      </c>
      <c r="R51" s="55"/>
      <c r="S51" s="55"/>
    </row>
    <row r="52" spans="1:50" s="78" customFormat="1" ht="144" customHeight="1" thickBot="1" x14ac:dyDescent="0.4">
      <c r="A52" s="73">
        <f>'17.18 prices'!A52</f>
        <v>546</v>
      </c>
      <c r="B52" s="75" t="str">
        <f>'17.18 prices'!B52</f>
        <v xml:space="preserve">Underground Service Upgrade – Service Cable Replacement Required </v>
      </c>
      <c r="C52" s="72"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6">
        <f>'17.18 prices'!D52</f>
        <v>1364.257787194799</v>
      </c>
      <c r="E52" s="76">
        <f>'17.18 prices'!E52</f>
        <v>1500.6835659142789</v>
      </c>
      <c r="F52" s="67">
        <f>'17.18 prices'!F52</f>
        <v>2.5</v>
      </c>
      <c r="G52" s="77" t="str">
        <f>'17.18 prices'!G52</f>
        <v>Normal</v>
      </c>
      <c r="H52" s="77" t="str">
        <f>'17.18 prices'!H52</f>
        <v>UG Crew</v>
      </c>
      <c r="I52" s="76">
        <f>VLOOKUP(H52,Crews, 5,FALSE)</f>
        <v>319.04291200680183</v>
      </c>
      <c r="J52" s="76">
        <f t="shared" si="6"/>
        <v>446.66007680952248</v>
      </c>
      <c r="K52" s="76">
        <f t="shared" si="7"/>
        <v>797.60728001700454</v>
      </c>
      <c r="L52" s="70">
        <f>IF(G52="Normal",K52*$B$5,K52/Q10*$B$5)</f>
        <v>295.11469360629167</v>
      </c>
      <c r="M52" s="77"/>
      <c r="N52" s="77"/>
      <c r="O52" s="282">
        <f>'17.18 prices'!O52*'18.19 prices'!K$15</f>
        <v>30.896428571428569</v>
      </c>
      <c r="P52" s="132">
        <f t="shared" si="8"/>
        <v>198.84089006122392</v>
      </c>
      <c r="Q52" s="259">
        <f t="shared" si="9"/>
        <v>1322.4592922559486</v>
      </c>
      <c r="R52" s="55"/>
      <c r="S52" s="55"/>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4">
      <c r="A53" s="73">
        <f>'17.18 prices'!A53</f>
        <v>547</v>
      </c>
      <c r="B53" s="74" t="str">
        <f>'17.18 prices'!B53</f>
        <v>Underground Service Relocation – Single Visit (Business Hours)</v>
      </c>
      <c r="C53" s="65"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6">
        <f>'17.18 prices'!D53</f>
        <v>1364.257787194799</v>
      </c>
      <c r="E53" s="66">
        <f>'17.18 prices'!E53</f>
        <v>1500.6835659142789</v>
      </c>
      <c r="F53" s="67">
        <f>'17.18 prices'!F53</f>
        <v>2.5</v>
      </c>
      <c r="G53" s="68" t="str">
        <f>'17.18 prices'!G53</f>
        <v>Normal</v>
      </c>
      <c r="H53" s="68" t="str">
        <f>'17.18 prices'!H53</f>
        <v>UG Crew</v>
      </c>
      <c r="I53" s="66">
        <f t="shared" si="5"/>
        <v>319.04291200680183</v>
      </c>
      <c r="J53" s="66">
        <f t="shared" si="6"/>
        <v>446.66007680952248</v>
      </c>
      <c r="K53" s="66">
        <f t="shared" si="7"/>
        <v>797.60728001700454</v>
      </c>
      <c r="L53" s="70">
        <f>IF(G53="Normal",K53*$B$5,K53/Q10*$B$5)</f>
        <v>295.11469360629167</v>
      </c>
      <c r="M53" s="258"/>
      <c r="N53" s="258"/>
      <c r="O53" s="282">
        <f>'17.18 prices'!O53*'18.19 prices'!K$15</f>
        <v>30.896428571428569</v>
      </c>
      <c r="P53" s="132">
        <f t="shared" si="8"/>
        <v>198.84089006122392</v>
      </c>
      <c r="Q53" s="258">
        <f t="shared" si="9"/>
        <v>1322.4592922559486</v>
      </c>
      <c r="R53" s="55"/>
      <c r="S53" s="55"/>
    </row>
    <row r="54" spans="1:50" ht="150" customHeight="1" thickBot="1" x14ac:dyDescent="0.4">
      <c r="A54" s="73">
        <f>'17.18 prices'!A54</f>
        <v>548</v>
      </c>
      <c r="B54" s="74" t="str">
        <f>'17.18 prices'!B54</f>
        <v>Install surface mounted point of entry (POE) box</v>
      </c>
      <c r="C54" s="65"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0">
        <f>'17.18 prices'!D54</f>
        <v>630.93411602228923</v>
      </c>
      <c r="E54" s="70">
        <f>'17.18 prices'!E54</f>
        <v>694.02752762451826</v>
      </c>
      <c r="F54" s="67">
        <f>'17.18 prices'!F54</f>
        <v>1</v>
      </c>
      <c r="G54" s="68" t="str">
        <f>'17.18 prices'!G54</f>
        <v>Normal</v>
      </c>
      <c r="H54" s="68" t="str">
        <f>'17.18 prices'!H54</f>
        <v>UG Crew</v>
      </c>
      <c r="I54" s="70">
        <f t="shared" si="5"/>
        <v>319.04291200680183</v>
      </c>
      <c r="J54" s="70">
        <f t="shared" si="6"/>
        <v>446.66007680952248</v>
      </c>
      <c r="K54" s="70">
        <f t="shared" si="7"/>
        <v>319.04291200680183</v>
      </c>
      <c r="L54" s="70">
        <f>IF(G54="Normal",K54*$B$5,K54/Q10*$B$5)</f>
        <v>118.04587744251667</v>
      </c>
      <c r="M54" s="68"/>
      <c r="N54" s="68"/>
      <c r="O54" s="282">
        <f>'17.18 prices'!O54*'18.19 prices'!K$15</f>
        <v>82.789249999999996</v>
      </c>
      <c r="P54" s="132">
        <f t="shared" si="8"/>
        <v>96.439718881632444</v>
      </c>
      <c r="Q54" s="248">
        <f t="shared" si="9"/>
        <v>616.31775833095094</v>
      </c>
      <c r="R54" s="55"/>
      <c r="S54" s="55"/>
    </row>
    <row r="55" spans="1:50" ht="67.5" customHeight="1" thickBot="1" x14ac:dyDescent="0.4">
      <c r="A55" s="73">
        <f>'17.18 prices'!A55</f>
        <v>549</v>
      </c>
      <c r="B55" s="118" t="str">
        <f>'17.18 prices'!B55</f>
        <v>Overhead Service Temporary 
Disconnect Reconnect same day (Business Hours)</v>
      </c>
      <c r="C55" s="81" t="str">
        <f>'17.18 prices'!C55</f>
        <v>A temporary disconnect and reconnect of an existing overhead service connection to a residential dwelling.</v>
      </c>
      <c r="D55" s="138" t="str">
        <f>'17.18 prices'!D55</f>
        <v>n/a</v>
      </c>
      <c r="E55" s="138" t="str">
        <f>'17.18 prices'!E55</f>
        <v>n/a</v>
      </c>
      <c r="F55" s="67">
        <f>'17.18 prices'!F55</f>
        <v>3</v>
      </c>
      <c r="G55" s="67" t="str">
        <f>'17.18 prices'!G55</f>
        <v>Normal</v>
      </c>
      <c r="H55" s="67" t="str">
        <f>'17.18 prices'!H55</f>
        <v>OH Crew</v>
      </c>
      <c r="I55" s="119">
        <f>VLOOKUP(H55,Crews, 5,FALSE)</f>
        <v>212.69527467120122</v>
      </c>
      <c r="J55" s="119">
        <f>VLOOKUP(H55,crewsot, 5,FALSE)</f>
        <v>297.77338453968167</v>
      </c>
      <c r="K55" s="119">
        <f>IF(G55="Normal",F55*I55,F55*J55)</f>
        <v>638.08582401360366</v>
      </c>
      <c r="L55" s="119">
        <f>IF(G55="Normal",K55*$B$5,K55/Q8*$B$5)</f>
        <v>236.09175488503334</v>
      </c>
      <c r="M55" s="67"/>
      <c r="N55" s="119"/>
      <c r="O55" s="119"/>
      <c r="P55" s="132">
        <f t="shared" si="8"/>
        <v>153.14059776326488</v>
      </c>
      <c r="Q55" s="260">
        <f>SUM(K55:P55)</f>
        <v>1027.3181766619018</v>
      </c>
      <c r="R55" s="55"/>
      <c r="S55" s="55"/>
    </row>
    <row r="56" spans="1:50" ht="39" customHeight="1" thickBot="1" x14ac:dyDescent="0.4">
      <c r="A56" s="60" t="str">
        <f>'17.18 prices'!A56</f>
        <v>Temporary De-energisation</v>
      </c>
      <c r="B56" s="58" t="str">
        <f>'17.18 prices'!B56</f>
        <v>Service</v>
      </c>
      <c r="C56" s="58" t="str">
        <f>'17.18 prices'!C56</f>
        <v>Service Description / Scope</v>
      </c>
      <c r="D56" s="279" t="str">
        <f>'17.18 prices'!D56</f>
        <v>Current Prices 2017/18</v>
      </c>
      <c r="E56" s="279" t="str">
        <f>'17.18 prices'!E56</f>
        <v>GST Inclusive</v>
      </c>
      <c r="F56" s="256" t="str">
        <f>'17.18 prices'!F56</f>
        <v>Appointment Time Hours</v>
      </c>
      <c r="G56" s="256" t="str">
        <f>'17.18 prices'!G56</f>
        <v>Normal/Over</v>
      </c>
      <c r="H56" s="256" t="str">
        <f>'17.18 prices'!H56</f>
        <v>Crew</v>
      </c>
      <c r="I56" s="256" t="s">
        <v>201</v>
      </c>
      <c r="J56" s="256" t="s">
        <v>202</v>
      </c>
      <c r="K56" s="256" t="s">
        <v>203</v>
      </c>
      <c r="L56" s="256" t="s">
        <v>204</v>
      </c>
      <c r="M56" s="256" t="s">
        <v>205</v>
      </c>
      <c r="N56" s="256" t="s">
        <v>206</v>
      </c>
      <c r="O56" s="256" t="s">
        <v>207</v>
      </c>
      <c r="P56" s="256" t="s">
        <v>208</v>
      </c>
      <c r="Q56" s="256" t="s">
        <v>209</v>
      </c>
      <c r="R56" s="55"/>
      <c r="S56" s="55"/>
    </row>
    <row r="57" spans="1:50" ht="75.75" customHeight="1" thickBot="1" x14ac:dyDescent="0.4">
      <c r="A57" s="73">
        <f>'17.18 prices'!A57</f>
        <v>560</v>
      </c>
      <c r="B57" s="74" t="str">
        <f>'17.18 prices'!B57</f>
        <v>Temporary de-energisation – LV (Business Hours)</v>
      </c>
      <c r="C57" s="65"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6">
        <f>'17.18 prices'!D57</f>
        <v>417.17490456930574</v>
      </c>
      <c r="E57" s="66">
        <f>'17.18 prices'!E57</f>
        <v>458.89239502623633</v>
      </c>
      <c r="F57" s="67">
        <f>'17.18 prices'!F57</f>
        <v>4</v>
      </c>
      <c r="G57" s="68" t="str">
        <f>'17.18 prices'!G57</f>
        <v>Normal</v>
      </c>
      <c r="H57" s="68" t="str">
        <f>'17.18 prices'!H57</f>
        <v>Switcher</v>
      </c>
      <c r="I57" s="66">
        <f>VLOOKUP(H57,Crews, 5,FALSE)</f>
        <v>106.34763733560061</v>
      </c>
      <c r="J57" s="66">
        <f>VLOOKUP(H57,crewsot, 5,FALSE)</f>
        <v>148.88669226984084</v>
      </c>
      <c r="K57" s="66">
        <f>IF(G57="Normal",F57*I57,F57*J57)</f>
        <v>425.39054934240244</v>
      </c>
      <c r="L57" s="70">
        <f>IF(G57="Normal",K57*$B$5,K57/Q9*$B$5)</f>
        <v>157.39450325668889</v>
      </c>
      <c r="M57" s="258"/>
      <c r="N57" s="258"/>
      <c r="O57" s="258"/>
      <c r="P57" s="132">
        <f>IF(G57="Normal",SUM(K57:O57,-L57)*$B$16,SUM((K57/Q40), M57, N57, O57)*$B$16)</f>
        <v>102.0937318421766</v>
      </c>
      <c r="Q57" s="258">
        <f>SUM(K57:P57)</f>
        <v>684.87878444126795</v>
      </c>
      <c r="R57" s="55"/>
      <c r="S57" s="55"/>
    </row>
    <row r="58" spans="1:50" ht="83.25" customHeight="1" thickBot="1" x14ac:dyDescent="0.4">
      <c r="A58" s="73">
        <f>'17.18 prices'!A58</f>
        <v>561</v>
      </c>
      <c r="B58" s="74" t="str">
        <f>'17.18 prices'!B58</f>
        <v>Temporary de-energisation – HV (Business Hours)</v>
      </c>
      <c r="C58" s="65"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0">
        <f>'17.18 prices'!D58</f>
        <v>417.17490456930574</v>
      </c>
      <c r="E58" s="70">
        <f>'17.18 prices'!E58</f>
        <v>458.89239502623633</v>
      </c>
      <c r="F58" s="67">
        <f>'17.18 prices'!F58</f>
        <v>4</v>
      </c>
      <c r="G58" s="68" t="str">
        <f>'17.18 prices'!G58</f>
        <v>Normal</v>
      </c>
      <c r="H58" s="68" t="str">
        <f>'17.18 prices'!H58</f>
        <v>Switcher</v>
      </c>
      <c r="I58" s="70">
        <f>VLOOKUP(H58,Crews, 5,FALSE)</f>
        <v>106.34763733560061</v>
      </c>
      <c r="J58" s="70">
        <f>VLOOKUP(H58,crewsot, 5,FALSE)</f>
        <v>148.88669226984084</v>
      </c>
      <c r="K58" s="70">
        <f>IF(G58="Normal",F58*I58,F58*J58)</f>
        <v>425.39054934240244</v>
      </c>
      <c r="L58" s="70">
        <f>IF(G58="Normal",K58*$B$5,K58/Q9*$B$5)</f>
        <v>157.39450325668889</v>
      </c>
      <c r="M58" s="68"/>
      <c r="N58" s="68"/>
      <c r="O58" s="68"/>
      <c r="P58" s="132">
        <f>IF(G58="Normal",SUM(K58:O58,-L58)*$B$16,SUM((K58/Q41), M58, N58, O58)*$B$16)</f>
        <v>102.0937318421766</v>
      </c>
      <c r="Q58" s="248">
        <f>SUM(K58:P58)</f>
        <v>684.87878444126795</v>
      </c>
      <c r="R58" s="55"/>
      <c r="S58" s="55"/>
    </row>
    <row r="59" spans="1:50" ht="38.25" customHeight="1" thickBot="1" x14ac:dyDescent="0.4">
      <c r="A59" s="60" t="str">
        <f>'17.18 prices'!A59</f>
        <v>Supply Abolishment / Removal</v>
      </c>
      <c r="B59" s="58" t="str">
        <f>'17.18 prices'!B59</f>
        <v>Service</v>
      </c>
      <c r="C59" s="58" t="str">
        <f>'17.18 prices'!C59</f>
        <v>Service Description / Scope</v>
      </c>
      <c r="D59" s="279" t="str">
        <f>'17.18 prices'!D59</f>
        <v>Current Prices 2017/18</v>
      </c>
      <c r="E59" s="279" t="str">
        <f>'17.18 prices'!E59</f>
        <v>GST Inclusive</v>
      </c>
      <c r="F59" s="256" t="str">
        <f>'17.18 prices'!F59</f>
        <v>Appointment Time Hours</v>
      </c>
      <c r="G59" s="256" t="str">
        <f>'17.18 prices'!G59</f>
        <v>Normal/Over</v>
      </c>
      <c r="H59" s="256" t="str">
        <f>'17.18 prices'!H59</f>
        <v>Crew</v>
      </c>
      <c r="I59" s="256" t="s">
        <v>201</v>
      </c>
      <c r="J59" s="256" t="s">
        <v>202</v>
      </c>
      <c r="K59" s="256" t="s">
        <v>203</v>
      </c>
      <c r="L59" s="256" t="s">
        <v>204</v>
      </c>
      <c r="M59" s="256" t="s">
        <v>205</v>
      </c>
      <c r="N59" s="256" t="s">
        <v>206</v>
      </c>
      <c r="O59" s="256" t="s">
        <v>207</v>
      </c>
      <c r="P59" s="256" t="s">
        <v>208</v>
      </c>
      <c r="Q59" s="256" t="s">
        <v>209</v>
      </c>
      <c r="R59" s="55"/>
      <c r="S59" s="55"/>
    </row>
    <row r="60" spans="1:50" ht="141" customHeight="1" thickBot="1" x14ac:dyDescent="0.4">
      <c r="A60" s="73">
        <f>'17.18 prices'!A60</f>
        <v>562</v>
      </c>
      <c r="B60" s="74" t="str">
        <f>'17.18 prices'!B60</f>
        <v>Supply Abolishment / Removal – Overhead (Business Hours)</v>
      </c>
      <c r="C60" s="65"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6">
        <f>'17.18 prices'!D60</f>
        <v>587.55079629904799</v>
      </c>
      <c r="E60" s="66">
        <f>'17.18 prices'!E60</f>
        <v>646.30587592895279</v>
      </c>
      <c r="F60" s="67">
        <f>'17.18 prices'!F60</f>
        <v>1.5</v>
      </c>
      <c r="G60" s="68" t="str">
        <f>'17.18 prices'!G60</f>
        <v>Normal</v>
      </c>
      <c r="H60" s="68" t="str">
        <f>'17.18 prices'!H60</f>
        <v>OH Crew</v>
      </c>
      <c r="I60" s="66">
        <f>VLOOKUP(H60,Crews, 5,FALSE)</f>
        <v>212.69527467120122</v>
      </c>
      <c r="J60" s="66">
        <f>VLOOKUP(H60,crewsot, 5,FALSE)</f>
        <v>297.77338453968167</v>
      </c>
      <c r="K60" s="66">
        <f>IF(G60="Normal",F60*I60,F60*J60)</f>
        <v>319.04291200680183</v>
      </c>
      <c r="L60" s="70">
        <f>IF(G60="Normal",K60*$B$5,K60/Q8*$B$5)</f>
        <v>118.04587744251667</v>
      </c>
      <c r="M60" s="258"/>
      <c r="N60" s="258"/>
      <c r="O60" s="258"/>
      <c r="P60" s="132">
        <f>IF(G60="Normal",SUM(K60:O60,-L60)*$B$16,SUM((K60/Q43), M60, N60, O60)*$B$16)</f>
        <v>76.570298881632439</v>
      </c>
      <c r="Q60" s="258">
        <f>SUM(K60:P60)</f>
        <v>513.65908833095091</v>
      </c>
      <c r="R60" s="55"/>
      <c r="S60" s="55"/>
    </row>
    <row r="61" spans="1:50" ht="150" customHeight="1" thickBot="1" x14ac:dyDescent="0.4">
      <c r="A61" s="73">
        <f>'17.18 prices'!A61</f>
        <v>563</v>
      </c>
      <c r="B61" s="74" t="str">
        <f>'17.18 prices'!B61</f>
        <v>Supply Abolishment / Removal - Underground (Business Hours)</v>
      </c>
      <c r="C61" s="65"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0">
        <f>'17.18 prices'!D61</f>
        <v>1061.5074135212444</v>
      </c>
      <c r="E61" s="70">
        <f>'17.18 prices'!E61</f>
        <v>1167.6581548733689</v>
      </c>
      <c r="F61" s="67">
        <f>'17.18 prices'!F61</f>
        <v>2.5</v>
      </c>
      <c r="G61" s="68" t="str">
        <f>'17.18 prices'!G61</f>
        <v>Normal</v>
      </c>
      <c r="H61" s="68" t="str">
        <f>'17.18 prices'!H61</f>
        <v>UG Crew</v>
      </c>
      <c r="I61" s="70">
        <f>VLOOKUP(H61,Crews, 5,FALSE)</f>
        <v>319.04291200680183</v>
      </c>
      <c r="J61" s="70">
        <f>VLOOKUP(H61,crewsot, 5,FALSE)</f>
        <v>446.66007680952248</v>
      </c>
      <c r="K61" s="70">
        <f>IF(G61="Normal",F61*I61,F61*J61)</f>
        <v>797.60728001700454</v>
      </c>
      <c r="L61" s="70">
        <f>IF(G61="Normal",K61*$B$5,K61/Q10*$B$5)</f>
        <v>295.11469360629167</v>
      </c>
      <c r="M61" s="68"/>
      <c r="N61" s="68"/>
      <c r="O61" s="68"/>
      <c r="P61" s="132">
        <f>IF(G61="Normal",SUM(K61:O61,-L61)*$B$16,SUM((K61/Q44), M61, N61, O61)*$B$16)</f>
        <v>191.42574720408109</v>
      </c>
      <c r="Q61" s="248">
        <f>SUM(K61:P61)</f>
        <v>1284.1477208273773</v>
      </c>
      <c r="R61" s="55"/>
      <c r="S61" s="55"/>
    </row>
    <row r="62" spans="1:50" ht="48" customHeight="1" thickBot="1" x14ac:dyDescent="0.4">
      <c r="A62" s="60" t="str">
        <f>'17.18 prices'!A62</f>
        <v>Miscellaneous Customer Initiated Services</v>
      </c>
      <c r="B62" s="58" t="str">
        <f>'17.18 prices'!B62</f>
        <v>Service</v>
      </c>
      <c r="C62" s="58" t="str">
        <f>'17.18 prices'!C62</f>
        <v>Service Description / Scope</v>
      </c>
      <c r="D62" s="279" t="str">
        <f>'17.18 prices'!D62</f>
        <v>Current Prices 2017/18</v>
      </c>
      <c r="E62" s="279" t="str">
        <f>'17.18 prices'!E62</f>
        <v>GST Inclusive</v>
      </c>
      <c r="F62" s="256" t="str">
        <f>'17.18 prices'!F62</f>
        <v>Appointment Time Hours</v>
      </c>
      <c r="G62" s="256" t="str">
        <f>'17.18 prices'!G62</f>
        <v>Normal/Over</v>
      </c>
      <c r="H62" s="256" t="str">
        <f>'17.18 prices'!H62</f>
        <v>Crew</v>
      </c>
      <c r="I62" s="256" t="s">
        <v>201</v>
      </c>
      <c r="J62" s="256" t="s">
        <v>202</v>
      </c>
      <c r="K62" s="256" t="s">
        <v>203</v>
      </c>
      <c r="L62" s="256" t="s">
        <v>204</v>
      </c>
      <c r="M62" s="256" t="s">
        <v>205</v>
      </c>
      <c r="N62" s="256" t="s">
        <v>206</v>
      </c>
      <c r="O62" s="256" t="s">
        <v>207</v>
      </c>
      <c r="P62" s="256" t="s">
        <v>208</v>
      </c>
      <c r="Q62" s="256" t="s">
        <v>209</v>
      </c>
      <c r="R62" s="55"/>
      <c r="S62" s="55"/>
    </row>
    <row r="63" spans="1:50" ht="86.25" customHeight="1" thickBot="1" x14ac:dyDescent="0.4">
      <c r="A63" s="73">
        <f>'17.18 prices'!A63</f>
        <v>564</v>
      </c>
      <c r="B63" s="74" t="str">
        <f>'17.18 prices'!B63</f>
        <v>Install &amp; Remove Tiger Tails – Establishment (Business Hours)</v>
      </c>
      <c r="C63" s="65" t="str">
        <f>'17.18 prices'!C63</f>
        <v>Installation and removal of “Tiger Tail” covers on overhead lines including service lines, LV &amp; HV during business hours – Establishment fee per site Use in conjunction with Item 565 to determine total service charge</v>
      </c>
      <c r="D63" s="66">
        <f>'17.18 prices'!D63</f>
        <v>1379.7371853002089</v>
      </c>
      <c r="E63" s="66">
        <f>'17.18 prices'!E63</f>
        <v>1517.7109038302299</v>
      </c>
      <c r="F63" s="68">
        <f>'17.18 prices'!F63</f>
        <v>3</v>
      </c>
      <c r="G63" s="68" t="str">
        <f>'17.18 prices'!G63</f>
        <v>Normal</v>
      </c>
      <c r="H63" s="68" t="str">
        <f>'17.18 prices'!H63</f>
        <v>OH Crew</v>
      </c>
      <c r="I63" s="66">
        <f>VLOOKUP(H63,Crews, 5,FALSE)</f>
        <v>212.69527467120122</v>
      </c>
      <c r="J63" s="66">
        <f>VLOOKUP(H63,crewsot, 5,FALSE)</f>
        <v>297.77338453968167</v>
      </c>
      <c r="K63" s="66">
        <f>IF(G63="Normal",F63*I63,F63*J63)</f>
        <v>638.08582401360366</v>
      </c>
      <c r="L63" s="70">
        <f>IF(G63="Normal",K63*$B$5,K63/Q8*$B$5)</f>
        <v>236.09175488503334</v>
      </c>
      <c r="M63" s="258"/>
      <c r="N63" s="282">
        <f>'17.18 prices'!N63*'18.19 prices'!K15</f>
        <v>184.49999999999997</v>
      </c>
      <c r="O63" s="258"/>
      <c r="P63" s="132">
        <f>IF(G63="Normal",SUM(K63:O63,-L63)*$B$16,SUM((K63/Q46), M63, N63, O63)*$B$16)</f>
        <v>197.42059776326488</v>
      </c>
      <c r="Q63" s="258">
        <f>SUM(K63:P63)</f>
        <v>1256.0981766619018</v>
      </c>
      <c r="R63" s="55"/>
      <c r="S63" s="55"/>
    </row>
    <row r="64" spans="1:50" ht="87" customHeight="1" thickBot="1" x14ac:dyDescent="0.4">
      <c r="A64" s="73">
        <f>'17.18 prices'!A64</f>
        <v>565</v>
      </c>
      <c r="B64" s="74" t="str">
        <f>'17.18 prices'!B64</f>
        <v>Install &amp; Remove Tiger Tails - Per Span (Business Hours)</v>
      </c>
      <c r="C64" s="65" t="str">
        <f>'17.18 prices'!C64</f>
        <v>Installation and removal of “Tiger Tail” covers on overhead lines including service lines, LV &amp; HV during business hours – Length based fee Use in conjunction with Item 564 to determine total service charge</v>
      </c>
      <c r="D64" s="70">
        <f>'17.18 prices'!D64</f>
        <v>694.57391962386805</v>
      </c>
      <c r="E64" s="70">
        <f>'17.18 prices'!E64</f>
        <v>764.0313115862549</v>
      </c>
      <c r="F64" s="68">
        <f>'17.18 prices'!F64</f>
        <v>3</v>
      </c>
      <c r="G64" s="68" t="str">
        <f>'17.18 prices'!G64</f>
        <v>Normal</v>
      </c>
      <c r="H64" s="68" t="str">
        <f>'17.18 prices'!H64</f>
        <v>OH Crew</v>
      </c>
      <c r="I64" s="70">
        <f>VLOOKUP(H64,Crews, 5,FALSE)</f>
        <v>212.69527467120122</v>
      </c>
      <c r="J64" s="70">
        <f>VLOOKUP(H64,crewsot, 5,FALSE)</f>
        <v>297.77338453968167</v>
      </c>
      <c r="K64" s="70">
        <f>IF(G64="Normal",F64*I64,F64*J64)</f>
        <v>638.08582401360366</v>
      </c>
      <c r="L64" s="70">
        <f>IF(G64="Normal",K64*$B$5,K64/Q8*$B$5)</f>
        <v>236.09175488503334</v>
      </c>
      <c r="M64" s="68"/>
      <c r="N64" s="68"/>
      <c r="O64" s="282">
        <f>'17.18 prices'!O64*'18.19 prices'!K$15</f>
        <v>683.33333333333337</v>
      </c>
      <c r="P64" s="132">
        <f>IF(G64="Normal",SUM(K64:O64,-L64)*$B$16,SUM((K64/Q47), M64, N64, O64)*$B$16)</f>
        <v>317.14059776326485</v>
      </c>
      <c r="Q64" s="248">
        <f>SUM(K64:P64)</f>
        <v>1874.6515099952353</v>
      </c>
      <c r="R64" s="55"/>
      <c r="S64" s="55"/>
    </row>
    <row r="65" spans="1:38" ht="87" customHeight="1" thickBot="1" x14ac:dyDescent="0.4">
      <c r="A65" s="73">
        <f>'17.18 prices'!A65</f>
        <v>566</v>
      </c>
      <c r="B65" s="74" t="str">
        <f>'17.18 prices'!B65</f>
        <v>Install &amp; Remove Warning Flags – Installation (Business Hours)</v>
      </c>
      <c r="C65" s="65" t="str">
        <f>'17.18 prices'!C65</f>
        <v>Installation and removal of Warning Flags on overhead lines including service lines, LV &amp; HV during business hours – Establishment fee per site Use in conjunction with Item 567 to determine total service charge</v>
      </c>
      <c r="D65" s="66">
        <f>'17.18 prices'!D65</f>
        <v>1175.081090084049</v>
      </c>
      <c r="E65" s="66">
        <f>'17.18 prices'!E65</f>
        <v>1292.589199092454</v>
      </c>
      <c r="F65" s="68">
        <f>'17.18 prices'!F65</f>
        <v>3</v>
      </c>
      <c r="G65" s="68" t="str">
        <f>'17.18 prices'!G65</f>
        <v>Normal</v>
      </c>
      <c r="H65" s="68" t="str">
        <f>'17.18 prices'!H65</f>
        <v>OH Crew</v>
      </c>
      <c r="I65" s="66">
        <f>VLOOKUP(H65,Crews, 5,FALSE)</f>
        <v>212.69527467120122</v>
      </c>
      <c r="J65" s="66">
        <f>VLOOKUP(H65,crewsot, 5,FALSE)</f>
        <v>297.77338453968167</v>
      </c>
      <c r="K65" s="66">
        <f>IF(G65="Normal",F65*I65,F65*J65)</f>
        <v>638.08582401360366</v>
      </c>
      <c r="L65" s="70">
        <f>IF(G65="Normal",K65*$B$5,K65/Q8*$B$5)</f>
        <v>236.09175488503334</v>
      </c>
      <c r="M65" s="258"/>
      <c r="N65" s="281">
        <f>'17.18 prices'!N65*'18.19 prices'!K15</f>
        <v>184.49999999999997</v>
      </c>
      <c r="O65" s="245"/>
      <c r="P65" s="132">
        <f>IF(G65="Normal",SUM(K65:O65,-L65)*$B$16,SUM((K65/Q48), M65, N65, O65)*$B$16)</f>
        <v>197.42059776326488</v>
      </c>
      <c r="Q65" s="258">
        <f>SUM(K65:P65)</f>
        <v>1256.0981766619018</v>
      </c>
      <c r="R65" s="55"/>
      <c r="S65" s="55"/>
    </row>
    <row r="66" spans="1:38" ht="82.5" customHeight="1" thickBot="1" x14ac:dyDescent="0.4">
      <c r="A66" s="73">
        <f>'17.18 prices'!A66</f>
        <v>567</v>
      </c>
      <c r="B66" s="74" t="str">
        <f>'17.18 prices'!B66</f>
        <v>Install &amp; Remove Tiger Tails - Per Span (Business Hours)</v>
      </c>
      <c r="C66" s="65" t="str">
        <f>'17.18 prices'!C66</f>
        <v>Installation and removal of Warning Flags on overhead lines including service lines, LV &amp; HV – Lengths based fee Use in conjunction with Item 566 to determine total service charge</v>
      </c>
      <c r="D66" s="70">
        <f>'17.18 prices'!D66</f>
        <v>595.34175163687019</v>
      </c>
      <c r="E66" s="70">
        <f>'17.18 prices'!E66</f>
        <v>654.87592680055729</v>
      </c>
      <c r="F66" s="68">
        <f>'17.18 prices'!F66</f>
        <v>3</v>
      </c>
      <c r="G66" s="68" t="str">
        <f>'17.18 prices'!G66</f>
        <v>Normal</v>
      </c>
      <c r="H66" s="68" t="str">
        <f>'17.18 prices'!H66</f>
        <v>OH Crew</v>
      </c>
      <c r="I66" s="70">
        <f>VLOOKUP(H66,Crews, 5,FALSE)</f>
        <v>212.69527467120122</v>
      </c>
      <c r="J66" s="70">
        <f>VLOOKUP(H66,crewsot, 5,FALSE)</f>
        <v>297.77338453968167</v>
      </c>
      <c r="K66" s="70">
        <f>IF(G66="Normal",F66*I66,F66*J66)</f>
        <v>638.08582401360366</v>
      </c>
      <c r="L66" s="70">
        <f>IF(G66="Normal",K66*$B$5,K66/Q8*$B$5)</f>
        <v>236.09175488503334</v>
      </c>
      <c r="M66" s="68"/>
      <c r="N66" s="68"/>
      <c r="O66" s="282">
        <f>'17.18 prices'!O66*'18.19 prices'!K$15</f>
        <v>491.99999999999994</v>
      </c>
      <c r="P66" s="132">
        <f>IF(G66="Normal",SUM(K66:O66,-L66)*$B$16,SUM((K66/Q49), M66, N66, O66)*$B$16)</f>
        <v>271.22059776326483</v>
      </c>
      <c r="Q66" s="248">
        <f>SUM(K66:P66)</f>
        <v>1637.3981766619017</v>
      </c>
      <c r="R66" s="55"/>
      <c r="S66" s="55"/>
    </row>
    <row r="67" spans="1:38" ht="48" customHeight="1" thickBot="1" x14ac:dyDescent="0.4">
      <c r="A67" s="60" t="str">
        <f>'17.18 prices'!A67</f>
        <v>Operational &amp; Maintenance Fees - Export Only Embedded Generation Installations up to 5MW</v>
      </c>
      <c r="B67" s="58" t="str">
        <f>'17.18 prices'!B67</f>
        <v>Service</v>
      </c>
      <c r="C67" s="58" t="str">
        <f>'17.18 prices'!C67</f>
        <v>Service Description / Scope</v>
      </c>
      <c r="D67" s="279" t="str">
        <f>'17.18 prices'!D67</f>
        <v>Current Prices 2017/18</v>
      </c>
      <c r="E67" s="279" t="str">
        <f>'17.18 prices'!E67</f>
        <v>GST Inclusive</v>
      </c>
      <c r="F67" s="256" t="str">
        <f>'17.18 prices'!F67</f>
        <v>Appointment Time Hours</v>
      </c>
      <c r="G67" s="256" t="str">
        <f>'17.18 prices'!G67</f>
        <v>Normal/Over</v>
      </c>
      <c r="H67" s="256" t="str">
        <f>'17.18 prices'!H67</f>
        <v>Crew</v>
      </c>
      <c r="I67" s="256" t="s">
        <v>201</v>
      </c>
      <c r="J67" s="256" t="s">
        <v>202</v>
      </c>
      <c r="K67" s="256" t="s">
        <v>203</v>
      </c>
      <c r="L67" s="256" t="s">
        <v>204</v>
      </c>
      <c r="M67" s="256" t="s">
        <v>205</v>
      </c>
      <c r="N67" s="256" t="s">
        <v>206</v>
      </c>
      <c r="O67" s="256" t="s">
        <v>207</v>
      </c>
      <c r="P67" s="256" t="s">
        <v>208</v>
      </c>
      <c r="Q67" s="256" t="s">
        <v>209</v>
      </c>
      <c r="R67" s="55"/>
      <c r="S67" s="55"/>
    </row>
    <row r="68" spans="1:38" ht="61.5" customHeight="1" thickBot="1" x14ac:dyDescent="0.4">
      <c r="A68" s="63">
        <f>'17.18 prices'!A68</f>
        <v>568</v>
      </c>
      <c r="B68" s="237" t="str">
        <f>'17.18 prices'!B68</f>
        <v>Embedded Generation OPEX Fees - Connection Assets</v>
      </c>
      <c r="C68" s="238" t="str">
        <f>'17.18 prices'!C68</f>
        <v>Annual operational and maintenance charges for the dedicated connections assets of Export Only Embedded Generation</v>
      </c>
      <c r="D68" s="243" t="str">
        <f>'17.18 prices'!D68</f>
        <v>2% of value of connection assets per annum</v>
      </c>
      <c r="E68" s="135">
        <f>'17.18 prices'!E68</f>
        <v>0</v>
      </c>
      <c r="F68" s="134">
        <f>'17.18 prices'!F68</f>
        <v>0</v>
      </c>
      <c r="G68" s="134">
        <f>'17.18 prices'!G68</f>
        <v>0</v>
      </c>
      <c r="H68" s="134">
        <f>'17.18 prices'!H68</f>
        <v>0</v>
      </c>
      <c r="I68" s="134"/>
      <c r="J68" s="134"/>
      <c r="K68" s="134"/>
      <c r="L68" s="134"/>
      <c r="M68" s="261"/>
      <c r="N68" s="261"/>
      <c r="O68" s="261"/>
      <c r="P68" s="135"/>
      <c r="Q68" s="261"/>
      <c r="R68" s="55"/>
      <c r="S68" s="55"/>
    </row>
    <row r="69" spans="1:38" ht="93.75" customHeight="1" thickBot="1" x14ac:dyDescent="0.4">
      <c r="A69" s="69">
        <f>'17.18 prices'!A69</f>
        <v>569</v>
      </c>
      <c r="B69" s="238" t="str">
        <f>'17.18 prices'!B69</f>
        <v>Embedded Generation OPEX Fees - Shared Network Asset</v>
      </c>
      <c r="C69" s="238" t="str">
        <f>'17.18 prices'!C69</f>
        <v>Annual operational and maintenance charges for the shared network assets associated with Export Only Embedded Generation</v>
      </c>
      <c r="D69" s="243" t="str">
        <f>'17.18 prices'!D69</f>
        <v>2% of value of shared assets allocated to the generator per annum (if applicable)</v>
      </c>
      <c r="E69" s="135">
        <f>'17.18 prices'!E69</f>
        <v>0</v>
      </c>
      <c r="F69" s="135">
        <f>'17.18 prices'!F69</f>
        <v>0</v>
      </c>
      <c r="G69" s="135">
        <f>'17.18 prices'!G69</f>
        <v>0</v>
      </c>
      <c r="H69" s="135">
        <f>'17.18 prices'!H69</f>
        <v>0</v>
      </c>
      <c r="I69" s="135"/>
      <c r="J69" s="135"/>
      <c r="K69" s="135"/>
      <c r="L69" s="135"/>
      <c r="M69" s="136"/>
      <c r="N69" s="136"/>
      <c r="O69" s="136"/>
      <c r="P69" s="135"/>
      <c r="Q69" s="262"/>
      <c r="R69" s="55"/>
      <c r="S69" s="55"/>
    </row>
    <row r="70" spans="1:38" ht="53.25" customHeight="1" thickBot="1" x14ac:dyDescent="0.4">
      <c r="A70" s="60" t="str">
        <f>'17.18 prices'!A70</f>
        <v>Connection Enquiry Processing - Embedded Generation Installations*</v>
      </c>
      <c r="B70" s="58" t="str">
        <f>'17.18 prices'!B70</f>
        <v>Service</v>
      </c>
      <c r="C70" s="58" t="str">
        <f>'17.18 prices'!C70</f>
        <v>Service Description / Scope</v>
      </c>
      <c r="D70" s="279" t="str">
        <f>'17.18 prices'!D70</f>
        <v>Current Prices 2017/18</v>
      </c>
      <c r="E70" s="279" t="str">
        <f>'17.18 prices'!E70</f>
        <v>GST Inclusive</v>
      </c>
      <c r="F70" s="256" t="str">
        <f>'17.18 prices'!F70</f>
        <v>Appointment Time Hours</v>
      </c>
      <c r="G70" s="256" t="str">
        <f>'17.18 prices'!G70</f>
        <v>Normal/Over</v>
      </c>
      <c r="H70" s="256" t="str">
        <f>'17.18 prices'!H70</f>
        <v>Crew</v>
      </c>
      <c r="I70" s="256" t="s">
        <v>201</v>
      </c>
      <c r="J70" s="256" t="s">
        <v>202</v>
      </c>
      <c r="K70" s="256" t="s">
        <v>203</v>
      </c>
      <c r="L70" s="256" t="s">
        <v>204</v>
      </c>
      <c r="M70" s="256" t="s">
        <v>205</v>
      </c>
      <c r="N70" s="256" t="s">
        <v>206</v>
      </c>
      <c r="O70" s="256" t="s">
        <v>207</v>
      </c>
      <c r="P70" s="256" t="s">
        <v>208</v>
      </c>
      <c r="Q70" s="256" t="s">
        <v>209</v>
      </c>
      <c r="R70" s="55"/>
      <c r="S70" s="55"/>
    </row>
    <row r="71" spans="1:38" ht="75.75" customHeight="1" thickBot="1" x14ac:dyDescent="0.4">
      <c r="A71" s="73">
        <f>'17.18 prices'!A71</f>
        <v>570</v>
      </c>
      <c r="B71" s="239" t="str">
        <f>'17.18 prices'!B71</f>
        <v>Embedded Generation Connection Enquiry – Class 1 (Commercial)</v>
      </c>
      <c r="C71" s="238" t="str">
        <f>'17.18 prices'!C71</f>
        <v>Receipt, registration, processing and responding to a connection enquiry for Class 1 (Commercial) Embedded Generation</v>
      </c>
      <c r="D71" s="240">
        <f>'17.18 prices'!D71</f>
        <v>0</v>
      </c>
      <c r="E71" s="240">
        <f>'17.18 prices'!E71</f>
        <v>0</v>
      </c>
      <c r="F71" s="241">
        <f>'17.18 prices'!F71</f>
        <v>2</v>
      </c>
      <c r="G71" s="70" t="str">
        <f>'17.18 prices'!G71</f>
        <v>Normal</v>
      </c>
      <c r="H71" s="67" t="str">
        <f>'17.18 prices'!H71</f>
        <v>Management
 ( Senior Project Engineer - SPE)</v>
      </c>
      <c r="I71" s="70">
        <f>$B$8</f>
        <v>142.49263600821467</v>
      </c>
      <c r="J71" s="79">
        <f t="shared" ref="J71:J76" si="10">$C$8</f>
        <v>199.48969041150053</v>
      </c>
      <c r="K71" s="70">
        <f t="shared" ref="K71:K76" si="11">IF(G71="Normal",F71*I71,F71*J71)</f>
        <v>284.98527201642935</v>
      </c>
      <c r="L71" s="70">
        <f>IF(G71="Normal",K71*$B$5,K71/Q13*$B$5)</f>
        <v>105.44455064607885</v>
      </c>
      <c r="M71" s="258"/>
      <c r="N71" s="258"/>
      <c r="O71" s="258"/>
      <c r="P71" s="132">
        <f t="shared" ref="P71:P76" si="12">IF(G71="Normal",SUM(K71:O71,-L71)*$B$16,SUM((K71/Q54), M71, N71, O71)*$B$16)</f>
        <v>68.396465283943044</v>
      </c>
      <c r="Q71" s="258">
        <f t="shared" ref="Q71:Q76" si="13">SUM(K71:P71)</f>
        <v>458.8262879464512</v>
      </c>
      <c r="R71" s="55"/>
      <c r="S71" s="55"/>
    </row>
    <row r="72" spans="1:38" ht="78.75" customHeight="1" thickBot="1" x14ac:dyDescent="0.4">
      <c r="A72" s="73">
        <f>'17.18 prices'!A72</f>
        <v>596</v>
      </c>
      <c r="B72" s="239" t="str">
        <f>'17.18 prices'!B72</f>
        <v>Embedded Generation Connection Enquiry – Class 2</v>
      </c>
      <c r="C72" s="238" t="str">
        <f>'17.18 prices'!C72</f>
        <v xml:space="preserve">Receipt, registration, processing and responding to a connection enquiry with Preliminary Network Advice for Class 2 Embedded Generation </v>
      </c>
      <c r="D72" s="242">
        <f>'17.18 prices'!D72</f>
        <v>571.20000000000005</v>
      </c>
      <c r="E72" s="242">
        <f>'17.18 prices'!E72</f>
        <v>628.32000000000005</v>
      </c>
      <c r="F72" s="241">
        <f>'17.18 prices'!F72</f>
        <v>2.5</v>
      </c>
      <c r="G72" s="68" t="str">
        <f>'17.18 prices'!G72</f>
        <v>Normal</v>
      </c>
      <c r="H72" s="67" t="str">
        <f>'17.18 prices'!H72</f>
        <v>Management
 ( Senior Project Engineer - SPE)</v>
      </c>
      <c r="I72" s="70">
        <f t="shared" ref="I72:I83" si="14">$B$8</f>
        <v>142.49263600821467</v>
      </c>
      <c r="J72" s="79">
        <f t="shared" si="10"/>
        <v>199.48969041150053</v>
      </c>
      <c r="K72" s="70">
        <f t="shared" si="11"/>
        <v>356.23159002053671</v>
      </c>
      <c r="L72" s="70">
        <f>IF(G72="Normal",K72*$B$5,K72/Q14*$B$5)</f>
        <v>131.80568830759859</v>
      </c>
      <c r="M72" s="68"/>
      <c r="N72" s="68"/>
      <c r="O72" s="68"/>
      <c r="P72" s="132">
        <f t="shared" si="12"/>
        <v>85.495581604928802</v>
      </c>
      <c r="Q72" s="248">
        <f t="shared" si="13"/>
        <v>573.53285993306406</v>
      </c>
      <c r="R72" s="55"/>
      <c r="S72" s="55"/>
    </row>
    <row r="73" spans="1:38" ht="75" customHeight="1" thickBot="1" x14ac:dyDescent="0.4">
      <c r="A73" s="73">
        <f>'17.18 prices'!A73</f>
        <v>597</v>
      </c>
      <c r="B73" s="239" t="str">
        <f>'17.18 prices'!B73</f>
        <v xml:space="preserve">Embedded Generation Connection Enquiry – Class 3 </v>
      </c>
      <c r="C73" s="238" t="str">
        <f>'17.18 prices'!C73</f>
        <v xml:space="preserve">Receipt, registration, processing and responding to a connection enquiry with Preliminary Network Advice for Class 3 Embedded Generation </v>
      </c>
      <c r="D73" s="242">
        <f>'17.18 prices'!D73</f>
        <v>571.20000000000005</v>
      </c>
      <c r="E73" s="242">
        <f>'17.18 prices'!E73</f>
        <v>628.32000000000005</v>
      </c>
      <c r="F73" s="241">
        <f>'17.18 prices'!F73</f>
        <v>3</v>
      </c>
      <c r="G73" s="68" t="str">
        <f>'17.18 prices'!G73</f>
        <v>Normal</v>
      </c>
      <c r="H73" s="67" t="str">
        <f>'17.18 prices'!H73</f>
        <v>Management
 ( Senior Project Engineer - SPE)</v>
      </c>
      <c r="I73" s="70">
        <f t="shared" si="14"/>
        <v>142.49263600821467</v>
      </c>
      <c r="J73" s="79">
        <f t="shared" si="10"/>
        <v>199.48969041150053</v>
      </c>
      <c r="K73" s="70">
        <f t="shared" si="11"/>
        <v>427.47790802464402</v>
      </c>
      <c r="L73" s="70">
        <f>IF(G73="Normal",K73*$B$5,K73/Q15*$B$5)</f>
        <v>158.16682596911829</v>
      </c>
      <c r="M73" s="68"/>
      <c r="N73" s="68"/>
      <c r="O73" s="68"/>
      <c r="P73" s="132">
        <f t="shared" si="12"/>
        <v>102.59469792591456</v>
      </c>
      <c r="Q73" s="248">
        <f t="shared" si="13"/>
        <v>688.23943191967692</v>
      </c>
      <c r="R73" s="55"/>
      <c r="S73" s="55"/>
    </row>
    <row r="74" spans="1:38" ht="78" customHeight="1" thickBot="1" x14ac:dyDescent="0.4">
      <c r="A74" s="73">
        <f>'17.18 prices'!A74</f>
        <v>598</v>
      </c>
      <c r="B74" s="239" t="str">
        <f>'17.18 prices'!B74</f>
        <v xml:space="preserve">Embedded Generation Connection Enquiry – Class 4 </v>
      </c>
      <c r="C74" s="238" t="str">
        <f>'17.18 prices'!C74</f>
        <v xml:space="preserve">Receipt, registration, processing and responding to a connection enquiry with Preliminary Network Advice for Class 4 Embedded Generation </v>
      </c>
      <c r="D74" s="242">
        <f>'17.18 prices'!D74</f>
        <v>571.20000000000005</v>
      </c>
      <c r="E74" s="242">
        <f>'17.18 prices'!E74</f>
        <v>628.32000000000005</v>
      </c>
      <c r="F74" s="241">
        <f>'17.18 prices'!F74</f>
        <v>3.5</v>
      </c>
      <c r="G74" s="68" t="str">
        <f>'17.18 prices'!G74</f>
        <v>Normal</v>
      </c>
      <c r="H74" s="67" t="str">
        <f>'17.18 prices'!H74</f>
        <v>Management
 ( Senior Project Engineer - SPE)</v>
      </c>
      <c r="I74" s="70">
        <f t="shared" si="14"/>
        <v>142.49263600821467</v>
      </c>
      <c r="J74" s="79">
        <f t="shared" si="10"/>
        <v>199.48969041150053</v>
      </c>
      <c r="K74" s="70">
        <f t="shared" si="11"/>
        <v>498.72422602875133</v>
      </c>
      <c r="L74" s="70">
        <f>IF(G74="Normal",K74*$B$5,K74/Q16*$B$5)</f>
        <v>184.527963630638</v>
      </c>
      <c r="M74" s="68"/>
      <c r="N74" s="68"/>
      <c r="O74" s="68"/>
      <c r="P74" s="132">
        <f t="shared" si="12"/>
        <v>119.69381424690033</v>
      </c>
      <c r="Q74" s="248">
        <f t="shared" si="13"/>
        <v>802.94600390628966</v>
      </c>
      <c r="R74" s="55"/>
      <c r="S74" s="55"/>
    </row>
    <row r="75" spans="1:38" ht="75" customHeight="1" thickBot="1" x14ac:dyDescent="0.4">
      <c r="A75" s="73">
        <f>'17.18 prices'!A75</f>
        <v>599</v>
      </c>
      <c r="B75" s="239" t="str">
        <f>'17.18 prices'!B75</f>
        <v xml:space="preserve">Embedded Generation Connection Enquiry – Class 5 </v>
      </c>
      <c r="C75" s="238" t="str">
        <f>'17.18 prices'!C75</f>
        <v xml:space="preserve">Receipt, registration, processing and responding to a connection enquiry with Preliminary Network Advice for Class 5 Embedded Generation </v>
      </c>
      <c r="D75" s="242">
        <f>'17.18 prices'!D75</f>
        <v>571.20000000000005</v>
      </c>
      <c r="E75" s="242">
        <f>'17.18 prices'!E75</f>
        <v>628.32000000000005</v>
      </c>
      <c r="F75" s="241">
        <f>'17.18 prices'!F75</f>
        <v>4</v>
      </c>
      <c r="G75" s="68" t="str">
        <f>'17.18 prices'!G75</f>
        <v>Normal</v>
      </c>
      <c r="H75" s="67" t="str">
        <f>'17.18 prices'!H75</f>
        <v>Management
 ( Senior Project Engineer - SPE)</v>
      </c>
      <c r="I75" s="70">
        <f t="shared" si="14"/>
        <v>142.49263600821467</v>
      </c>
      <c r="J75" s="79">
        <f t="shared" si="10"/>
        <v>199.48969041150053</v>
      </c>
      <c r="K75" s="70">
        <f t="shared" si="11"/>
        <v>569.9705440328587</v>
      </c>
      <c r="L75" s="70">
        <f>IF(G75="Normal",K75*$B$5,K75/Q17*$B$5)</f>
        <v>210.8891012921577</v>
      </c>
      <c r="M75" s="68"/>
      <c r="N75" s="68"/>
      <c r="O75" s="68"/>
      <c r="P75" s="132">
        <f t="shared" si="12"/>
        <v>136.79293056788609</v>
      </c>
      <c r="Q75" s="248">
        <f t="shared" si="13"/>
        <v>917.65257589290241</v>
      </c>
      <c r="R75" s="55"/>
      <c r="S75" s="55"/>
    </row>
    <row r="76" spans="1:38" ht="64.5" customHeight="1" thickBot="1" x14ac:dyDescent="0.4">
      <c r="A76" s="73">
        <f>'17.18 prices'!A76</f>
        <v>600</v>
      </c>
      <c r="B76" s="239" t="str">
        <f>'17.18 prices'!B76</f>
        <v>Embedded Generation Connection Enquiry – Class 6</v>
      </c>
      <c r="C76" s="238" t="str">
        <f>'17.18 prices'!C76</f>
        <v xml:space="preserve">Receipt, registration, processing and responding to a connection enquiry with Preliminary Network Advice for Class 6 Embedded Generation </v>
      </c>
      <c r="D76" s="242">
        <f>'17.18 prices'!D76</f>
        <v>1142.4100000000001</v>
      </c>
      <c r="E76" s="242">
        <f>'17.18 prices'!E76</f>
        <v>1256.6400000000001</v>
      </c>
      <c r="F76" s="241">
        <f>'17.18 prices'!F76</f>
        <v>4.5</v>
      </c>
      <c r="G76" s="68" t="str">
        <f>'17.18 prices'!G76</f>
        <v>Normal</v>
      </c>
      <c r="H76" s="67" t="str">
        <f>'17.18 prices'!H76</f>
        <v>Management
 ( Senior Project Engineer - SPE)</v>
      </c>
      <c r="I76" s="70">
        <f t="shared" si="14"/>
        <v>142.49263600821467</v>
      </c>
      <c r="J76" s="79">
        <f t="shared" si="10"/>
        <v>199.48969041150053</v>
      </c>
      <c r="K76" s="70">
        <f t="shared" si="11"/>
        <v>641.21686203696606</v>
      </c>
      <c r="L76" s="70">
        <f>IF(G76="Normal",K76*$B$5,K76/Q15*$B$5)</f>
        <v>237.25023895367744</v>
      </c>
      <c r="M76" s="68"/>
      <c r="N76" s="68"/>
      <c r="O76" s="68"/>
      <c r="P76" s="132">
        <f t="shared" si="12"/>
        <v>153.89204688887185</v>
      </c>
      <c r="Q76" s="248">
        <f t="shared" si="13"/>
        <v>1032.3591478795154</v>
      </c>
      <c r="R76" s="55"/>
      <c r="S76" s="55"/>
    </row>
    <row r="77" spans="1:38" s="42" customFormat="1" ht="63" customHeight="1" thickBot="1" x14ac:dyDescent="0.4">
      <c r="A77" s="60" t="str">
        <f>'17.18 prices'!A77</f>
        <v xml:space="preserve">Network Design &amp; Investigation / Analysis Services - Embedded Generation Installations† </v>
      </c>
      <c r="B77" s="58" t="str">
        <f>'17.18 prices'!B77</f>
        <v>Service</v>
      </c>
      <c r="C77" s="58" t="str">
        <f>'17.18 prices'!C77</f>
        <v>Service Description / Scope</v>
      </c>
      <c r="D77" s="279" t="str">
        <f>'17.18 prices'!D77</f>
        <v>Current Prices 2017/18</v>
      </c>
      <c r="E77" s="279" t="str">
        <f>'17.18 prices'!E77</f>
        <v>GST Inclusive</v>
      </c>
      <c r="F77" s="256" t="str">
        <f>'17.18 prices'!F77</f>
        <v>Appointment Time Hours</v>
      </c>
      <c r="G77" s="256" t="str">
        <f>'17.18 prices'!G77</f>
        <v>Normal/Over</v>
      </c>
      <c r="H77" s="256" t="str">
        <f>'17.18 prices'!H77</f>
        <v>Crew</v>
      </c>
      <c r="I77" s="256" t="s">
        <v>201</v>
      </c>
      <c r="J77" s="256" t="s">
        <v>202</v>
      </c>
      <c r="K77" s="256" t="s">
        <v>203</v>
      </c>
      <c r="L77" s="256" t="s">
        <v>204</v>
      </c>
      <c r="M77" s="256" t="s">
        <v>205</v>
      </c>
      <c r="N77" s="256" t="s">
        <v>206</v>
      </c>
      <c r="O77" s="256" t="s">
        <v>207</v>
      </c>
      <c r="P77" s="256" t="s">
        <v>208</v>
      </c>
      <c r="Q77" s="256" t="s">
        <v>209</v>
      </c>
      <c r="R77" s="55"/>
      <c r="S77" s="55"/>
      <c r="T77"/>
      <c r="U77"/>
      <c r="V77"/>
      <c r="W77"/>
      <c r="X77"/>
      <c r="Y77"/>
      <c r="Z77"/>
      <c r="AA77"/>
      <c r="AB77"/>
      <c r="AC77"/>
      <c r="AD77"/>
      <c r="AE77"/>
      <c r="AF77"/>
      <c r="AG77"/>
      <c r="AH77"/>
      <c r="AI77"/>
      <c r="AJ77"/>
      <c r="AK77"/>
      <c r="AL77"/>
    </row>
    <row r="78" spans="1:38" ht="60.75" customHeight="1" thickBot="1" x14ac:dyDescent="0.4">
      <c r="A78" s="73">
        <f>'17.18 prices'!A78</f>
        <v>574</v>
      </c>
      <c r="B78" s="239" t="str">
        <f>'17.18 prices'!B78</f>
        <v>Embedded Generation Network Technical Study - Class 1  (Commercial)</v>
      </c>
      <c r="C78" s="238" t="str">
        <f>'17.18 prices'!C78</f>
        <v xml:space="preserve">Technical assessment of Network Capability for connecting Class 1 (Commercial) Export Embedded Generation </v>
      </c>
      <c r="D78" s="240">
        <f>'17.18 prices'!D78</f>
        <v>0</v>
      </c>
      <c r="E78" s="240">
        <f>'17.18 prices'!E78</f>
        <v>0</v>
      </c>
      <c r="F78" s="241">
        <f>'17.18 prices'!F78</f>
        <v>8</v>
      </c>
      <c r="G78" s="68" t="str">
        <f>'17.18 prices'!G78</f>
        <v>Normal</v>
      </c>
      <c r="H78" s="67" t="str">
        <f>'17.18 prices'!H78</f>
        <v>Management
 ( Senior Project Engineer - SPE)</v>
      </c>
      <c r="I78" s="70">
        <f t="shared" si="14"/>
        <v>142.49263600821467</v>
      </c>
      <c r="J78" s="70">
        <f t="shared" ref="J78:J83" si="15">$C$8</f>
        <v>199.48969041150053</v>
      </c>
      <c r="K78" s="68">
        <f t="shared" ref="K78:K83" si="16">IF(G78="Normal",F78*I78,F78*J78)</f>
        <v>1139.9410880657174</v>
      </c>
      <c r="L78" s="70">
        <f t="shared" ref="L78:L83" si="17">IF(G78="Normal",K78*$B$5,K78/Q22*$B$5)</f>
        <v>421.77820258431541</v>
      </c>
      <c r="M78" s="68"/>
      <c r="N78" s="68"/>
      <c r="O78" s="68"/>
      <c r="P78" s="132">
        <f t="shared" ref="P78:P83" si="18">IF(G78="Normal",SUM(K78:O78,-L78)*$B$16,SUM((K78/Q61), M78, N78, O78)*$B$16)</f>
        <v>273.58586113577218</v>
      </c>
      <c r="Q78" s="248">
        <f t="shared" ref="Q78:Q83" si="19">SUM(K78:P78)</f>
        <v>1835.3051517858048</v>
      </c>
      <c r="R78" s="55"/>
      <c r="S78" s="55"/>
    </row>
    <row r="79" spans="1:38" ht="59.25" customHeight="1" thickBot="1" x14ac:dyDescent="0.4">
      <c r="A79" s="73">
        <f>'17.18 prices'!A79</f>
        <v>575</v>
      </c>
      <c r="B79" s="239" t="str">
        <f>'17.18 prices'!B79</f>
        <v>Embedded Generation Network Technical Study - Class 2</v>
      </c>
      <c r="C79" s="238" t="str">
        <f>'17.18 prices'!C79</f>
        <v xml:space="preserve">Technical assessment of Network Capability for connecting Class 2 Export Embedded Generation </v>
      </c>
      <c r="D79" s="242">
        <f>'17.18 prices'!D79</f>
        <v>3808.0446977580677</v>
      </c>
      <c r="E79" s="242">
        <f>'17.18 prices'!E79</f>
        <v>4188.8491675338746</v>
      </c>
      <c r="F79" s="241">
        <f>'17.18 prices'!F79</f>
        <v>16</v>
      </c>
      <c r="G79" s="68" t="str">
        <f>'17.18 prices'!G79</f>
        <v>Normal</v>
      </c>
      <c r="H79" s="67" t="str">
        <f>'17.18 prices'!H79</f>
        <v>Management
 ( Senior Project Engineer - SPE)</v>
      </c>
      <c r="I79" s="70">
        <f t="shared" si="14"/>
        <v>142.49263600821467</v>
      </c>
      <c r="J79" s="70">
        <f t="shared" si="15"/>
        <v>199.48969041150053</v>
      </c>
      <c r="K79" s="68">
        <f t="shared" si="16"/>
        <v>2279.8821761314348</v>
      </c>
      <c r="L79" s="70">
        <f t="shared" si="17"/>
        <v>843.55640516863082</v>
      </c>
      <c r="M79" s="68"/>
      <c r="N79" s="68"/>
      <c r="O79" s="68"/>
      <c r="P79" s="132">
        <f t="shared" si="18"/>
        <v>547.17172227154435</v>
      </c>
      <c r="Q79" s="248">
        <f t="shared" si="19"/>
        <v>3670.6103035716096</v>
      </c>
      <c r="R79" s="55"/>
      <c r="S79" s="55"/>
    </row>
    <row r="80" spans="1:38" ht="53.25" customHeight="1" thickBot="1" x14ac:dyDescent="0.4">
      <c r="A80" s="73">
        <f>'17.18 prices'!A80</f>
        <v>576</v>
      </c>
      <c r="B80" s="239" t="str">
        <f>'17.18 prices'!B80</f>
        <v>Embedded Generation Network Technical Study - Class 3</v>
      </c>
      <c r="C80" s="238" t="str">
        <f>'17.18 prices'!C80</f>
        <v xml:space="preserve">Technical assessment of Network Capability for connecting Class 3 Export Embedded Generation </v>
      </c>
      <c r="D80" s="240">
        <f>'17.18 prices'!D80</f>
        <v>5712.0516697515668</v>
      </c>
      <c r="E80" s="240">
        <f>'17.18 prices'!E80</f>
        <v>6283.256836726724</v>
      </c>
      <c r="F80" s="241">
        <f>'17.18 prices'!F80</f>
        <v>32</v>
      </c>
      <c r="G80" s="68" t="str">
        <f>'17.18 prices'!G80</f>
        <v>Normal</v>
      </c>
      <c r="H80" s="67" t="str">
        <f>'17.18 prices'!H80</f>
        <v>Management
 ( Senior Project Engineer - SPE)</v>
      </c>
      <c r="I80" s="70">
        <f t="shared" si="14"/>
        <v>142.49263600821467</v>
      </c>
      <c r="J80" s="70">
        <f t="shared" si="15"/>
        <v>199.48969041150053</v>
      </c>
      <c r="K80" s="70">
        <f t="shared" si="16"/>
        <v>4559.7643522628696</v>
      </c>
      <c r="L80" s="70">
        <f t="shared" si="17"/>
        <v>1687.1128103372616</v>
      </c>
      <c r="M80" s="68"/>
      <c r="N80" s="68"/>
      <c r="O80" s="68"/>
      <c r="P80" s="132">
        <f t="shared" si="18"/>
        <v>1094.3434445430887</v>
      </c>
      <c r="Q80" s="248">
        <f t="shared" si="19"/>
        <v>7341.2206071432192</v>
      </c>
      <c r="R80" s="55"/>
      <c r="S80" s="55"/>
    </row>
    <row r="81" spans="1:38" ht="51" customHeight="1" thickBot="1" x14ac:dyDescent="0.4">
      <c r="A81" s="73">
        <f>'17.18 prices'!A81</f>
        <v>577</v>
      </c>
      <c r="B81" s="239" t="str">
        <f>'17.18 prices'!B81</f>
        <v>Embedded Generation Network Technical Study - Class 4</v>
      </c>
      <c r="C81" s="238" t="str">
        <f>'17.18 prices'!C81</f>
        <v xml:space="preserve">Technical assessment of Network Capability for connecting Class 4 Export Embedded Generation </v>
      </c>
      <c r="D81" s="242">
        <f>'17.18 prices'!D81</f>
        <v>7616.0791442591117</v>
      </c>
      <c r="E81" s="242">
        <f>'17.18 prices'!E81</f>
        <v>8377.6870586850237</v>
      </c>
      <c r="F81" s="241">
        <f>'17.18 prices'!F81</f>
        <v>48</v>
      </c>
      <c r="G81" s="68" t="str">
        <f>'17.18 prices'!G81</f>
        <v>Normal</v>
      </c>
      <c r="H81" s="67" t="str">
        <f>'17.18 prices'!H81</f>
        <v>Management
 ( Senior Project Engineer - SPE)</v>
      </c>
      <c r="I81" s="70">
        <f t="shared" si="14"/>
        <v>142.49263600821467</v>
      </c>
      <c r="J81" s="70">
        <f t="shared" si="15"/>
        <v>199.48969041150053</v>
      </c>
      <c r="K81" s="66">
        <f t="shared" si="16"/>
        <v>6839.6465283943044</v>
      </c>
      <c r="L81" s="70">
        <f t="shared" si="17"/>
        <v>2530.6692155058927</v>
      </c>
      <c r="M81" s="68"/>
      <c r="N81" s="68"/>
      <c r="O81" s="68"/>
      <c r="P81" s="132">
        <f t="shared" si="18"/>
        <v>1641.5151668146329</v>
      </c>
      <c r="Q81" s="248">
        <f t="shared" si="19"/>
        <v>11011.830910714831</v>
      </c>
      <c r="R81" s="55"/>
      <c r="S81" s="55"/>
    </row>
    <row r="82" spans="1:38" ht="73.5" customHeight="1" thickBot="1" x14ac:dyDescent="0.4">
      <c r="A82" s="73">
        <f>'17.18 prices'!A82</f>
        <v>578</v>
      </c>
      <c r="B82" s="239" t="str">
        <f>'17.18 prices'!B82</f>
        <v>Embedded Generation Network Technical Study - Class 5</v>
      </c>
      <c r="C82" s="238" t="str">
        <f>'17.18 prices'!C82</f>
        <v xml:space="preserve">Technical assessment of Network Capability for connecting Class 5 Export Embedded Generation </v>
      </c>
      <c r="D82" s="240">
        <f>'17.18 prices'!D82</f>
        <v>11424.123842017181</v>
      </c>
      <c r="E82" s="240">
        <f>'17.18 prices'!E82</f>
        <v>12566.536226218901</v>
      </c>
      <c r="F82" s="241">
        <f>'17.18 prices'!F82</f>
        <v>64</v>
      </c>
      <c r="G82" s="68" t="str">
        <f>'17.18 prices'!G82</f>
        <v>Normal</v>
      </c>
      <c r="H82" s="67" t="str">
        <f>'17.18 prices'!H82</f>
        <v>Management
 ( Senior Project Engineer - SPE)</v>
      </c>
      <c r="I82" s="70">
        <f t="shared" si="14"/>
        <v>142.49263600821467</v>
      </c>
      <c r="J82" s="70">
        <f t="shared" si="15"/>
        <v>199.48969041150053</v>
      </c>
      <c r="K82" s="70">
        <f t="shared" si="16"/>
        <v>9119.5287045257392</v>
      </c>
      <c r="L82" s="70">
        <f t="shared" si="17"/>
        <v>3374.2256206745233</v>
      </c>
      <c r="M82" s="68"/>
      <c r="N82" s="68"/>
      <c r="O82" s="68"/>
      <c r="P82" s="132">
        <f t="shared" si="18"/>
        <v>2188.6868890861774</v>
      </c>
      <c r="Q82" s="248">
        <f t="shared" si="19"/>
        <v>14682.441214286438</v>
      </c>
      <c r="R82" s="55"/>
      <c r="S82" s="55"/>
    </row>
    <row r="83" spans="1:38" ht="93" customHeight="1" thickBot="1" x14ac:dyDescent="0.4">
      <c r="A83" s="73">
        <f>'17.18 prices'!A83</f>
        <v>579</v>
      </c>
      <c r="B83" s="239" t="str">
        <f>'17.18 prices'!B83</f>
        <v>Embeddded Generation - Network Technical Study - Class 6</v>
      </c>
      <c r="C83" s="238" t="str">
        <f>'17.18 prices'!C83</f>
        <v>Technical assessment of Network Capability for connecting Class 6 Embedded Generation where Evoenergy provides the requisite network data and the Embedded Generator  undertakes the Network Technical Study.</v>
      </c>
      <c r="D83" s="242">
        <f>'17.18 prices'!D83</f>
        <v>14280.144551264451</v>
      </c>
      <c r="E83" s="242">
        <f>'17.18 prices'!E83</f>
        <v>15708.159006390897</v>
      </c>
      <c r="F83" s="241">
        <f>'17.18 prices'!F83</f>
        <v>80</v>
      </c>
      <c r="G83" s="68" t="str">
        <f>'17.18 prices'!G83</f>
        <v>Normal</v>
      </c>
      <c r="H83" s="67" t="str">
        <f>'17.18 prices'!H83</f>
        <v>Management
 ( Senior Project Engineer - SPE)</v>
      </c>
      <c r="I83" s="70">
        <f t="shared" si="14"/>
        <v>142.49263600821467</v>
      </c>
      <c r="J83" s="70">
        <f t="shared" si="15"/>
        <v>199.48969041150053</v>
      </c>
      <c r="K83" s="70">
        <f t="shared" si="16"/>
        <v>11399.410880657175</v>
      </c>
      <c r="L83" s="70">
        <f t="shared" si="17"/>
        <v>4217.7820258431548</v>
      </c>
      <c r="M83" s="68"/>
      <c r="N83" s="68"/>
      <c r="O83" s="68"/>
      <c r="P83" s="132">
        <f t="shared" si="18"/>
        <v>2735.8586113577217</v>
      </c>
      <c r="Q83" s="248">
        <f t="shared" si="19"/>
        <v>18353.05151785805</v>
      </c>
      <c r="R83" s="55"/>
      <c r="S83" s="55"/>
    </row>
    <row r="84" spans="1:38" ht="60" customHeight="1" thickBot="1" x14ac:dyDescent="0.4">
      <c r="A84" s="60" t="str">
        <f>'17.18 prices'!A84</f>
        <v xml:space="preserve">Contract Administration, Commissioning and Testing - Embedded Generation Installations up to 5MW </v>
      </c>
      <c r="B84" s="58" t="str">
        <f>'17.18 prices'!B84</f>
        <v>Service</v>
      </c>
      <c r="C84" s="58" t="str">
        <f>'17.18 prices'!C84</f>
        <v>Service Description / Scope</v>
      </c>
      <c r="D84" s="279" t="str">
        <f>'17.18 prices'!D84</f>
        <v>Current Prices 2017/18</v>
      </c>
      <c r="E84" s="279" t="str">
        <f>'17.18 prices'!E84</f>
        <v>GST Inclusive</v>
      </c>
      <c r="F84" s="256" t="str">
        <f>'17.18 prices'!F84</f>
        <v>Appointment Time Hours</v>
      </c>
      <c r="G84" s="256" t="str">
        <f>'17.18 prices'!G84</f>
        <v>Normal/Over</v>
      </c>
      <c r="H84" s="256" t="str">
        <f>'17.18 prices'!H84</f>
        <v>Crew</v>
      </c>
      <c r="I84" s="256" t="s">
        <v>201</v>
      </c>
      <c r="J84" s="256" t="s">
        <v>202</v>
      </c>
      <c r="K84" s="256" t="s">
        <v>203</v>
      </c>
      <c r="L84" s="256" t="s">
        <v>204</v>
      </c>
      <c r="M84" s="256" t="s">
        <v>205</v>
      </c>
      <c r="N84" s="256" t="s">
        <v>206</v>
      </c>
      <c r="O84" s="256" t="s">
        <v>207</v>
      </c>
      <c r="P84" s="256" t="s">
        <v>208</v>
      </c>
      <c r="Q84" s="256" t="s">
        <v>209</v>
      </c>
      <c r="R84" s="55"/>
      <c r="S84" s="55"/>
    </row>
    <row r="85" spans="1:38" ht="93" customHeight="1" thickBot="1" x14ac:dyDescent="0.4">
      <c r="A85" s="73">
        <f>'17.18 prices'!A85</f>
        <v>601</v>
      </c>
      <c r="B85" s="239" t="str">
        <f>'17.18 prices'!B85</f>
        <v xml:space="preserve">Embedded Generation - Connection Contract Establishment - Class 1 (Commercial) to Class 6 </v>
      </c>
      <c r="C85" s="238" t="str">
        <f>'17.18 prices'!C85</f>
        <v>Preparation of Non-Standard Connection Agreement and on site attendance of Evoenergy to witness commissioning of the embedded generation where Evoenergy is not required to make any network alterations or additions.</v>
      </c>
      <c r="D85" s="137" t="str">
        <f>'17.18 prices'!D85</f>
        <v>na</v>
      </c>
      <c r="E85" s="137" t="str">
        <f>'17.18 prices'!E85</f>
        <v>na</v>
      </c>
      <c r="F85" s="241">
        <f>'17.18 prices'!F85</f>
        <v>16</v>
      </c>
      <c r="G85" s="68" t="str">
        <f>'17.18 prices'!G85</f>
        <v>Normal</v>
      </c>
      <c r="H85" s="67" t="str">
        <f>'17.18 prices'!H85</f>
        <v>Management
 ( Senior Project Engineer - SPE)</v>
      </c>
      <c r="I85" s="70">
        <f>$B$8</f>
        <v>142.49263600821467</v>
      </c>
      <c r="J85" s="70">
        <f>$C$8</f>
        <v>199.48969041150053</v>
      </c>
      <c r="K85" s="70">
        <f>IF(G85="Normal",F85*I85,F85*J85)</f>
        <v>2279.8821761314348</v>
      </c>
      <c r="L85" s="70">
        <f>IF(G85="Normal",K85*$B$5,K85/Q29*$B$5)</f>
        <v>843.55640516863082</v>
      </c>
      <c r="M85" s="68"/>
      <c r="N85" s="68"/>
      <c r="O85" s="68"/>
      <c r="P85" s="132">
        <f>IF(G85="Normal",SUM(K85:O85,-L85)*$B$16,SUM((K85/Q68), M85, N85, O85)*$B$16)</f>
        <v>547.17172227154435</v>
      </c>
      <c r="Q85" s="248">
        <f>SUM(K85:P85)</f>
        <v>3670.6103035716096</v>
      </c>
      <c r="R85" s="55"/>
      <c r="S85" s="55"/>
    </row>
    <row r="86" spans="1:38" ht="57" customHeight="1" thickBot="1" x14ac:dyDescent="0.4">
      <c r="A86" s="60" t="str">
        <f>'17.18 prices'!A86</f>
        <v>Provision of Data for Network Technical Study - Embedded Generation Installations over 5MW</v>
      </c>
      <c r="B86" s="58" t="str">
        <f>'17.18 prices'!B86</f>
        <v>Service</v>
      </c>
      <c r="C86" s="58" t="str">
        <f>'17.18 prices'!C86</f>
        <v>Service Description / Scope</v>
      </c>
      <c r="D86" s="279" t="str">
        <f>'17.18 prices'!D86</f>
        <v>Current Prices 2017/18</v>
      </c>
      <c r="E86" s="279" t="str">
        <f>'17.18 prices'!E86</f>
        <v>GST Inclusive</v>
      </c>
      <c r="F86" s="256" t="str">
        <f>'17.18 prices'!F86</f>
        <v>Appointment Time Hours</v>
      </c>
      <c r="G86" s="256" t="str">
        <f>'17.18 prices'!G86</f>
        <v>Normal/Over</v>
      </c>
      <c r="H86" s="256" t="str">
        <f>'17.18 prices'!H86</f>
        <v>Crew</v>
      </c>
      <c r="I86" s="256" t="s">
        <v>201</v>
      </c>
      <c r="J86" s="256" t="s">
        <v>202</v>
      </c>
      <c r="K86" s="256" t="s">
        <v>203</v>
      </c>
      <c r="L86" s="256" t="s">
        <v>204</v>
      </c>
      <c r="M86" s="256" t="s">
        <v>205</v>
      </c>
      <c r="N86" s="256" t="s">
        <v>206</v>
      </c>
      <c r="O86" s="256" t="s">
        <v>207</v>
      </c>
      <c r="P86" s="256" t="s">
        <v>208</v>
      </c>
      <c r="Q86" s="256" t="s">
        <v>209</v>
      </c>
      <c r="R86" s="55"/>
      <c r="S86" s="55"/>
    </row>
    <row r="87" spans="1:38" ht="93" customHeight="1" thickBot="1" x14ac:dyDescent="0.4">
      <c r="A87" s="73">
        <f>'17.18 prices'!A87</f>
        <v>602</v>
      </c>
      <c r="B87" s="239" t="str">
        <f>'17.18 prices'!B87</f>
        <v>Embedded Generator Network Technical Study  - Embedded Generation over 5MW</v>
      </c>
      <c r="C87" s="238" t="str">
        <f>'17.18 prices'!C87</f>
        <v>The provision of network data for and an analysis of the results of the Embedded Generator Network Technical Study.</v>
      </c>
      <c r="D87" s="119">
        <f>'17.18 prices'!D87</f>
        <v>11424.12</v>
      </c>
      <c r="E87" s="119">
        <f>'17.18 prices'!E87</f>
        <v>12566.54</v>
      </c>
      <c r="F87" s="241">
        <f>'17.18 prices'!F87</f>
        <v>80</v>
      </c>
      <c r="G87" s="68" t="str">
        <f>'17.18 prices'!G87</f>
        <v>Normal</v>
      </c>
      <c r="H87" s="67" t="str">
        <f>'17.18 prices'!H87</f>
        <v>Management
 ( Senior Project Engineer - SPE)</v>
      </c>
      <c r="I87" s="70">
        <f>$B$8</f>
        <v>142.49263600821467</v>
      </c>
      <c r="J87" s="70">
        <f>$C$8</f>
        <v>199.48969041150053</v>
      </c>
      <c r="K87" s="70">
        <f>IF(G87="Normal",F87*I87,F87*J87)</f>
        <v>11399.410880657175</v>
      </c>
      <c r="L87" s="70">
        <f>IF(G87="Normal",K87*$B$5,K87/Q31*$B$5)</f>
        <v>4217.7820258431548</v>
      </c>
      <c r="M87" s="68"/>
      <c r="N87" s="68"/>
      <c r="O87" s="68"/>
      <c r="P87" s="132">
        <f>IF(G87="Normal",SUM(K87:O87,-L87)*$B$16,SUM((K87/Q70), M87, N87, O87)*$B$16)</f>
        <v>2735.8586113577217</v>
      </c>
      <c r="Q87" s="248">
        <f>SUM(K87:P87)</f>
        <v>18353.05151785805</v>
      </c>
      <c r="R87" s="55"/>
      <c r="S87" s="55"/>
    </row>
    <row r="88" spans="1:38" s="42" customFormat="1" ht="41.25" customHeight="1" thickBot="1" x14ac:dyDescent="0.4">
      <c r="A88" s="60" t="str">
        <f>'17.18 prices'!A88</f>
        <v>Residential Estate Subdivision Services (per block)</v>
      </c>
      <c r="B88" s="58" t="str">
        <f>'17.18 prices'!B88</f>
        <v>Service</v>
      </c>
      <c r="C88" s="58" t="str">
        <f>'17.18 prices'!C88</f>
        <v>Service Description / Scope</v>
      </c>
      <c r="D88" s="279" t="str">
        <f>'17.18 prices'!D88</f>
        <v>Current Prices 2017/18</v>
      </c>
      <c r="E88" s="279" t="str">
        <f>'17.18 prices'!E88</f>
        <v>GST Inclusive</v>
      </c>
      <c r="F88" s="256" t="str">
        <f>'17.18 prices'!F88</f>
        <v>Appointment Time Hours</v>
      </c>
      <c r="G88" s="256" t="str">
        <f>'17.18 prices'!G88</f>
        <v>Normal/Over</v>
      </c>
      <c r="H88" s="256" t="str">
        <f>'17.18 prices'!H88</f>
        <v>Crew</v>
      </c>
      <c r="I88" s="256" t="s">
        <v>201</v>
      </c>
      <c r="J88" s="256" t="s">
        <v>202</v>
      </c>
      <c r="K88" s="256" t="s">
        <v>203</v>
      </c>
      <c r="L88" s="256" t="s">
        <v>204</v>
      </c>
      <c r="M88" s="256" t="s">
        <v>205</v>
      </c>
      <c r="N88" s="256" t="s">
        <v>206</v>
      </c>
      <c r="O88" s="256" t="s">
        <v>207</v>
      </c>
      <c r="P88" s="256" t="s">
        <v>208</v>
      </c>
      <c r="Q88" s="256" t="s">
        <v>209</v>
      </c>
      <c r="R88" s="55"/>
      <c r="S88" s="55"/>
      <c r="T88"/>
      <c r="U88"/>
      <c r="V88"/>
      <c r="W88"/>
      <c r="X88"/>
      <c r="Y88"/>
      <c r="Z88"/>
      <c r="AA88"/>
      <c r="AB88"/>
      <c r="AC88"/>
      <c r="AD88"/>
      <c r="AE88"/>
      <c r="AF88"/>
      <c r="AG88"/>
      <c r="AH88"/>
      <c r="AI88"/>
      <c r="AJ88"/>
      <c r="AK88"/>
      <c r="AL88"/>
    </row>
    <row r="89" spans="1:38" ht="68.25" customHeight="1" thickBot="1" x14ac:dyDescent="0.4">
      <c r="A89" s="73">
        <f>'17.18 prices'!A89</f>
        <v>580</v>
      </c>
      <c r="B89" s="64" t="str">
        <f>'17.18 prices'!B89</f>
        <v>Subdivision Electricity Distribution Network Reticulation - Multi Unit Blocks</v>
      </c>
      <c r="C89" s="65" t="str">
        <f>'17.18 prices'!C89</f>
        <v>Connection of multi-unit residential blocks to the LV reticulation network</v>
      </c>
      <c r="D89" s="243">
        <f>'17.18 prices'!D89</f>
        <v>0</v>
      </c>
      <c r="E89" s="70">
        <f>'17.18 prices'!E89</f>
        <v>0</v>
      </c>
      <c r="F89" s="134">
        <f>'17.18 prices'!F89</f>
        <v>0</v>
      </c>
      <c r="G89" s="134">
        <f>'17.18 prices'!G89</f>
        <v>0</v>
      </c>
      <c r="H89" s="134">
        <f>'17.18 prices'!H89</f>
        <v>0</v>
      </c>
      <c r="I89" s="134"/>
      <c r="J89" s="134"/>
      <c r="K89" s="134"/>
      <c r="L89" s="134"/>
      <c r="M89" s="261"/>
      <c r="N89" s="261"/>
      <c r="O89" s="261"/>
      <c r="P89" s="135"/>
      <c r="Q89" s="261"/>
      <c r="R89" s="55"/>
      <c r="S89" s="55"/>
    </row>
    <row r="90" spans="1:38" ht="66.75" customHeight="1" thickBot="1" x14ac:dyDescent="0.4">
      <c r="A90" s="73">
        <f>'17.18 prices'!A90</f>
        <v>581</v>
      </c>
      <c r="B90" s="65" t="str">
        <f>'17.18 prices'!B90</f>
        <v>Subdivision Electricity Distribution Network Reticulation - Category 1 Blocks &lt;= 650 M2</v>
      </c>
      <c r="C90" s="65" t="str">
        <f>'17.18 prices'!C90</f>
        <v>Connection of residential blocks less than or equal to 650 square meters, to the LV reticulation network</v>
      </c>
      <c r="D90" s="243">
        <f>'17.18 prices'!D90</f>
        <v>1700.39</v>
      </c>
      <c r="E90" s="70">
        <f>'17.18 prices'!E90</f>
        <v>1870.4290000000003</v>
      </c>
      <c r="F90" s="135">
        <f>'17.18 prices'!F90</f>
        <v>0</v>
      </c>
      <c r="G90" s="135">
        <f>'17.18 prices'!G90</f>
        <v>0</v>
      </c>
      <c r="H90" s="135">
        <f>'17.18 prices'!H90</f>
        <v>0</v>
      </c>
      <c r="I90" s="135"/>
      <c r="J90" s="135"/>
      <c r="K90" s="135"/>
      <c r="L90" s="135"/>
      <c r="M90" s="136"/>
      <c r="N90" s="136"/>
      <c r="O90" s="136"/>
      <c r="P90" s="135"/>
      <c r="Q90" s="262"/>
      <c r="R90" s="55"/>
      <c r="S90" s="55"/>
    </row>
    <row r="91" spans="1:38" ht="75.75" customHeight="1" thickBot="1" x14ac:dyDescent="0.4">
      <c r="A91" s="73">
        <f>'17.18 prices'!A91</f>
        <v>582</v>
      </c>
      <c r="B91" s="64" t="str">
        <f>'17.18 prices'!B91</f>
        <v>Subdivision Electricity Distribution Network Reticulation - Category 1 Blocks 650 - 1100m2 with average linear frontage of 22-25 metres</v>
      </c>
      <c r="C91" s="65" t="str">
        <f>'17.18 prices'!C91</f>
        <v>Connection of residential blocks less than or equal to 1100 square meters but greater than 650 square meters, with average linear frontage of 22-25 meters, to the LV reticulation network</v>
      </c>
      <c r="D91" s="243">
        <f>'17.18 prices'!D91</f>
        <v>2227.7800000000002</v>
      </c>
      <c r="E91" s="70">
        <f>'17.18 prices'!E91</f>
        <v>2450.5580000000004</v>
      </c>
      <c r="F91" s="134">
        <f>'17.18 prices'!F91</f>
        <v>0</v>
      </c>
      <c r="G91" s="134">
        <f>'17.18 prices'!G91</f>
        <v>0</v>
      </c>
      <c r="H91" s="134">
        <f>'17.18 prices'!H91</f>
        <v>0</v>
      </c>
      <c r="I91" s="134"/>
      <c r="J91" s="134"/>
      <c r="K91" s="134"/>
      <c r="L91" s="134"/>
      <c r="M91" s="261"/>
      <c r="N91" s="261"/>
      <c r="O91" s="261"/>
      <c r="P91" s="135"/>
      <c r="Q91" s="261"/>
      <c r="R91" s="55"/>
      <c r="S91" s="55"/>
    </row>
    <row r="92" spans="1:38" ht="39.75" customHeight="1" thickBot="1" x14ac:dyDescent="0.4">
      <c r="A92" s="60" t="str">
        <f>'17.18 prices'!A92</f>
        <v>Upstream augmentation (per kVA of capacity)</v>
      </c>
      <c r="B92" s="58" t="str">
        <f>'17.18 prices'!B92</f>
        <v>Service</v>
      </c>
      <c r="C92" s="58" t="str">
        <f>'17.18 prices'!C92</f>
        <v>Service Description / Scope</v>
      </c>
      <c r="D92" s="279" t="str">
        <f>'17.18 prices'!D92</f>
        <v>Current Prices 2017/18</v>
      </c>
      <c r="E92" s="279" t="str">
        <f>'17.18 prices'!E92</f>
        <v>GST Inclusive</v>
      </c>
      <c r="F92" s="256" t="str">
        <f>'17.18 prices'!F92</f>
        <v>Appointment Time Hours</v>
      </c>
      <c r="G92" s="256" t="str">
        <f>'17.18 prices'!G92</f>
        <v>Normal/Over</v>
      </c>
      <c r="H92" s="256" t="str">
        <f>'17.18 prices'!H92</f>
        <v>Crew</v>
      </c>
      <c r="I92" s="256" t="s">
        <v>201</v>
      </c>
      <c r="J92" s="256" t="s">
        <v>202</v>
      </c>
      <c r="K92" s="256" t="s">
        <v>203</v>
      </c>
      <c r="L92" s="256" t="s">
        <v>204</v>
      </c>
      <c r="M92" s="256" t="s">
        <v>205</v>
      </c>
      <c r="N92" s="256" t="s">
        <v>206</v>
      </c>
      <c r="O92" s="256" t="s">
        <v>207</v>
      </c>
      <c r="P92" s="256" t="s">
        <v>208</v>
      </c>
      <c r="Q92" s="256" t="s">
        <v>209</v>
      </c>
      <c r="R92" s="55"/>
      <c r="S92" s="55"/>
    </row>
    <row r="93" spans="1:38" ht="100.5" customHeight="1" thickBot="1" x14ac:dyDescent="0.4">
      <c r="A93" s="73">
        <f>'17.18 prices'!A93</f>
        <v>585</v>
      </c>
      <c r="B93" s="65" t="str">
        <f>'17.18 prices'!B93</f>
        <v>HV feeder</v>
      </c>
      <c r="C93" s="65" t="str">
        <f>'17.18 prices'!C93</f>
        <v xml:space="preserve">A $/kVA charge for the installation of new HV feeders </v>
      </c>
      <c r="D93" s="243">
        <f>'17.18 prices'!D93</f>
        <v>36.83</v>
      </c>
      <c r="E93" s="70">
        <f>'17.18 prices'!E93</f>
        <v>40.512999999999998</v>
      </c>
      <c r="F93" s="135">
        <f>'17.18 prices'!F93</f>
        <v>0</v>
      </c>
      <c r="G93" s="135">
        <f>'17.18 prices'!G93</f>
        <v>0</v>
      </c>
      <c r="H93" s="135">
        <f>'17.18 prices'!H93</f>
        <v>0</v>
      </c>
      <c r="I93" s="135"/>
      <c r="J93" s="135"/>
      <c r="K93" s="135"/>
      <c r="L93" s="135"/>
      <c r="M93" s="136"/>
      <c r="N93" s="136"/>
      <c r="O93" s="136"/>
      <c r="P93" s="135"/>
      <c r="Q93" s="262"/>
      <c r="R93" s="55"/>
      <c r="S93" s="55"/>
    </row>
    <row r="94" spans="1:38" ht="100.5" customHeight="1" thickBot="1" x14ac:dyDescent="0.4">
      <c r="A94" s="73">
        <f>'17.18 prices'!A94</f>
        <v>586</v>
      </c>
      <c r="B94" s="64" t="str">
        <f>'17.18 prices'!B94</f>
        <v>Distribution substation</v>
      </c>
      <c r="C94" s="65" t="str">
        <f>'17.18 prices'!C94</f>
        <v>A $/kVA charge for the installation of new distribution substations</v>
      </c>
      <c r="D94" s="243">
        <f>'17.18 prices'!D94</f>
        <v>21.33</v>
      </c>
      <c r="E94" s="70">
        <f>'17.18 prices'!E94</f>
        <v>23.463000000000001</v>
      </c>
      <c r="F94" s="134">
        <f>'17.18 prices'!F94</f>
        <v>0</v>
      </c>
      <c r="G94" s="134">
        <f>'17.18 prices'!G94</f>
        <v>0</v>
      </c>
      <c r="H94" s="134">
        <f>'17.18 prices'!H94</f>
        <v>0</v>
      </c>
      <c r="I94" s="134"/>
      <c r="J94" s="134"/>
      <c r="K94" s="134"/>
      <c r="L94" s="134"/>
      <c r="M94" s="261"/>
      <c r="N94" s="261"/>
      <c r="O94" s="261"/>
      <c r="P94" s="135"/>
      <c r="Q94" s="261"/>
      <c r="R94" s="55"/>
      <c r="S94" s="55"/>
    </row>
    <row r="95" spans="1:38" s="42" customFormat="1" ht="21.75" customHeight="1" thickBot="1" x14ac:dyDescent="0.4">
      <c r="A95" s="60" t="str">
        <f>'17.18 prices'!A95</f>
        <v>Rescheduled Site Visits</v>
      </c>
      <c r="B95" s="58" t="str">
        <f>'17.18 prices'!B95</f>
        <v>Service</v>
      </c>
      <c r="C95" s="58" t="str">
        <f>'17.18 prices'!C95</f>
        <v>Service Description / Scope</v>
      </c>
      <c r="D95" s="279" t="str">
        <f>'17.18 prices'!D95</f>
        <v>Current Prices 2017/18</v>
      </c>
      <c r="E95" s="279" t="str">
        <f>'17.18 prices'!E95</f>
        <v>GST Inclusive</v>
      </c>
      <c r="F95" s="256" t="str">
        <f>'17.18 prices'!F95</f>
        <v>Appointment Time Hours</v>
      </c>
      <c r="G95" s="256" t="str">
        <f>'17.18 prices'!G95</f>
        <v>Normal/Over</v>
      </c>
      <c r="H95" s="256" t="str">
        <f>'17.18 prices'!H95</f>
        <v>Crew</v>
      </c>
      <c r="I95" s="256" t="s">
        <v>201</v>
      </c>
      <c r="J95" s="256" t="s">
        <v>202</v>
      </c>
      <c r="K95" s="256" t="s">
        <v>203</v>
      </c>
      <c r="L95" s="256" t="s">
        <v>204</v>
      </c>
      <c r="M95" s="256" t="s">
        <v>205</v>
      </c>
      <c r="N95" s="256" t="s">
        <v>206</v>
      </c>
      <c r="O95" s="256" t="s">
        <v>207</v>
      </c>
      <c r="P95" s="256" t="s">
        <v>208</v>
      </c>
      <c r="Q95" s="256" t="s">
        <v>209</v>
      </c>
      <c r="R95" s="55"/>
      <c r="S95" s="55"/>
      <c r="T95"/>
      <c r="U95"/>
      <c r="V95"/>
      <c r="W95"/>
      <c r="X95"/>
      <c r="Y95"/>
      <c r="Z95"/>
      <c r="AA95"/>
      <c r="AB95"/>
      <c r="AC95"/>
      <c r="AD95"/>
      <c r="AE95"/>
      <c r="AF95"/>
      <c r="AG95"/>
      <c r="AH95"/>
      <c r="AI95"/>
      <c r="AJ95"/>
      <c r="AK95"/>
      <c r="AL95"/>
    </row>
    <row r="96" spans="1:38" ht="93" customHeight="1" thickBot="1" x14ac:dyDescent="0.4">
      <c r="A96" s="73">
        <f>'17.18 prices'!A96</f>
        <v>590</v>
      </c>
      <c r="B96" s="74" t="str">
        <f>'17.18 prices'!B96</f>
        <v>Rescheduled Site Visit – One Person</v>
      </c>
      <c r="C96" s="65"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6">
        <f>'17.18 prices'!D96</f>
        <v>139.05830152310193</v>
      </c>
      <c r="E96" s="66">
        <f>'17.18 prices'!E96</f>
        <v>152.96413167541215</v>
      </c>
      <c r="F96" s="67">
        <f>'17.18 prices'!F96</f>
        <v>1</v>
      </c>
      <c r="G96" s="68" t="str">
        <f>'17.18 prices'!G96</f>
        <v>Normal</v>
      </c>
      <c r="H96" s="68" t="str">
        <f>'17.18 prices'!H96</f>
        <v>F Crew Meter</v>
      </c>
      <c r="I96" s="70">
        <f>VLOOKUP(H96,Crews, 5,FALSE)</f>
        <v>106.34763733560061</v>
      </c>
      <c r="J96" s="68">
        <f>VLOOKUP(H96,crewsot, 5,FALSE)</f>
        <v>148.88669226984084</v>
      </c>
      <c r="K96" s="70">
        <f>IF(G96="Normal",F96*I96,F96*J96)</f>
        <v>106.34763733560061</v>
      </c>
      <c r="L96" s="70">
        <f>IF(G96="Normal",K96*$B$5,K96/Q5*$B$5)</f>
        <v>39.348625814172223</v>
      </c>
      <c r="M96" s="70"/>
      <c r="N96" s="70"/>
      <c r="O96" s="70"/>
      <c r="P96" s="132">
        <f>IF(G96="Normal",SUM(K96:O96,-L96)*$B$16,SUM((K96/Q75), M96, N96, O96)*$B$16)</f>
        <v>25.523432960544149</v>
      </c>
      <c r="Q96" s="248">
        <f>SUM(K96:P96)</f>
        <v>171.21969611031699</v>
      </c>
      <c r="R96" s="55"/>
      <c r="S96" s="55"/>
    </row>
    <row r="97" spans="1:19" ht="101.25" customHeight="1" thickBot="1" x14ac:dyDescent="0.4">
      <c r="A97" s="73">
        <f>'17.18 prices'!A97</f>
        <v>591</v>
      </c>
      <c r="B97" s="74" t="str">
        <f>'17.18 prices'!B97</f>
        <v>Rescheduled Site Visit – Service Team</v>
      </c>
      <c r="C97" s="65"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0">
        <f>'17.18 prices'!D97</f>
        <v>587.55079629904799</v>
      </c>
      <c r="E97" s="70">
        <f>'17.18 prices'!E97</f>
        <v>646.30587592895279</v>
      </c>
      <c r="F97" s="67">
        <f>'17.18 prices'!F97</f>
        <v>1.5</v>
      </c>
      <c r="G97" s="68" t="str">
        <f>'17.18 prices'!G97</f>
        <v>Normal</v>
      </c>
      <c r="H97" s="68" t="str">
        <f>'17.18 prices'!H97</f>
        <v>G Crew</v>
      </c>
      <c r="I97" s="70">
        <f>VLOOKUP(H97,Crews, 5,FALSE)</f>
        <v>295.01864986175872</v>
      </c>
      <c r="J97" s="68">
        <f>VLOOKUP(H97,crewsot, 5,FALSE)</f>
        <v>413.02610980646216</v>
      </c>
      <c r="K97" s="70">
        <f>IF(G97="Normal",F97*I97,F97*J97)</f>
        <v>442.52797479263808</v>
      </c>
      <c r="L97" s="70">
        <f>IF(G97="Normal",K97*$B$5,K97/Q6*$B$5)</f>
        <v>163.73535067327609</v>
      </c>
      <c r="M97" s="70"/>
      <c r="N97" s="70"/>
      <c r="O97" s="70"/>
      <c r="P97" s="132">
        <f>IF(G97="Normal",SUM(K97:O97,-L97)*$B$16,SUM((K97/Q76), M97, N97, O97)*$B$16)</f>
        <v>106.20671395023312</v>
      </c>
      <c r="Q97" s="248">
        <f>SUM(K97:P97)</f>
        <v>712.4700394161473</v>
      </c>
      <c r="R97" s="55"/>
      <c r="S97" s="55"/>
    </row>
    <row r="98" spans="1:19" ht="30" customHeight="1" thickBot="1" x14ac:dyDescent="0.4">
      <c r="A98" s="60" t="str">
        <f>'17.18 prices'!A98</f>
        <v>Trenching charges</v>
      </c>
      <c r="B98" s="58" t="str">
        <f>'17.18 prices'!B98</f>
        <v>Service</v>
      </c>
      <c r="C98" s="58" t="str">
        <f>'17.18 prices'!C98</f>
        <v>Service Description / Scope</v>
      </c>
      <c r="D98" s="279" t="str">
        <f>'17.18 prices'!D98</f>
        <v>Current Prices 2017/18</v>
      </c>
      <c r="E98" s="279" t="str">
        <f>'17.18 prices'!E98</f>
        <v>GST Inclusive</v>
      </c>
      <c r="F98" s="256" t="str">
        <f>'17.18 prices'!F98</f>
        <v>Appointment Time Hours</v>
      </c>
      <c r="G98" s="256" t="str">
        <f>'17.18 prices'!G98</f>
        <v>Normal/Over</v>
      </c>
      <c r="H98" s="256" t="str">
        <f>'17.18 prices'!H98</f>
        <v>Crew</v>
      </c>
      <c r="I98" s="256" t="s">
        <v>201</v>
      </c>
      <c r="J98" s="256" t="s">
        <v>202</v>
      </c>
      <c r="K98" s="256" t="s">
        <v>203</v>
      </c>
      <c r="L98" s="256" t="s">
        <v>204</v>
      </c>
      <c r="M98" s="256" t="s">
        <v>205</v>
      </c>
      <c r="N98" s="256" t="s">
        <v>206</v>
      </c>
      <c r="O98" s="256" t="s">
        <v>207</v>
      </c>
      <c r="P98" s="256" t="s">
        <v>208</v>
      </c>
      <c r="Q98" s="256" t="s">
        <v>209</v>
      </c>
      <c r="R98" s="55"/>
      <c r="S98" s="55"/>
    </row>
    <row r="99" spans="1:19" ht="33.75" customHeight="1" thickBot="1" x14ac:dyDescent="0.4">
      <c r="A99" s="80">
        <f>'17.18 prices'!A99</f>
        <v>592</v>
      </c>
      <c r="B99" s="64" t="str">
        <f>'17.18 prices'!B99</f>
        <v xml:space="preserve">Trenching - first 2 meters </v>
      </c>
      <c r="C99" s="81" t="str">
        <f>'17.18 prices'!C99</f>
        <v>First two meters of trenching service</v>
      </c>
      <c r="D99" s="66">
        <f>'17.18 prices'!D99</f>
        <v>533.33189790201993</v>
      </c>
      <c r="E99" s="66">
        <f>'17.18 prices'!E99</f>
        <v>586.66508769222196</v>
      </c>
      <c r="F99" s="68" t="str">
        <f>'17.18 prices'!F99</f>
        <v>na</v>
      </c>
      <c r="G99" s="68" t="str">
        <f>'17.18 prices'!G99</f>
        <v>Normal</v>
      </c>
      <c r="H99" s="68"/>
      <c r="I99" s="283"/>
      <c r="J99" s="258"/>
      <c r="K99" s="68"/>
      <c r="L99" s="284"/>
      <c r="M99" s="244">
        <f>'17.18 prices'!M99*'18.19 prices'!K15</f>
        <v>440.74999999999994</v>
      </c>
      <c r="N99" s="245"/>
      <c r="O99" s="245"/>
      <c r="P99" s="132">
        <f>IF(G99="Normal",SUM(K99:O99,-L99)*$B$16,SUM((K99/Q78), M99, N99, O99)*$B$16)</f>
        <v>105.77999999999999</v>
      </c>
      <c r="Q99" s="248">
        <f>SUM(K99:P99)</f>
        <v>546.53</v>
      </c>
      <c r="R99" s="55"/>
      <c r="S99" s="55"/>
    </row>
    <row r="100" spans="1:19" ht="32.25" customHeight="1" thickBot="1" x14ac:dyDescent="0.4">
      <c r="A100" s="82">
        <f>'17.18 prices'!A100</f>
        <v>593</v>
      </c>
      <c r="B100" s="65" t="str">
        <f>'17.18 prices'!B100</f>
        <v>Trenching - subsequent meters</v>
      </c>
      <c r="C100" s="81" t="str">
        <f>'17.18 prices'!C100</f>
        <v>Subsequent two meters of trenching service</v>
      </c>
      <c r="D100" s="70">
        <f>'17.18 prices'!D100</f>
        <v>124.02995872672392</v>
      </c>
      <c r="E100" s="70">
        <f>'17.18 prices'!E100</f>
        <v>136.43295459939631</v>
      </c>
      <c r="F100" s="68" t="str">
        <f>'17.18 prices'!F100</f>
        <v>na</v>
      </c>
      <c r="G100" s="68" t="str">
        <f>'17.18 prices'!G100</f>
        <v>Normal</v>
      </c>
      <c r="H100" s="68"/>
      <c r="I100" s="247"/>
      <c r="J100" s="248"/>
      <c r="K100" s="68"/>
      <c r="L100" s="285"/>
      <c r="M100" s="246">
        <f>'17.18 prices'!M100*'18.19 prices'!K15</f>
        <v>102.49999999999999</v>
      </c>
      <c r="N100" s="247"/>
      <c r="O100" s="247"/>
      <c r="P100" s="132">
        <f>IF(G100="Normal",SUM(K100:O100,-L100)*$B$16,SUM((K100/Q79), M100, N100, O100)*$B$16)</f>
        <v>24.599999999999994</v>
      </c>
      <c r="Q100" s="248">
        <f>SUM(K100:P100)</f>
        <v>127.09999999999998</v>
      </c>
      <c r="R100" s="55"/>
      <c r="S100" s="55"/>
    </row>
    <row r="101" spans="1:19" ht="30.75" customHeight="1" thickBot="1" x14ac:dyDescent="0.4">
      <c r="A101" s="60" t="str">
        <f>'17.18 prices'!A101</f>
        <v>Boring charges</v>
      </c>
      <c r="B101" s="58" t="str">
        <f>'17.18 prices'!B101</f>
        <v>Service</v>
      </c>
      <c r="C101" s="58" t="str">
        <f>'17.18 prices'!C101</f>
        <v>Service Description / Scope</v>
      </c>
      <c r="D101" s="279" t="str">
        <f>'17.18 prices'!D101</f>
        <v>Current Prices 2017/18</v>
      </c>
      <c r="E101" s="279" t="str">
        <f>'17.18 prices'!E101</f>
        <v>GST Inclusive</v>
      </c>
      <c r="F101" s="256" t="str">
        <f>'17.18 prices'!F101</f>
        <v>Appointment Time Hours</v>
      </c>
      <c r="G101" s="256" t="str">
        <f>'17.18 prices'!G101</f>
        <v>Normal/Over</v>
      </c>
      <c r="H101" s="256" t="str">
        <f>'17.18 prices'!H101</f>
        <v>Crew</v>
      </c>
      <c r="I101" s="256" t="s">
        <v>201</v>
      </c>
      <c r="J101" s="256" t="s">
        <v>202</v>
      </c>
      <c r="K101" s="256" t="s">
        <v>203</v>
      </c>
      <c r="L101" s="256" t="s">
        <v>204</v>
      </c>
      <c r="M101" s="256" t="s">
        <v>205</v>
      </c>
      <c r="N101" s="256" t="s">
        <v>206</v>
      </c>
      <c r="O101" s="256" t="s">
        <v>207</v>
      </c>
      <c r="P101" s="256" t="s">
        <v>208</v>
      </c>
      <c r="Q101" s="256" t="s">
        <v>209</v>
      </c>
      <c r="R101" s="55"/>
      <c r="S101" s="55"/>
    </row>
    <row r="102" spans="1:19" ht="30" customHeight="1" thickBot="1" x14ac:dyDescent="0.4">
      <c r="A102" s="80">
        <f>'17.18 prices'!A102</f>
        <v>594</v>
      </c>
      <c r="B102" s="64" t="str">
        <f>'17.18 prices'!B102</f>
        <v>Under footpath</v>
      </c>
      <c r="C102" s="81" t="str">
        <f>'17.18 prices'!C102</f>
        <v>Under footpath boring charge</v>
      </c>
      <c r="D102" s="66">
        <f>'17.18 prices'!D102</f>
        <v>967.44187907406535</v>
      </c>
      <c r="E102" s="66">
        <f>'17.18 prices'!E102</f>
        <v>1064.1860669814719</v>
      </c>
      <c r="F102" s="68" t="str">
        <f>'17.18 prices'!F102</f>
        <v>na</v>
      </c>
      <c r="G102" s="68" t="str">
        <f>'17.18 prices'!G102</f>
        <v>Normal</v>
      </c>
      <c r="H102" s="68"/>
      <c r="I102" s="283"/>
      <c r="J102" s="258"/>
      <c r="K102" s="68"/>
      <c r="L102" s="284"/>
      <c r="M102" s="244">
        <f>'17.18 prices'!M102*'18.19 prices'!K15</f>
        <v>799.49999999999989</v>
      </c>
      <c r="N102" s="245"/>
      <c r="O102" s="245"/>
      <c r="P102" s="132">
        <f>IF(G102="Normal",SUM(K102:O102,-L102)*$B$16,SUM((K102/Q81), M102, N102, O102)*$B$16)</f>
        <v>191.87999999999997</v>
      </c>
      <c r="Q102" s="248">
        <f>SUM(K102:P102)</f>
        <v>991.37999999999988</v>
      </c>
      <c r="R102" s="55"/>
      <c r="S102" s="55"/>
    </row>
    <row r="103" spans="1:19" ht="29.25" customHeight="1" thickBot="1" x14ac:dyDescent="0.4">
      <c r="A103" s="82">
        <f>'17.18 prices'!A103</f>
        <v>595</v>
      </c>
      <c r="B103" s="65" t="str">
        <f>'17.18 prices'!B103</f>
        <v>Under driveway</v>
      </c>
      <c r="C103" s="81" t="str">
        <f>'17.18 prices'!C103</f>
        <v>Under driveway boring charge</v>
      </c>
      <c r="D103" s="70">
        <f>'17.18 prices'!D103</f>
        <v>1153.4919427926629</v>
      </c>
      <c r="E103" s="70">
        <f>'17.18 prices'!E103</f>
        <v>1268.8411370719293</v>
      </c>
      <c r="F103" s="68" t="str">
        <f>'17.18 prices'!F103</f>
        <v>na</v>
      </c>
      <c r="G103" s="68" t="str">
        <f>'17.18 prices'!G103</f>
        <v>Normal</v>
      </c>
      <c r="H103" s="68"/>
      <c r="I103" s="247"/>
      <c r="J103" s="248"/>
      <c r="K103" s="68"/>
      <c r="L103" s="285"/>
      <c r="M103" s="246">
        <f>'17.18 prices'!M103*'18.19 prices'!K15</f>
        <v>953.24999999999989</v>
      </c>
      <c r="N103" s="247"/>
      <c r="O103" s="247"/>
      <c r="P103" s="247">
        <f>IF(G103="Normal",SUM(K103:O103,-L103)*$B$16,SUM((K103/Q82), M103, N103, O103)*$B$16)</f>
        <v>228.77999999999997</v>
      </c>
      <c r="Q103" s="248">
        <f>SUM(K103:P103)</f>
        <v>1182.0299999999997</v>
      </c>
      <c r="R103" s="55"/>
      <c r="S103" s="55"/>
    </row>
    <row r="104" spans="1:19" x14ac:dyDescent="0.35">
      <c r="A104"/>
      <c r="B104"/>
      <c r="C104"/>
      <c r="D104" s="251"/>
      <c r="E104" s="251"/>
      <c r="F104" s="251"/>
      <c r="G104" s="251"/>
      <c r="H104" s="251"/>
      <c r="I104" s="251"/>
      <c r="J104" s="251"/>
      <c r="K104" s="251"/>
      <c r="L104" s="251"/>
      <c r="M104" s="251"/>
      <c r="N104" s="251"/>
      <c r="O104" s="251"/>
      <c r="P104" s="251"/>
      <c r="R104" s="55"/>
      <c r="S104" s="55"/>
    </row>
    <row r="105" spans="1:19" ht="26.25" customHeight="1" x14ac:dyDescent="0.35">
      <c r="C105" s="71"/>
      <c r="D105" s="250"/>
      <c r="E105" s="251"/>
      <c r="F105" s="251"/>
      <c r="G105" s="251"/>
      <c r="H105" s="251"/>
      <c r="I105" s="251"/>
      <c r="J105" s="251"/>
      <c r="K105" s="251"/>
      <c r="L105" s="251"/>
      <c r="M105" s="251"/>
      <c r="N105" s="251"/>
      <c r="O105" s="251"/>
      <c r="P105" s="251"/>
      <c r="Q105" s="251"/>
      <c r="R105"/>
      <c r="S105"/>
    </row>
    <row r="106" spans="1:19" x14ac:dyDescent="0.35">
      <c r="C106" s="71"/>
      <c r="D106" s="250"/>
      <c r="E106" s="251"/>
      <c r="F106" s="251"/>
      <c r="G106" s="251"/>
      <c r="H106" s="251"/>
      <c r="I106" s="251"/>
      <c r="J106" s="251"/>
      <c r="K106" s="251"/>
      <c r="L106" s="251"/>
      <c r="M106" s="251"/>
      <c r="N106" s="251"/>
      <c r="O106" s="251"/>
      <c r="P106" s="251"/>
    </row>
    <row r="107" spans="1:19" x14ac:dyDescent="0.35">
      <c r="C107"/>
      <c r="D107" s="251"/>
      <c r="E107" s="251"/>
      <c r="F107" s="251"/>
      <c r="G107" s="251"/>
      <c r="H107" s="251"/>
      <c r="I107" s="251"/>
      <c r="J107" s="251"/>
      <c r="K107" s="251"/>
      <c r="L107" s="251"/>
      <c r="M107" s="251"/>
      <c r="N107" s="251"/>
      <c r="O107" s="251"/>
      <c r="P107" s="251"/>
    </row>
    <row r="108" spans="1:19" x14ac:dyDescent="0.35">
      <c r="C108"/>
      <c r="D108" s="251"/>
      <c r="E108" s="251"/>
      <c r="F108" s="251"/>
      <c r="G108" s="251"/>
      <c r="H108" s="251"/>
      <c r="I108" s="251"/>
      <c r="J108" s="251"/>
      <c r="K108" s="251"/>
      <c r="L108" s="251"/>
      <c r="M108" s="251"/>
      <c r="N108" s="251"/>
      <c r="O108" s="251"/>
      <c r="P108" s="251"/>
    </row>
    <row r="109" spans="1:19" x14ac:dyDescent="0.35">
      <c r="A109"/>
      <c r="B109"/>
      <c r="C109"/>
      <c r="D109" s="251"/>
      <c r="E109" s="251"/>
      <c r="F109" s="251"/>
      <c r="G109" s="251"/>
      <c r="H109" s="251"/>
      <c r="I109" s="251"/>
      <c r="J109" s="251"/>
      <c r="K109" s="251"/>
      <c r="L109" s="251"/>
      <c r="M109" s="251"/>
      <c r="N109" s="251"/>
      <c r="O109" s="251"/>
      <c r="P109" s="251"/>
    </row>
    <row r="110" spans="1:19" x14ac:dyDescent="0.35">
      <c r="E110" s="251"/>
      <c r="F110" s="251"/>
      <c r="G110" s="251"/>
      <c r="H110" s="251"/>
      <c r="I110" s="251"/>
      <c r="J110" s="251"/>
      <c r="K110" s="251"/>
      <c r="L110" s="251"/>
      <c r="M110" s="251"/>
      <c r="N110" s="251"/>
      <c r="O110" s="251"/>
      <c r="P110" s="251"/>
    </row>
    <row r="111" spans="1:19" x14ac:dyDescent="0.35">
      <c r="E111" s="251"/>
      <c r="F111" s="251"/>
      <c r="G111" s="251"/>
      <c r="H111" s="251"/>
      <c r="I111" s="251"/>
      <c r="J111" s="251"/>
      <c r="K111" s="251"/>
      <c r="L111" s="251"/>
      <c r="M111" s="251"/>
      <c r="N111" s="251"/>
      <c r="O111" s="251"/>
      <c r="P111" s="251"/>
    </row>
    <row r="112" spans="1:19" x14ac:dyDescent="0.35">
      <c r="E112" s="251"/>
      <c r="F112" s="251"/>
      <c r="G112" s="251"/>
      <c r="H112" s="251"/>
      <c r="I112" s="251"/>
      <c r="J112" s="251"/>
      <c r="K112" s="251"/>
      <c r="L112" s="251"/>
      <c r="M112" s="251"/>
      <c r="N112" s="251"/>
      <c r="O112" s="251"/>
      <c r="P112" s="251"/>
    </row>
    <row r="113" spans="5:16" x14ac:dyDescent="0.35">
      <c r="E113" s="251"/>
      <c r="F113" s="251"/>
      <c r="G113" s="251"/>
      <c r="H113" s="251"/>
      <c r="I113" s="251"/>
      <c r="J113" s="251"/>
      <c r="K113" s="251"/>
      <c r="L113" s="251"/>
      <c r="M113" s="251"/>
      <c r="N113" s="251"/>
      <c r="O113" s="251"/>
      <c r="P113" s="251"/>
    </row>
    <row r="114" spans="5:16" x14ac:dyDescent="0.35">
      <c r="E114" s="251"/>
      <c r="F114" s="251"/>
      <c r="G114" s="251"/>
      <c r="H114" s="251"/>
      <c r="I114" s="251"/>
      <c r="J114" s="251"/>
      <c r="K114" s="251"/>
      <c r="L114" s="251"/>
      <c r="M114" s="251"/>
      <c r="N114" s="251"/>
      <c r="O114" s="251"/>
      <c r="P114" s="251"/>
    </row>
    <row r="115" spans="5:16" x14ac:dyDescent="0.35">
      <c r="E115" s="251"/>
      <c r="F115" s="251"/>
      <c r="G115" s="251"/>
      <c r="H115" s="251"/>
      <c r="I115" s="251"/>
      <c r="J115" s="251"/>
      <c r="K115" s="251"/>
      <c r="L115" s="251"/>
      <c r="M115" s="251"/>
      <c r="N115" s="251"/>
      <c r="O115" s="251"/>
      <c r="P115" s="251"/>
    </row>
    <row r="116" spans="5:16" x14ac:dyDescent="0.35">
      <c r="E116" s="250"/>
      <c r="F116" s="250"/>
      <c r="G116" s="250"/>
      <c r="H116" s="250"/>
      <c r="I116" s="250"/>
      <c r="J116" s="250"/>
      <c r="K116" s="250"/>
      <c r="L116" s="250"/>
      <c r="M116" s="250"/>
      <c r="N116" s="250"/>
      <c r="O116" s="250"/>
      <c r="P116" s="250"/>
    </row>
    <row r="117" spans="5:16" x14ac:dyDescent="0.35">
      <c r="E117" s="250"/>
      <c r="F117" s="250"/>
      <c r="G117" s="250"/>
      <c r="H117" s="250"/>
      <c r="I117" s="250"/>
      <c r="J117" s="250"/>
      <c r="K117" s="250"/>
      <c r="L117" s="250"/>
      <c r="M117" s="250"/>
      <c r="N117" s="250"/>
      <c r="O117" s="250"/>
      <c r="P117" s="250"/>
    </row>
    <row r="118" spans="5:16" x14ac:dyDescent="0.35">
      <c r="E118" s="250"/>
      <c r="F118" s="250"/>
      <c r="G118" s="250"/>
      <c r="H118" s="250"/>
      <c r="I118" s="250"/>
      <c r="J118" s="250"/>
      <c r="K118" s="250"/>
      <c r="L118" s="250"/>
      <c r="M118" s="250"/>
      <c r="N118" s="250"/>
      <c r="O118" s="250"/>
      <c r="P118" s="250"/>
    </row>
    <row r="119" spans="5:16" x14ac:dyDescent="0.35">
      <c r="E119" s="250"/>
      <c r="F119" s="250"/>
      <c r="G119" s="250"/>
      <c r="H119" s="250"/>
      <c r="I119" s="250"/>
      <c r="J119" s="250"/>
      <c r="K119" s="250"/>
      <c r="L119" s="250"/>
      <c r="M119" s="250"/>
      <c r="N119" s="250"/>
      <c r="O119" s="250"/>
      <c r="P119" s="250"/>
    </row>
    <row r="120" spans="5:16" x14ac:dyDescent="0.35">
      <c r="E120" s="250"/>
      <c r="F120" s="250"/>
      <c r="G120" s="250"/>
      <c r="H120" s="250"/>
      <c r="I120" s="250"/>
      <c r="J120" s="250"/>
      <c r="K120" s="250"/>
      <c r="L120" s="250"/>
      <c r="M120" s="250"/>
      <c r="N120" s="250"/>
      <c r="O120" s="250"/>
      <c r="P120" s="250"/>
    </row>
    <row r="121" spans="5:16" x14ac:dyDescent="0.35">
      <c r="E121" s="250"/>
      <c r="F121" s="250"/>
      <c r="G121" s="250"/>
      <c r="H121" s="250"/>
      <c r="I121" s="250"/>
      <c r="J121" s="250"/>
      <c r="K121" s="250"/>
      <c r="L121" s="250"/>
      <c r="M121" s="250"/>
      <c r="N121" s="250"/>
      <c r="O121" s="250"/>
      <c r="P121" s="250"/>
    </row>
    <row r="122" spans="5:16" x14ac:dyDescent="0.35">
      <c r="E122" s="251"/>
      <c r="F122" s="251"/>
      <c r="G122" s="251"/>
      <c r="H122" s="251"/>
      <c r="I122" s="251"/>
      <c r="J122" s="251"/>
      <c r="K122" s="251"/>
      <c r="L122" s="251"/>
      <c r="M122" s="251"/>
      <c r="N122" s="251"/>
      <c r="O122" s="251"/>
      <c r="P122" s="251"/>
    </row>
    <row r="123" spans="5:16" x14ac:dyDescent="0.35">
      <c r="E123" s="251"/>
      <c r="F123" s="251"/>
      <c r="G123" s="251"/>
      <c r="H123" s="251"/>
      <c r="I123" s="251"/>
      <c r="J123" s="251"/>
      <c r="K123" s="251"/>
      <c r="L123" s="251"/>
      <c r="M123" s="251"/>
      <c r="N123" s="251"/>
      <c r="O123" s="251"/>
      <c r="P123" s="251"/>
    </row>
    <row r="124" spans="5:16" x14ac:dyDescent="0.35">
      <c r="E124" s="251"/>
      <c r="F124" s="251"/>
      <c r="G124" s="251"/>
      <c r="H124" s="251"/>
      <c r="I124" s="251"/>
      <c r="J124" s="251"/>
      <c r="K124" s="251"/>
      <c r="L124" s="251"/>
      <c r="M124" s="251"/>
      <c r="N124" s="251"/>
      <c r="O124" s="251"/>
      <c r="P124" s="251"/>
    </row>
  </sheetData>
  <mergeCells count="1">
    <mergeCell ref="I15:J15"/>
  </mergeCells>
  <conditionalFormatting sqref="F4:G4">
    <cfRule type="cellIs" dxfId="309" priority="7" operator="equal">
      <formula>"NO"</formula>
    </cfRule>
    <cfRule type="cellIs" dxfId="308" priority="8" operator="equal">
      <formula>"YES"</formula>
    </cfRule>
  </conditionalFormatting>
  <conditionalFormatting sqref="H4">
    <cfRule type="cellIs" dxfId="307" priority="5" operator="equal">
      <formula>"NO"</formula>
    </cfRule>
    <cfRule type="cellIs" dxfId="306" priority="6" operator="equal">
      <formula>"YES"</formula>
    </cfRule>
  </conditionalFormatting>
  <conditionalFormatting sqref="L4:M4">
    <cfRule type="cellIs" dxfId="305" priority="3" operator="equal">
      <formula>"NO"</formula>
    </cfRule>
    <cfRule type="cellIs" dxfId="304" priority="4" operator="equal">
      <formula>"YES"</formula>
    </cfRule>
  </conditionalFormatting>
  <conditionalFormatting sqref="N4">
    <cfRule type="cellIs" dxfId="303" priority="1" operator="equal">
      <formula>"NO"</formula>
    </cfRule>
    <cfRule type="cellIs" dxfId="302" priority="2" operator="equal">
      <formula>"YES"</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X124"/>
  <sheetViews>
    <sheetView topLeftCell="A13" zoomScale="70" zoomScaleNormal="70" workbookViewId="0">
      <selection activeCell="Q42" sqref="Q42"/>
    </sheetView>
  </sheetViews>
  <sheetFormatPr defaultRowHeight="14.5" x14ac:dyDescent="0.35"/>
  <cols>
    <col min="1" max="1" width="33.7265625" style="42" customWidth="1"/>
    <col min="2" max="2" width="26.7265625" style="42" customWidth="1"/>
    <col min="3" max="3" width="73.54296875" style="42" customWidth="1"/>
    <col min="4" max="4" width="18" style="46" customWidth="1"/>
    <col min="5" max="5" width="13.7265625" style="46" customWidth="1"/>
    <col min="6" max="6" width="16.81640625" style="42" customWidth="1"/>
    <col min="7" max="7" width="17.1796875" style="42" customWidth="1"/>
    <col min="8" max="8" width="18.7265625" style="42" customWidth="1"/>
    <col min="9" max="9" width="12.81640625" style="249" customWidth="1"/>
    <col min="10" max="10" width="15.1796875" style="249" customWidth="1"/>
    <col min="11" max="11" width="15.54296875" style="249" customWidth="1"/>
    <col min="12" max="12" width="13.7265625" style="249" customWidth="1"/>
    <col min="13" max="13" width="15.453125" style="249" customWidth="1"/>
    <col min="14" max="14" width="9.453125" style="249" customWidth="1"/>
    <col min="15" max="15" width="11.26953125" style="249" customWidth="1"/>
    <col min="16" max="16" width="14.26953125" style="249" customWidth="1"/>
    <col min="17" max="17" width="16.54296875" style="250" customWidth="1"/>
    <col min="18" max="19" width="16" style="46" customWidth="1"/>
    <col min="20" max="20" width="11.1796875" customWidth="1"/>
    <col min="21" max="21" width="14.7265625" customWidth="1"/>
    <col min="22" max="22" width="16.81640625" customWidth="1"/>
    <col min="25" max="25" width="13.7265625" customWidth="1"/>
    <col min="26" max="26" width="17.26953125" customWidth="1"/>
    <col min="27" max="27" width="13.453125" customWidth="1"/>
    <col min="28" max="28" width="14.81640625" customWidth="1"/>
    <col min="29" max="29" width="17.54296875" customWidth="1"/>
    <col min="34" max="34" width="10.54296875" bestFit="1" customWidth="1"/>
    <col min="41" max="41" width="10.453125" customWidth="1"/>
    <col min="44" max="44" width="10.54296875" customWidth="1"/>
    <col min="49" max="49" width="11.26953125" customWidth="1"/>
    <col min="51" max="51" width="12" customWidth="1"/>
    <col min="53" max="53" width="11.1796875" customWidth="1"/>
    <col min="56" max="57" width="10.1796875" customWidth="1"/>
  </cols>
  <sheetData>
    <row r="1" spans="1:19" ht="35" x14ac:dyDescent="0.7">
      <c r="A1" s="129" t="s">
        <v>486</v>
      </c>
    </row>
    <row r="3" spans="1:19" ht="15" thickBot="1" x14ac:dyDescent="0.4">
      <c r="B3" s="42" t="s">
        <v>312</v>
      </c>
      <c r="D3" s="42" t="str">
        <f>'17.18 prices'!D3</f>
        <v>o/t loading</v>
      </c>
      <c r="E3" s="42" t="s">
        <v>176</v>
      </c>
      <c r="K3" s="249" t="s">
        <v>177</v>
      </c>
      <c r="O3" s="251"/>
      <c r="P3" s="251"/>
      <c r="Q3" s="251"/>
      <c r="R3"/>
      <c r="S3" t="s">
        <v>295</v>
      </c>
    </row>
    <row r="4" spans="1:19" ht="42" customHeight="1" x14ac:dyDescent="0.35">
      <c r="A4" s="43"/>
      <c r="B4" s="44" t="s">
        <v>178</v>
      </c>
      <c r="C4" s="45" t="s">
        <v>44</v>
      </c>
      <c r="E4" s="47"/>
      <c r="F4" s="48" t="s">
        <v>179</v>
      </c>
      <c r="G4" s="48" t="s">
        <v>180</v>
      </c>
      <c r="H4" s="49" t="s">
        <v>181</v>
      </c>
      <c r="I4" s="267" t="s">
        <v>182</v>
      </c>
      <c r="J4" s="251"/>
      <c r="K4" s="264"/>
      <c r="L4" s="265" t="s">
        <v>179</v>
      </c>
      <c r="M4" s="265" t="s">
        <v>180</v>
      </c>
      <c r="N4" s="266" t="s">
        <v>181</v>
      </c>
      <c r="O4" s="267" t="s">
        <v>182</v>
      </c>
      <c r="Q4" s="252" t="s">
        <v>183</v>
      </c>
      <c r="R4"/>
      <c r="S4" s="120">
        <v>0.25</v>
      </c>
    </row>
    <row r="5" spans="1:19" ht="15.75" customHeight="1" x14ac:dyDescent="0.35">
      <c r="A5" s="50" t="s">
        <v>184</v>
      </c>
      <c r="B5" s="211">
        <f>'17.18 prices'!B5</f>
        <v>0.37</v>
      </c>
      <c r="C5" s="212">
        <f>'17.18 prices'!C5</f>
        <v>0.37</v>
      </c>
      <c r="E5" s="50" t="s">
        <v>185</v>
      </c>
      <c r="F5" s="94">
        <v>1</v>
      </c>
      <c r="G5" s="94"/>
      <c r="H5" s="94"/>
      <c r="I5" s="270">
        <f>(F5*$B$14)+(G5*$B$15)+(H5*$B$6)</f>
        <v>97.359270345618725</v>
      </c>
      <c r="J5" s="251"/>
      <c r="K5" s="268" t="s">
        <v>185</v>
      </c>
      <c r="L5" s="271">
        <f t="shared" ref="L5:L10" si="0">F5*(C$14/B$14)</f>
        <v>1.4</v>
      </c>
      <c r="M5" s="271"/>
      <c r="N5" s="271"/>
      <c r="O5" s="270">
        <f t="shared" ref="O5:O12" si="1">(L5*$B$14)+(M5*$B$15)+(N5*$B$6)</f>
        <v>136.30297848386621</v>
      </c>
      <c r="Q5" s="253">
        <f>O5/I5</f>
        <v>1.4</v>
      </c>
      <c r="R5"/>
      <c r="S5" s="121">
        <v>0.5</v>
      </c>
    </row>
    <row r="6" spans="1:19" ht="15.75" customHeight="1" x14ac:dyDescent="0.35">
      <c r="A6" s="50" t="s">
        <v>186</v>
      </c>
      <c r="B6" s="374">
        <v>68.959634819311759</v>
      </c>
      <c r="C6" s="142">
        <f>B6*'17.18 prices'!D6</f>
        <v>96.543488747036463</v>
      </c>
      <c r="D6" s="128">
        <f>C6/B6</f>
        <v>1.4</v>
      </c>
      <c r="E6" s="50" t="s">
        <v>187</v>
      </c>
      <c r="F6" s="94">
        <v>2</v>
      </c>
      <c r="G6" s="94">
        <v>1</v>
      </c>
      <c r="H6" s="94"/>
      <c r="I6" s="270">
        <f t="shared" ref="I6:I12" si="2">(F6*$B$14)+(G6*$B$15)+(H6*$B$6)</f>
        <v>279.24505678431581</v>
      </c>
      <c r="J6" s="251"/>
      <c r="K6" s="268" t="s">
        <v>187</v>
      </c>
      <c r="L6" s="271">
        <f t="shared" si="0"/>
        <v>2.8</v>
      </c>
      <c r="M6" s="271">
        <f>G6*(C$15/B$15)</f>
        <v>1.4</v>
      </c>
      <c r="N6" s="271"/>
      <c r="O6" s="270">
        <f t="shared" si="1"/>
        <v>390.9430794980421</v>
      </c>
      <c r="Q6" s="253">
        <f t="shared" ref="Q6:Q12" si="3">O6/I6</f>
        <v>1.4</v>
      </c>
      <c r="R6"/>
      <c r="S6" s="121">
        <v>0.75</v>
      </c>
    </row>
    <row r="7" spans="1:19" ht="15.75" customHeight="1" x14ac:dyDescent="0.35">
      <c r="A7" s="50" t="s">
        <v>54</v>
      </c>
      <c r="B7" s="139">
        <f>'Revised labour.plant escalation'!E2</f>
        <v>116.20570080620804</v>
      </c>
      <c r="C7" s="142">
        <f>B7*'17.18 prices'!D7</f>
        <v>162.68798112869126</v>
      </c>
      <c r="D7" s="128">
        <f t="shared" ref="D7:D15" si="4">C7/B7</f>
        <v>1.4000000000000001</v>
      </c>
      <c r="E7" s="50" t="s">
        <v>188</v>
      </c>
      <c r="F7" s="94">
        <v>2</v>
      </c>
      <c r="G7" s="94"/>
      <c r="H7" s="94"/>
      <c r="I7" s="270">
        <f t="shared" si="2"/>
        <v>194.71854069123745</v>
      </c>
      <c r="J7" s="251"/>
      <c r="K7" s="268" t="s">
        <v>188</v>
      </c>
      <c r="L7" s="271">
        <f t="shared" si="0"/>
        <v>2.8</v>
      </c>
      <c r="M7" s="271"/>
      <c r="N7" s="271"/>
      <c r="O7" s="270">
        <f t="shared" si="1"/>
        <v>272.60595696773242</v>
      </c>
      <c r="Q7" s="253">
        <f t="shared" si="3"/>
        <v>1.4</v>
      </c>
      <c r="R7"/>
      <c r="S7" s="121">
        <v>1</v>
      </c>
    </row>
    <row r="8" spans="1:19" ht="29.25" customHeight="1" x14ac:dyDescent="0.35">
      <c r="A8" s="51" t="s">
        <v>189</v>
      </c>
      <c r="B8" s="374">
        <v>133.86581504972423</v>
      </c>
      <c r="C8" s="142">
        <f>B8*'17.18 prices'!D8</f>
        <v>187.41214106961391</v>
      </c>
      <c r="D8" s="128">
        <f t="shared" si="4"/>
        <v>1.4</v>
      </c>
      <c r="E8" s="50" t="s">
        <v>190</v>
      </c>
      <c r="F8" s="94">
        <v>2</v>
      </c>
      <c r="G8" s="94"/>
      <c r="H8" s="94"/>
      <c r="I8" s="270">
        <f t="shared" si="2"/>
        <v>194.71854069123745</v>
      </c>
      <c r="J8" s="251"/>
      <c r="K8" s="268" t="s">
        <v>190</v>
      </c>
      <c r="L8" s="271">
        <f t="shared" si="0"/>
        <v>2.8</v>
      </c>
      <c r="M8" s="271">
        <f>G8*(C$15/B$15)</f>
        <v>0</v>
      </c>
      <c r="N8" s="271"/>
      <c r="O8" s="270">
        <f t="shared" si="1"/>
        <v>272.60595696773242</v>
      </c>
      <c r="Q8" s="253">
        <f t="shared" si="3"/>
        <v>1.4</v>
      </c>
      <c r="R8"/>
      <c r="S8" s="121">
        <v>1.5</v>
      </c>
    </row>
    <row r="9" spans="1:19" ht="15.75" customHeight="1" x14ac:dyDescent="0.35">
      <c r="A9" s="50" t="s">
        <v>56</v>
      </c>
      <c r="B9" s="139">
        <f>'Revised labour.plant escalation'!E4</f>
        <v>104.7419363758363</v>
      </c>
      <c r="C9" s="142">
        <f>B9*'17.18 prices'!D9</f>
        <v>146.6387109261708</v>
      </c>
      <c r="D9" s="128">
        <f t="shared" si="4"/>
        <v>1.3999999999999997</v>
      </c>
      <c r="E9" s="50" t="s">
        <v>191</v>
      </c>
      <c r="F9" s="94">
        <v>1</v>
      </c>
      <c r="G9" s="94"/>
      <c r="H9" s="94"/>
      <c r="I9" s="270">
        <f t="shared" si="2"/>
        <v>97.359270345618725</v>
      </c>
      <c r="J9" s="251"/>
      <c r="K9" s="268" t="s">
        <v>191</v>
      </c>
      <c r="L9" s="271">
        <f t="shared" si="0"/>
        <v>1.4</v>
      </c>
      <c r="M9" s="271"/>
      <c r="N9" s="271"/>
      <c r="O9" s="270">
        <f t="shared" si="1"/>
        <v>136.30297848386621</v>
      </c>
      <c r="Q9" s="253">
        <f t="shared" si="3"/>
        <v>1.4</v>
      </c>
      <c r="R9"/>
      <c r="S9" s="121">
        <v>2</v>
      </c>
    </row>
    <row r="10" spans="1:19" ht="15.75" customHeight="1" x14ac:dyDescent="0.35">
      <c r="A10" s="50" t="s">
        <v>57</v>
      </c>
      <c r="B10" s="358">
        <v>97.359270345618725</v>
      </c>
      <c r="C10" s="142">
        <f>B10*'17.18 prices'!D10</f>
        <v>136.30297848386621</v>
      </c>
      <c r="D10" s="128">
        <f t="shared" si="4"/>
        <v>1.4</v>
      </c>
      <c r="E10" s="50" t="s">
        <v>192</v>
      </c>
      <c r="F10" s="94">
        <v>3</v>
      </c>
      <c r="G10" s="94"/>
      <c r="H10" s="94"/>
      <c r="I10" s="270">
        <f>(F10*$B$14)+(G10*$B$15)+(H10*$B$6)</f>
        <v>292.07781103685619</v>
      </c>
      <c r="J10" s="251"/>
      <c r="K10" s="268" t="s">
        <v>192</v>
      </c>
      <c r="L10" s="271">
        <f t="shared" si="0"/>
        <v>4.1999999999999993</v>
      </c>
      <c r="M10" s="271">
        <f>G10*(C$15/B$15)</f>
        <v>0</v>
      </c>
      <c r="N10" s="271"/>
      <c r="O10" s="270">
        <f t="shared" si="1"/>
        <v>408.90893545159855</v>
      </c>
      <c r="Q10" s="253">
        <f t="shared" si="3"/>
        <v>1.3999999999999997</v>
      </c>
      <c r="R10"/>
      <c r="S10" s="121">
        <v>2.5</v>
      </c>
    </row>
    <row r="11" spans="1:19" ht="15.75" customHeight="1" x14ac:dyDescent="0.35">
      <c r="A11" s="50" t="s">
        <v>59</v>
      </c>
      <c r="B11" s="358">
        <v>97.359270345618725</v>
      </c>
      <c r="C11" s="142">
        <f>B11*'17.18 prices'!D11</f>
        <v>136.30297848386621</v>
      </c>
      <c r="D11" s="128">
        <f t="shared" si="4"/>
        <v>1.4</v>
      </c>
      <c r="E11" s="50" t="s">
        <v>181</v>
      </c>
      <c r="F11" s="94">
        <v>0</v>
      </c>
      <c r="G11" s="94">
        <v>0</v>
      </c>
      <c r="H11" s="94">
        <v>1</v>
      </c>
      <c r="I11" s="270">
        <f t="shared" si="2"/>
        <v>68.959634819311759</v>
      </c>
      <c r="J11" s="251"/>
      <c r="K11" s="268" t="s">
        <v>181</v>
      </c>
      <c r="L11" s="271"/>
      <c r="M11" s="271"/>
      <c r="N11" s="271">
        <f>H11*(C$6/B$6)</f>
        <v>1.4</v>
      </c>
      <c r="O11" s="270">
        <f>(L11*$B$14)+(M11*$B$15)+(N11*$B$6)</f>
        <v>96.543488747036463</v>
      </c>
      <c r="Q11" s="253">
        <f>O11/I11</f>
        <v>1.4</v>
      </c>
      <c r="R11"/>
      <c r="S11" s="121">
        <v>3</v>
      </c>
    </row>
    <row r="12" spans="1:19" ht="15.75" customHeight="1" thickBot="1" x14ac:dyDescent="0.4">
      <c r="A12" s="50" t="s">
        <v>60</v>
      </c>
      <c r="B12" s="358">
        <v>97.359270345618725</v>
      </c>
      <c r="C12" s="142">
        <f>B12*'17.18 prices'!D12</f>
        <v>136.30297848386621</v>
      </c>
      <c r="D12" s="128">
        <f t="shared" si="4"/>
        <v>1.4</v>
      </c>
      <c r="E12" s="52" t="s">
        <v>193</v>
      </c>
      <c r="F12" s="95">
        <v>2</v>
      </c>
      <c r="G12" s="95"/>
      <c r="H12" s="95"/>
      <c r="I12" s="275">
        <f t="shared" si="2"/>
        <v>194.71854069123745</v>
      </c>
      <c r="J12" s="251"/>
      <c r="K12" s="273" t="s">
        <v>193</v>
      </c>
      <c r="L12" s="276">
        <f>F12*(C$14/B$14)</f>
        <v>2.8</v>
      </c>
      <c r="M12" s="276"/>
      <c r="N12" s="276"/>
      <c r="O12" s="275">
        <f t="shared" si="1"/>
        <v>272.60595696773242</v>
      </c>
      <c r="P12" s="251"/>
      <c r="Q12" s="254">
        <f t="shared" si="3"/>
        <v>1.4</v>
      </c>
      <c r="R12"/>
      <c r="S12" s="121">
        <v>3.5</v>
      </c>
    </row>
    <row r="13" spans="1:19" ht="18.75" customHeight="1" x14ac:dyDescent="0.35">
      <c r="A13" s="50" t="s">
        <v>61</v>
      </c>
      <c r="B13" s="358">
        <v>97.359270345618725</v>
      </c>
      <c r="C13" s="142">
        <f>B13*'17.18 prices'!D13</f>
        <v>136.30297848386621</v>
      </c>
      <c r="D13" s="128">
        <f t="shared" si="4"/>
        <v>1.4</v>
      </c>
      <c r="E13" s="46" t="s">
        <v>545</v>
      </c>
      <c r="F13" s="42">
        <v>1</v>
      </c>
      <c r="H13"/>
      <c r="I13" s="300">
        <f>F13*'Revised labour.plant escalation'!E12</f>
        <v>80.331770921949627</v>
      </c>
      <c r="J13" s="251"/>
      <c r="K13" s="251"/>
      <c r="L13" s="251"/>
      <c r="M13" s="251"/>
      <c r="P13" s="251"/>
      <c r="Q13" s="251"/>
      <c r="R13"/>
      <c r="S13" s="121">
        <v>4</v>
      </c>
    </row>
    <row r="14" spans="1:19" ht="15" customHeight="1" thickBot="1" x14ac:dyDescent="0.4">
      <c r="A14" s="50" t="s">
        <v>62</v>
      </c>
      <c r="B14" s="374">
        <v>97.359270345618725</v>
      </c>
      <c r="C14" s="142">
        <f>B14*'17.18 prices'!D14</f>
        <v>136.30297848386621</v>
      </c>
      <c r="D14" s="128">
        <f t="shared" si="4"/>
        <v>1.4</v>
      </c>
      <c r="E14" s="53"/>
      <c r="F14"/>
      <c r="G14"/>
      <c r="H14"/>
      <c r="I14" s="251"/>
      <c r="J14" s="251"/>
      <c r="K14" s="251"/>
      <c r="L14" s="251"/>
      <c r="M14" s="251"/>
      <c r="N14" s="251"/>
      <c r="O14" s="251"/>
      <c r="P14" s="251"/>
      <c r="Q14" s="251"/>
      <c r="R14"/>
      <c r="S14" s="121">
        <v>4.5</v>
      </c>
    </row>
    <row r="15" spans="1:19" ht="15" thickBot="1" x14ac:dyDescent="0.4">
      <c r="A15" s="50" t="s">
        <v>63</v>
      </c>
      <c r="B15" s="139">
        <f>'Revised labour.plant escalation'!E10</f>
        <v>84.526516093078328</v>
      </c>
      <c r="C15" s="142">
        <f>B15*'17.18 prices'!D15</f>
        <v>118.33712253030966</v>
      </c>
      <c r="D15" s="128">
        <f t="shared" si="4"/>
        <v>1.4</v>
      </c>
      <c r="E15" s="53"/>
      <c r="F15"/>
      <c r="G15"/>
      <c r="H15"/>
      <c r="I15" s="521" t="s">
        <v>544</v>
      </c>
      <c r="J15" s="522"/>
      <c r="K15" s="375">
        <v>1.0245</v>
      </c>
      <c r="L15" s="251"/>
      <c r="M15" s="251"/>
      <c r="N15" s="251"/>
      <c r="O15" s="251"/>
      <c r="P15" s="251"/>
      <c r="Q15" s="251"/>
      <c r="R15"/>
      <c r="S15" s="121">
        <v>5</v>
      </c>
    </row>
    <row r="16" spans="1:19" ht="17.25" customHeight="1" thickBot="1" x14ac:dyDescent="0.4">
      <c r="A16" s="52" t="s">
        <v>194</v>
      </c>
      <c r="B16" s="213">
        <f>'17.18 prices'!B16</f>
        <v>0.24</v>
      </c>
      <c r="C16" s="214">
        <f>'17.18 prices'!C16</f>
        <v>0.24</v>
      </c>
      <c r="D16"/>
      <c r="E16"/>
      <c r="F16"/>
      <c r="G16"/>
      <c r="L16" s="278"/>
      <c r="Q16" s="251"/>
      <c r="R16"/>
      <c r="S16" s="121">
        <v>5.5</v>
      </c>
    </row>
    <row r="17" spans="1:40" ht="17.25" customHeight="1" x14ac:dyDescent="0.35">
      <c r="D17"/>
      <c r="E17"/>
      <c r="F17"/>
      <c r="G17"/>
      <c r="Q17" s="251"/>
      <c r="R17"/>
      <c r="S17" s="121">
        <v>6</v>
      </c>
    </row>
    <row r="18" spans="1:40" x14ac:dyDescent="0.35">
      <c r="A18" s="54"/>
      <c r="D18" s="55"/>
      <c r="E18" s="55"/>
      <c r="F18" s="55"/>
      <c r="G18" s="55"/>
      <c r="H18" s="55"/>
      <c r="I18" s="255"/>
      <c r="J18" s="255"/>
      <c r="K18" s="255"/>
      <c r="L18" s="255"/>
      <c r="M18" s="255"/>
      <c r="N18" s="255"/>
      <c r="O18" s="255"/>
      <c r="P18" s="255"/>
      <c r="Q18" s="255"/>
      <c r="R18" s="55"/>
      <c r="S18" s="121">
        <v>6.5</v>
      </c>
      <c r="Y18" s="55"/>
      <c r="AF18" s="56"/>
      <c r="AG18" s="56"/>
      <c r="AH18" s="56"/>
      <c r="AI18" s="56"/>
      <c r="AJ18" s="55"/>
      <c r="AK18" s="55"/>
      <c r="AL18" s="55"/>
      <c r="AM18" s="55"/>
      <c r="AN18" s="55"/>
    </row>
    <row r="19" spans="1:40" ht="23.25" customHeight="1" thickBot="1" x14ac:dyDescent="0.4">
      <c r="D19" s="55"/>
      <c r="E19" s="55"/>
      <c r="F19" s="55"/>
      <c r="G19" s="55"/>
      <c r="H19" s="55"/>
      <c r="I19" s="255"/>
      <c r="J19" s="255"/>
      <c r="K19" s="255"/>
      <c r="L19" s="255"/>
      <c r="M19" s="255"/>
      <c r="N19" s="255"/>
      <c r="O19" s="255"/>
      <c r="P19" s="255"/>
      <c r="Q19" s="255"/>
      <c r="R19" s="55"/>
      <c r="S19" s="121">
        <v>7</v>
      </c>
      <c r="Y19" s="55"/>
      <c r="AF19" s="56"/>
      <c r="AG19" s="56"/>
      <c r="AH19" s="56"/>
      <c r="AI19" s="56"/>
      <c r="AJ19" s="55"/>
      <c r="AK19" s="55"/>
      <c r="AL19" s="55"/>
      <c r="AM19" s="55"/>
      <c r="AN19" s="55"/>
    </row>
    <row r="20" spans="1:40" ht="26.5" thickBot="1" x14ac:dyDescent="0.4">
      <c r="A20" s="57" t="s">
        <v>8</v>
      </c>
      <c r="B20" s="58" t="s">
        <v>133</v>
      </c>
      <c r="C20" s="58" t="s">
        <v>195</v>
      </c>
      <c r="D20" s="59" t="s">
        <v>196</v>
      </c>
      <c r="E20" s="59" t="s">
        <v>197</v>
      </c>
      <c r="F20" s="58" t="s">
        <v>198</v>
      </c>
      <c r="G20" s="58" t="s">
        <v>199</v>
      </c>
      <c r="H20" s="58" t="s">
        <v>200</v>
      </c>
      <c r="I20" s="256" t="s">
        <v>201</v>
      </c>
      <c r="J20" s="256" t="s">
        <v>202</v>
      </c>
      <c r="K20" s="256" t="s">
        <v>203</v>
      </c>
      <c r="L20" s="256" t="s">
        <v>204</v>
      </c>
      <c r="M20" s="256" t="s">
        <v>205</v>
      </c>
      <c r="N20" s="256" t="s">
        <v>206</v>
      </c>
      <c r="O20" s="256" t="s">
        <v>207</v>
      </c>
      <c r="P20" s="256" t="s">
        <v>208</v>
      </c>
      <c r="Q20" s="256" t="s">
        <v>209</v>
      </c>
      <c r="R20" s="55"/>
      <c r="S20" s="121">
        <v>7.5</v>
      </c>
    </row>
    <row r="21" spans="1:40" ht="26.5" thickBot="1" x14ac:dyDescent="0.4">
      <c r="A21" s="60" t="s">
        <v>210</v>
      </c>
      <c r="B21" s="61"/>
      <c r="C21" s="61"/>
      <c r="D21" s="62"/>
      <c r="E21" s="62"/>
      <c r="F21" s="61"/>
      <c r="G21" s="61"/>
      <c r="H21" s="61"/>
      <c r="I21" s="257"/>
      <c r="J21" s="257"/>
      <c r="K21" s="257"/>
      <c r="L21" s="257"/>
      <c r="M21" s="257"/>
      <c r="N21" s="257"/>
      <c r="O21" s="257"/>
      <c r="P21" s="257"/>
      <c r="Q21" s="257"/>
      <c r="R21" s="55"/>
      <c r="S21" s="122">
        <v>8</v>
      </c>
    </row>
    <row r="22" spans="1:40" ht="31.5" customHeight="1" thickBot="1" x14ac:dyDescent="0.4">
      <c r="A22" s="63">
        <f>'17.18 prices'!A22</f>
        <v>501</v>
      </c>
      <c r="B22" s="64" t="str">
        <f>'17.18 prices'!B22</f>
        <v>Re-energise premises – Business Hours</v>
      </c>
      <c r="C22" s="65" t="str">
        <f>'17.18 prices'!C22</f>
        <v>Re-energisation of a premises that is already connected to the network during business hours</v>
      </c>
      <c r="D22" s="436">
        <f>'17.18 prices'!D22</f>
        <v>69.524025133039231</v>
      </c>
      <c r="E22" s="436">
        <f>'17.18 prices'!E22</f>
        <v>76.476427646343154</v>
      </c>
      <c r="F22" s="67">
        <f>'17.18 prices'!F22</f>
        <v>0.5</v>
      </c>
      <c r="G22" s="67" t="str">
        <f>'17.18 prices'!G22</f>
        <v>Normal</v>
      </c>
      <c r="H22" s="67" t="str">
        <f>'17.18 prices'!H22</f>
        <v>F Crew Meter</v>
      </c>
      <c r="I22" s="436">
        <f>VLOOKUP(H22,Crews, 5,FALSE)</f>
        <v>97.359270345618725</v>
      </c>
      <c r="J22" s="436">
        <f>VLOOKUP(H22,crewsot, 5,FALSE)</f>
        <v>136.30297848386621</v>
      </c>
      <c r="K22" s="436">
        <f>IF(G22="Normal",F22*I22,F22*J22)</f>
        <v>48.679635172809363</v>
      </c>
      <c r="L22" s="436">
        <f>IF(G22="Normal",K22*$B$5,K22/Q5*$B$5)</f>
        <v>18.011465013939464</v>
      </c>
      <c r="M22" s="281"/>
      <c r="N22" s="281"/>
      <c r="O22" s="281"/>
      <c r="P22" s="437">
        <f>IF(G22="Normal",SUM(K22:O22,-L22)*$B$16,SUM((K22/Q5), M22, N22, O22)*$B$16)</f>
        <v>11.683112441474247</v>
      </c>
      <c r="Q22" s="281">
        <f>SUM(K22:P22)</f>
        <v>78.374212628223077</v>
      </c>
      <c r="R22" s="295"/>
      <c r="S22" s="55"/>
    </row>
    <row r="23" spans="1:40" ht="29.25" customHeight="1" thickBot="1" x14ac:dyDescent="0.4">
      <c r="A23" s="69">
        <f>'17.18 prices'!A23</f>
        <v>502</v>
      </c>
      <c r="B23" s="65" t="str">
        <f>'17.18 prices'!B23</f>
        <v>Re-energise premises – After Hours</v>
      </c>
      <c r="C23" s="65" t="str">
        <f>'17.18 prices'!C23</f>
        <v>Re-energisation of a premises that is already connected to the network during after-hours periods</v>
      </c>
      <c r="D23" s="119">
        <f>'17.18 prices'!D23</f>
        <v>88.130056630601331</v>
      </c>
      <c r="E23" s="119">
        <f>'17.18 prices'!E23</f>
        <v>96.94306229366147</v>
      </c>
      <c r="F23" s="67">
        <f>'17.18 prices'!F23</f>
        <v>0.5</v>
      </c>
      <c r="G23" s="67" t="str">
        <f>'17.18 prices'!G23</f>
        <v>Overtime</v>
      </c>
      <c r="H23" s="67" t="str">
        <f>'17.18 prices'!H23</f>
        <v>F Crew Meter</v>
      </c>
      <c r="I23" s="119">
        <f>VLOOKUP(H23,Crews, 5,FALSE)</f>
        <v>97.359270345618725</v>
      </c>
      <c r="J23" s="119">
        <f>VLOOKUP(H23,crewsot, 5,FALSE)</f>
        <v>136.30297848386621</v>
      </c>
      <c r="K23" s="119">
        <f>IF(G23="Normal",F23*I23,F23*J23)</f>
        <v>68.151489241933106</v>
      </c>
      <c r="L23" s="119">
        <f>IF(G23="Normal",K23*$B$5,K23/Q5*$B$5)</f>
        <v>18.011465013939464</v>
      </c>
      <c r="M23" s="67"/>
      <c r="N23" s="67"/>
      <c r="O23" s="67"/>
      <c r="P23" s="437">
        <f>IF(G23="Normal",SUM(K23:O23,-L23)*$B$16,SUM((K23/Q6), M23, N23, O23)*$B$16)</f>
        <v>11.683112441474247</v>
      </c>
      <c r="Q23" s="260">
        <f>SUM(K23:P23)</f>
        <v>97.846066697346814</v>
      </c>
      <c r="R23" s="295"/>
      <c r="S23" s="55"/>
    </row>
    <row r="24" spans="1:40" s="42" customFormat="1" ht="28" customHeight="1" thickBot="1" x14ac:dyDescent="0.4">
      <c r="A24" s="60" t="str">
        <f>'17.18 prices'!A24</f>
        <v>Premise De-energisation – Existing Network Connection</v>
      </c>
      <c r="B24" s="58" t="str">
        <f>'17.18 prices'!B24</f>
        <v>Service</v>
      </c>
      <c r="C24" s="58" t="str">
        <f>'17.18 prices'!C24</f>
        <v>Service Description / Scope</v>
      </c>
      <c r="D24" s="279" t="str">
        <f>'17.18 prices'!D24</f>
        <v>Current Prices 2017/18</v>
      </c>
      <c r="E24" s="279" t="str">
        <f>'17.18 prices'!E24</f>
        <v>GST Inclusive</v>
      </c>
      <c r="F24" s="256" t="str">
        <f>'17.18 prices'!F24</f>
        <v>Appointment Time Hours</v>
      </c>
      <c r="G24" s="256" t="str">
        <f>'17.18 prices'!G24</f>
        <v>Normal/Over</v>
      </c>
      <c r="H24" s="256" t="str">
        <f>'17.18 prices'!H24</f>
        <v>Crew</v>
      </c>
      <c r="I24" s="256" t="s">
        <v>201</v>
      </c>
      <c r="J24" s="256" t="s">
        <v>202</v>
      </c>
      <c r="K24" s="256" t="s">
        <v>203</v>
      </c>
      <c r="L24" s="256" t="s">
        <v>204</v>
      </c>
      <c r="M24" s="256" t="s">
        <v>205</v>
      </c>
      <c r="N24" s="256" t="s">
        <v>206</v>
      </c>
      <c r="O24" s="256" t="s">
        <v>207</v>
      </c>
      <c r="P24" s="256" t="s">
        <v>208</v>
      </c>
      <c r="Q24" s="256" t="s">
        <v>209</v>
      </c>
      <c r="R24" s="55"/>
      <c r="S24" s="55"/>
      <c r="U24"/>
      <c r="V24"/>
      <c r="W24"/>
      <c r="X24"/>
      <c r="Y24"/>
      <c r="Z24"/>
      <c r="AA24"/>
      <c r="AB24"/>
      <c r="AC24"/>
      <c r="AD24"/>
      <c r="AE24"/>
      <c r="AF24"/>
      <c r="AG24"/>
      <c r="AH24"/>
      <c r="AI24"/>
      <c r="AJ24"/>
      <c r="AK24"/>
      <c r="AL24"/>
    </row>
    <row r="25" spans="1:40" ht="36" customHeight="1" thickBot="1" x14ac:dyDescent="0.4">
      <c r="A25" s="63">
        <f>'17.18 prices'!A25</f>
        <v>503</v>
      </c>
      <c r="B25" s="64" t="str">
        <f>'17.18 prices'!B25</f>
        <v>De-energise premises – Business Hours</v>
      </c>
      <c r="C25" s="65" t="str">
        <f>'17.18 prices'!C25</f>
        <v>De-energisation of a premises that is already connected to the network during business hours; excluding where the de-energisation is for debt non-payment</v>
      </c>
      <c r="D25" s="436">
        <f>'17.18 prices'!D25</f>
        <v>69.524025133039231</v>
      </c>
      <c r="E25" s="436">
        <f>'17.18 prices'!E25</f>
        <v>76.476427646343154</v>
      </c>
      <c r="F25" s="67">
        <f>'17.18 prices'!F25</f>
        <v>0.5</v>
      </c>
      <c r="G25" s="67" t="str">
        <f>'17.18 prices'!G25</f>
        <v>Normal</v>
      </c>
      <c r="H25" s="67" t="str">
        <f>'17.18 prices'!H25</f>
        <v>F Crew Meter</v>
      </c>
      <c r="I25" s="436">
        <f>VLOOKUP(H25,Crews, 5,FALSE)</f>
        <v>97.359270345618725</v>
      </c>
      <c r="J25" s="436">
        <f>VLOOKUP(H25,crewsot, 5,FALSE)</f>
        <v>136.30297848386621</v>
      </c>
      <c r="K25" s="436">
        <f>IF(G25="Normal",F25*I25,F25*J25)</f>
        <v>48.679635172809363</v>
      </c>
      <c r="L25" s="436">
        <f>IF(G25="Normal",K25*$B$5,K25/Q5*$B$5)</f>
        <v>18.011465013939464</v>
      </c>
      <c r="M25" s="281"/>
      <c r="N25" s="281"/>
      <c r="O25" s="281"/>
      <c r="P25" s="437">
        <f>IF(G25="Normal",SUM(K25:O25,-L25)*$B$16,SUM((K25/Q8), M25, N25, O25)*$B$16)</f>
        <v>11.683112441474247</v>
      </c>
      <c r="Q25" s="281">
        <f>SUM(K25:P25)</f>
        <v>78.374212628223077</v>
      </c>
      <c r="R25" s="295"/>
      <c r="S25" s="55"/>
    </row>
    <row r="26" spans="1:40" ht="39" customHeight="1" thickBot="1" x14ac:dyDescent="0.4">
      <c r="A26" s="69">
        <f>'17.18 prices'!A26</f>
        <v>505</v>
      </c>
      <c r="B26" s="65" t="str">
        <f>'17.18 prices'!B26</f>
        <v xml:space="preserve">De-energise premises for debt non-payment </v>
      </c>
      <c r="C26" s="65" t="str">
        <f>'17.18 prices'!C26</f>
        <v xml:space="preserve">De-energisation of a premises that is already connected to the network where the de-energisation is for debt non-payment – Anytime </v>
      </c>
      <c r="D26" s="119">
        <f>'17.18 prices'!D26</f>
        <v>139.05830152310193</v>
      </c>
      <c r="E26" s="119">
        <f>'17.18 prices'!E26</f>
        <v>152.96413167541215</v>
      </c>
      <c r="F26" s="67">
        <f>'17.18 prices'!F26</f>
        <v>0.5</v>
      </c>
      <c r="G26" s="67" t="str">
        <f>'17.18 prices'!G26</f>
        <v>Normal</v>
      </c>
      <c r="H26" s="67" t="str">
        <f>'17.18 prices'!H26</f>
        <v>Meter crew</v>
      </c>
      <c r="I26" s="119">
        <f>VLOOKUP(H26,Crews, 5,FALSE)</f>
        <v>194.71854069123745</v>
      </c>
      <c r="J26" s="119">
        <f>VLOOKUP(H26,crewsot, 5,FALSE)</f>
        <v>272.60595696773242</v>
      </c>
      <c r="K26" s="119">
        <f>IF(G26="Normal",F26*I26,F26*J26)</f>
        <v>97.359270345618725</v>
      </c>
      <c r="L26" s="119">
        <f>IF(G26="Normal",K26*$B$5,K26/Q5*$B$5)</f>
        <v>36.022930027878928</v>
      </c>
      <c r="M26" s="67"/>
      <c r="N26" s="67"/>
      <c r="O26" s="67"/>
      <c r="P26" s="437">
        <f>IF(G26="Normal",SUM(K26:O26,-L26)*$B$16,SUM((K26/Q9), M26, N26, O26)*$B$16)</f>
        <v>23.366224882948494</v>
      </c>
      <c r="Q26" s="260">
        <f>SUM(K26:P26)</f>
        <v>156.74842525644615</v>
      </c>
      <c r="R26" s="295"/>
      <c r="S26" s="55"/>
    </row>
    <row r="27" spans="1:40" s="42" customFormat="1" ht="28" customHeight="1" thickBot="1" x14ac:dyDescent="0.4">
      <c r="A27" s="60" t="str">
        <f>'17.18 prices'!A27</f>
        <v>Meter Investigations</v>
      </c>
      <c r="B27" s="58" t="str">
        <f>'17.18 prices'!B27</f>
        <v>Service</v>
      </c>
      <c r="C27" s="58" t="str">
        <f>'17.18 prices'!C27</f>
        <v>Service Description / Scope</v>
      </c>
      <c r="D27" s="279" t="str">
        <f>'17.18 prices'!D27</f>
        <v>Current Prices 2017/18</v>
      </c>
      <c r="E27" s="279" t="str">
        <f>'17.18 prices'!E27</f>
        <v>GST Inclusive</v>
      </c>
      <c r="F27" s="256" t="str">
        <f>'17.18 prices'!F27</f>
        <v>Appointment Time Hours</v>
      </c>
      <c r="G27" s="256" t="str">
        <f>'17.18 prices'!G27</f>
        <v>Normal/Over</v>
      </c>
      <c r="H27" s="256" t="str">
        <f>'17.18 prices'!H27</f>
        <v>Crew</v>
      </c>
      <c r="I27" s="256" t="s">
        <v>201</v>
      </c>
      <c r="J27" s="256" t="s">
        <v>202</v>
      </c>
      <c r="K27" s="256" t="s">
        <v>203</v>
      </c>
      <c r="L27" s="256" t="s">
        <v>204</v>
      </c>
      <c r="M27" s="256" t="s">
        <v>205</v>
      </c>
      <c r="N27" s="256" t="s">
        <v>206</v>
      </c>
      <c r="O27" s="256" t="s">
        <v>207</v>
      </c>
      <c r="P27" s="256" t="s">
        <v>208</v>
      </c>
      <c r="Q27" s="256" t="s">
        <v>209</v>
      </c>
      <c r="R27" s="55"/>
      <c r="S27" s="55"/>
      <c r="U27"/>
      <c r="V27"/>
      <c r="W27"/>
      <c r="X27"/>
      <c r="Y27"/>
      <c r="Z27"/>
      <c r="AA27"/>
      <c r="AB27"/>
      <c r="AC27"/>
      <c r="AD27"/>
      <c r="AE27"/>
      <c r="AF27"/>
      <c r="AG27"/>
      <c r="AH27"/>
      <c r="AI27"/>
      <c r="AJ27"/>
      <c r="AK27"/>
      <c r="AL27"/>
    </row>
    <row r="28" spans="1:40" s="42" customFormat="1" ht="39.75" customHeight="1" thickBot="1" x14ac:dyDescent="0.4">
      <c r="A28" s="63">
        <f>'17.18 prices'!A28</f>
        <v>504</v>
      </c>
      <c r="B28" s="64" t="str">
        <f>'17.18 prices'!B28</f>
        <v>Meter Test (Whole Current) – Business Hours</v>
      </c>
      <c r="C28" s="72" t="str">
        <f>'17.18 prices'!C28</f>
        <v>Meter test for whole current Type 5 – 7 meters only during business hours. Fee is refunded if the meter is proven to be faulty</v>
      </c>
      <c r="D28" s="436">
        <f>'17.18 prices'!D28</f>
        <v>278.11660304620386</v>
      </c>
      <c r="E28" s="436">
        <f>'17.18 prices'!E28</f>
        <v>305.9282633508243</v>
      </c>
      <c r="F28" s="67">
        <f>'17.18 prices'!F28</f>
        <v>1</v>
      </c>
      <c r="G28" s="67" t="str">
        <f>'17.18 prices'!G28</f>
        <v>Normal</v>
      </c>
      <c r="H28" s="67" t="str">
        <f>'17.18 prices'!H28</f>
        <v>Meter crew</v>
      </c>
      <c r="I28" s="436">
        <f>VLOOKUP(H28,Crews, 5,FALSE)</f>
        <v>194.71854069123745</v>
      </c>
      <c r="J28" s="436">
        <f>VLOOKUP(H28,crewsot, 5,FALSE)</f>
        <v>272.60595696773242</v>
      </c>
      <c r="K28" s="436">
        <f>IF(G28="Normal",F28*I28,F28*J28)</f>
        <v>194.71854069123745</v>
      </c>
      <c r="L28" s="436">
        <f>IF(G28="Normal",K28*$B$5,K28/Q7*$B$5)</f>
        <v>72.045860055757856</v>
      </c>
      <c r="M28" s="281"/>
      <c r="N28" s="281"/>
      <c r="O28" s="281"/>
      <c r="P28" s="437">
        <f>IF(G28="Normal",SUM(K28:O28,-L28)*$B$16,SUM((K28/Q11), M28, N28, O28)*$B$16)</f>
        <v>46.732449765896988</v>
      </c>
      <c r="Q28" s="281">
        <f>SUM(K28:P28)</f>
        <v>313.49685051289231</v>
      </c>
      <c r="R28" s="295"/>
      <c r="S28" s="55"/>
      <c r="U28"/>
      <c r="V28"/>
      <c r="W28"/>
      <c r="X28"/>
      <c r="Y28"/>
      <c r="Z28"/>
      <c r="AA28"/>
      <c r="AB28"/>
      <c r="AC28"/>
      <c r="AD28"/>
      <c r="AE28"/>
      <c r="AF28"/>
      <c r="AG28"/>
      <c r="AH28"/>
      <c r="AI28"/>
      <c r="AJ28"/>
      <c r="AK28"/>
      <c r="AL28"/>
    </row>
    <row r="29" spans="1:40" s="42" customFormat="1" ht="42.75" customHeight="1" thickBot="1" x14ac:dyDescent="0.4">
      <c r="A29" s="69">
        <f>'17.18 prices'!A29</f>
        <v>510</v>
      </c>
      <c r="B29" s="65" t="str">
        <f>'17.18 prices'!B29</f>
        <v>Meter Test (CT/VT) – Business Hours</v>
      </c>
      <c r="C29" s="65" t="str">
        <f>'17.18 prices'!C29</f>
        <v>Meter test for meters utilising a CT or VT during business hours. Fee is refunded if the meter installation is proven to be faulty</v>
      </c>
      <c r="D29" s="119">
        <f>'17.18 prices'!D29</f>
        <v>322.09449567680514</v>
      </c>
      <c r="E29" s="119">
        <f>'17.18 prices'!E29</f>
        <v>354.3039452444857</v>
      </c>
      <c r="F29" s="67">
        <f>'17.18 prices'!F29</f>
        <v>0.25</v>
      </c>
      <c r="G29" s="67" t="str">
        <f>'17.18 prices'!G29</f>
        <v>Normal</v>
      </c>
      <c r="H29" s="67" t="str">
        <f>'17.18 prices'!H29</f>
        <v>Admin</v>
      </c>
      <c r="I29" s="119">
        <f>VLOOKUP(H29,Crews, 5,FALSE)</f>
        <v>68.959634819311759</v>
      </c>
      <c r="J29" s="119">
        <f>VLOOKUP(H29,crewsot, 5,FALSE)</f>
        <v>96.543488747036463</v>
      </c>
      <c r="K29" s="119">
        <f>IF(G29="Normal",F29*I29,F29*J29)</f>
        <v>17.23990870482794</v>
      </c>
      <c r="L29" s="119">
        <f>IF(G29="Normal",K29*$B$5,K29/Q11*$B$5)</f>
        <v>6.3787662207863374</v>
      </c>
      <c r="M29" s="67">
        <f>'18.19 prices'!M29*'19.20 prices'!K15</f>
        <v>357.03824999999995</v>
      </c>
      <c r="N29" s="67"/>
      <c r="O29" s="67"/>
      <c r="P29" s="437">
        <f>IF(G29="Normal",SUM(K29:O29,-L29)*$B$16,SUM((K29/Q12), M29, N29, O29)*$B$16)</f>
        <v>89.826758089158687</v>
      </c>
      <c r="Q29" s="260">
        <f>SUM(K29:P29)</f>
        <v>470.48368301477296</v>
      </c>
      <c r="R29" s="295"/>
      <c r="S29" s="55"/>
      <c r="U29"/>
      <c r="V29"/>
      <c r="W29"/>
      <c r="X29"/>
      <c r="Y29"/>
      <c r="Z29"/>
      <c r="AA29"/>
      <c r="AB29"/>
      <c r="AC29"/>
      <c r="AD29"/>
      <c r="AE29"/>
      <c r="AF29"/>
      <c r="AG29"/>
      <c r="AH29"/>
      <c r="AI29"/>
      <c r="AJ29"/>
      <c r="AK29"/>
      <c r="AL29"/>
    </row>
    <row r="30" spans="1:40" s="42" customFormat="1" ht="41.25" customHeight="1" thickBot="1" x14ac:dyDescent="0.4">
      <c r="A30" s="60" t="str">
        <f>'17.18 prices'!A30</f>
        <v>Special meters Services</v>
      </c>
      <c r="B30" s="58" t="str">
        <f>'17.18 prices'!B30</f>
        <v>Service</v>
      </c>
      <c r="C30" s="58" t="str">
        <f>'17.18 prices'!C30</f>
        <v>Service Description / Scope</v>
      </c>
      <c r="D30" s="279" t="str">
        <f>'17.18 prices'!D30</f>
        <v>Current Prices 2017/18</v>
      </c>
      <c r="E30" s="279" t="str">
        <f>'17.18 prices'!E30</f>
        <v>GST Inclusive</v>
      </c>
      <c r="F30" s="256" t="str">
        <f>'17.18 prices'!F30</f>
        <v>Appointment Time Hours</v>
      </c>
      <c r="G30" s="256" t="str">
        <f>'17.18 prices'!G30</f>
        <v>Normal/Over</v>
      </c>
      <c r="H30" s="256" t="str">
        <f>'17.18 prices'!H30</f>
        <v>Crew</v>
      </c>
      <c r="I30" s="256" t="s">
        <v>201</v>
      </c>
      <c r="J30" s="256" t="s">
        <v>202</v>
      </c>
      <c r="K30" s="256" t="s">
        <v>203</v>
      </c>
      <c r="L30" s="256" t="s">
        <v>204</v>
      </c>
      <c r="M30" s="256" t="s">
        <v>205</v>
      </c>
      <c r="N30" s="256" t="s">
        <v>206</v>
      </c>
      <c r="O30" s="256" t="s">
        <v>207</v>
      </c>
      <c r="P30" s="256" t="s">
        <v>208</v>
      </c>
      <c r="Q30" s="256" t="s">
        <v>209</v>
      </c>
      <c r="R30" s="55"/>
      <c r="S30" s="55"/>
      <c r="U30"/>
      <c r="V30"/>
      <c r="W30"/>
      <c r="X30"/>
      <c r="Y30"/>
      <c r="Z30"/>
      <c r="AA30"/>
      <c r="AB30"/>
      <c r="AC30"/>
      <c r="AD30"/>
      <c r="AE30"/>
      <c r="AF30"/>
      <c r="AG30"/>
      <c r="AH30"/>
      <c r="AI30"/>
      <c r="AJ30"/>
      <c r="AK30"/>
      <c r="AL30"/>
    </row>
    <row r="31" spans="1:40" s="42" customFormat="1" ht="123" customHeight="1" thickBot="1" x14ac:dyDescent="0.4">
      <c r="A31" s="63">
        <f>'17.18 prices'!A31</f>
        <v>506</v>
      </c>
      <c r="B31" s="64" t="str">
        <f>'17.18 prices'!B31</f>
        <v>Special Meter Read</v>
      </c>
      <c r="C31" s="65"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436">
        <f>'17.18 prices'!D31</f>
        <v>32.158193282563268</v>
      </c>
      <c r="E31" s="436">
        <f>'17.18 prices'!E31</f>
        <v>35.374012610819598</v>
      </c>
      <c r="F31" s="67">
        <f>'17.18 prices'!F31</f>
        <v>0.25</v>
      </c>
      <c r="G31" s="67" t="str">
        <f>'17.18 prices'!G31</f>
        <v>Normal</v>
      </c>
      <c r="H31" s="67" t="s">
        <v>545</v>
      </c>
      <c r="I31" s="436">
        <f>I13</f>
        <v>80.331770921949627</v>
      </c>
      <c r="J31" s="436">
        <f>I13*1.4</f>
        <v>112.46447929072947</v>
      </c>
      <c r="K31" s="436">
        <f>IF(G31="Normal",F31*I31,F31*J31)</f>
        <v>20.082942730487407</v>
      </c>
      <c r="L31" s="436">
        <f>IF(G31="Normal",K31*$B$5,K31/Q3*$B$5)</f>
        <v>7.4306888102803406</v>
      </c>
      <c r="M31" s="281">
        <f>'18.19 prices'!M31*'19.20 prices'!K15</f>
        <v>6.5632031249999985</v>
      </c>
      <c r="N31" s="281"/>
      <c r="O31" s="281"/>
      <c r="P31" s="437">
        <f>IF(G31="Normal",SUM(K31:O31,-L31)*$B$16,SUM((K31/Q14), M31, N31, O31)*$B$16)</f>
        <v>6.3950750053169774</v>
      </c>
      <c r="Q31" s="281">
        <f>K31+L31+P31</f>
        <v>33.908706546084723</v>
      </c>
      <c r="R31" s="295"/>
      <c r="S31" s="55"/>
      <c r="U31"/>
      <c r="V31"/>
      <c r="W31"/>
      <c r="X31"/>
      <c r="Y31"/>
      <c r="Z31"/>
      <c r="AA31"/>
      <c r="AB31"/>
      <c r="AC31"/>
      <c r="AD31"/>
      <c r="AE31"/>
      <c r="AF31"/>
      <c r="AG31"/>
      <c r="AH31"/>
      <c r="AI31"/>
      <c r="AJ31"/>
      <c r="AK31"/>
      <c r="AL31"/>
    </row>
    <row r="32" spans="1:40" s="42" customFormat="1" ht="60.75" customHeight="1" thickBot="1" x14ac:dyDescent="0.4">
      <c r="A32" s="60" t="str">
        <f>'17.18 prices'!A32</f>
        <v>Power of Choice services</v>
      </c>
      <c r="B32" s="58" t="str">
        <f>'17.18 prices'!B32</f>
        <v>Service</v>
      </c>
      <c r="C32" s="58" t="str">
        <f>'17.18 prices'!C32</f>
        <v>Service Description / Scope</v>
      </c>
      <c r="D32" s="279" t="str">
        <f>'17.18 prices'!D32</f>
        <v>Current Prices 2017/18</v>
      </c>
      <c r="E32" s="279" t="str">
        <f>'17.18 prices'!E32</f>
        <v>GST Inclusive</v>
      </c>
      <c r="F32" s="256" t="str">
        <f>'17.18 prices'!F32</f>
        <v>Appointment Time Hours</v>
      </c>
      <c r="G32" s="256" t="str">
        <f>'17.18 prices'!G32</f>
        <v>Normal/Over</v>
      </c>
      <c r="H32" s="256" t="str">
        <f>'17.18 prices'!H32</f>
        <v>Crew</v>
      </c>
      <c r="I32" s="256" t="s">
        <v>201</v>
      </c>
      <c r="J32" s="256" t="s">
        <v>202</v>
      </c>
      <c r="K32" s="256" t="s">
        <v>203</v>
      </c>
      <c r="L32" s="256" t="s">
        <v>204</v>
      </c>
      <c r="M32" s="256" t="s">
        <v>205</v>
      </c>
      <c r="N32" s="256" t="s">
        <v>206</v>
      </c>
      <c r="O32" s="256" t="s">
        <v>207</v>
      </c>
      <c r="P32" s="256" t="s">
        <v>208</v>
      </c>
      <c r="Q32" s="256" t="s">
        <v>209</v>
      </c>
      <c r="R32" s="55"/>
      <c r="S32" s="55"/>
      <c r="U32"/>
      <c r="V32"/>
      <c r="W32"/>
      <c r="X32"/>
      <c r="Y32"/>
      <c r="Z32"/>
      <c r="AA32"/>
      <c r="AB32"/>
      <c r="AC32"/>
      <c r="AD32"/>
      <c r="AE32"/>
      <c r="AF32"/>
      <c r="AG32"/>
      <c r="AH32"/>
      <c r="AI32"/>
      <c r="AJ32"/>
      <c r="AK32"/>
      <c r="AL32"/>
    </row>
    <row r="33" spans="1:38" s="42" customFormat="1" ht="49.5" customHeight="1" thickBot="1" x14ac:dyDescent="0.4">
      <c r="A33" s="73">
        <f>'17.18 prices'!A33</f>
        <v>515</v>
      </c>
      <c r="B33" s="74" t="str">
        <f>'17.18 prices'!B33</f>
        <v>Move, remove, inspect or reconfigure meter</v>
      </c>
      <c r="C33" s="65" t="str">
        <f>'17.18 prices'!C33</f>
        <v>Customer initiated change to an Evoenergy metered site that requires a site visit to move, reseal, reprogram or inspect, but does not require a new meter</v>
      </c>
      <c r="D33" s="137" t="str">
        <f>'17.18 prices'!D33</f>
        <v>na</v>
      </c>
      <c r="E33" s="137" t="str">
        <f>'17.18 prices'!E33</f>
        <v>na</v>
      </c>
      <c r="F33" s="438">
        <f>'17.18 prices'!F33</f>
        <v>1</v>
      </c>
      <c r="G33" s="67" t="str">
        <f>'17.18 prices'!G33</f>
        <v>Normal</v>
      </c>
      <c r="H33" s="438" t="str">
        <f>'17.18 prices'!H33</f>
        <v>F Crew Meter</v>
      </c>
      <c r="I33" s="436">
        <f>VLOOKUP(H33,Crews, 5,FALSE)</f>
        <v>97.359270345618725</v>
      </c>
      <c r="J33" s="436">
        <f>VLOOKUP(H33,crewsot, 5,FALSE)</f>
        <v>136.30297848386621</v>
      </c>
      <c r="K33" s="436">
        <f>IF(G33="Normal",F33*I33,F33*J33)</f>
        <v>97.359270345618725</v>
      </c>
      <c r="L33" s="436">
        <f>IF(G33="Normal",K33*$B$5,K33/Q10*$B$5)</f>
        <v>36.022930027878928</v>
      </c>
      <c r="M33" s="438"/>
      <c r="N33" s="438"/>
      <c r="O33" s="438"/>
      <c r="P33" s="437">
        <f>IF(G33="Normal",SUM(K33:O33,-L33)*$B$16,SUM((K33/Q16), M33, N33, O33)*$B$16)</f>
        <v>23.366224882948494</v>
      </c>
      <c r="Q33" s="119">
        <f>SUM(K33:P33)</f>
        <v>156.74842525644615</v>
      </c>
      <c r="R33" s="295"/>
      <c r="S33" s="55"/>
      <c r="U33"/>
      <c r="V33"/>
      <c r="W33"/>
      <c r="X33"/>
      <c r="Y33"/>
      <c r="Z33"/>
      <c r="AA33"/>
      <c r="AB33"/>
      <c r="AC33"/>
      <c r="AD33"/>
      <c r="AE33"/>
      <c r="AF33"/>
      <c r="AG33"/>
      <c r="AH33"/>
      <c r="AI33"/>
      <c r="AJ33"/>
      <c r="AK33"/>
      <c r="AL33"/>
    </row>
    <row r="34" spans="1:38" s="42" customFormat="1" ht="30" customHeight="1" thickBot="1" x14ac:dyDescent="0.4">
      <c r="A34" s="73">
        <f>'17.18 prices'!A34</f>
        <v>516</v>
      </c>
      <c r="B34" s="74" t="str">
        <f>'17.18 prices'!B34</f>
        <v>Establish supply</v>
      </c>
      <c r="C34" s="65" t="str">
        <f>'17.18 prices'!C34</f>
        <v>Energisation of a premise that is connected to the network for the first time</v>
      </c>
      <c r="D34" s="137" t="str">
        <f>'17.18 prices'!D34</f>
        <v>na</v>
      </c>
      <c r="E34" s="137" t="str">
        <f>'17.18 prices'!E34</f>
        <v>na</v>
      </c>
      <c r="F34" s="438">
        <f>'17.18 prices'!F34</f>
        <v>0.75</v>
      </c>
      <c r="G34" s="67" t="str">
        <f>'17.18 prices'!G34</f>
        <v>Normal</v>
      </c>
      <c r="H34" s="438" t="str">
        <f>'17.18 prices'!H34</f>
        <v>F Crew Meter</v>
      </c>
      <c r="I34" s="119">
        <f>VLOOKUP(H34,Crews, 5,FALSE)</f>
        <v>97.359270345618725</v>
      </c>
      <c r="J34" s="119">
        <f>VLOOKUP(H34,crewsot, 5,FALSE)</f>
        <v>136.30297848386621</v>
      </c>
      <c r="K34" s="119">
        <f>IF(G34="Normal",F34*I34,F34*J34)</f>
        <v>73.019452759214047</v>
      </c>
      <c r="L34" s="119">
        <f>IF(G34="Normal",K34*$B$5,K34/Q11*$B$5)</f>
        <v>27.017197520909196</v>
      </c>
      <c r="M34" s="438"/>
      <c r="N34" s="438"/>
      <c r="O34" s="438"/>
      <c r="P34" s="437">
        <f>IF(G34="Normal",SUM(K34:O34,-L34)*$B$16,SUM((K34/Q17), M34, N34, O34)*$B$16)</f>
        <v>17.524668662211372</v>
      </c>
      <c r="Q34" s="119">
        <f>SUM(K34:P34)</f>
        <v>117.56131894233461</v>
      </c>
      <c r="R34" s="295"/>
      <c r="S34" s="55"/>
      <c r="U34"/>
      <c r="V34"/>
      <c r="W34"/>
      <c r="X34"/>
      <c r="Y34"/>
      <c r="Z34"/>
      <c r="AA34"/>
      <c r="AB34"/>
      <c r="AC34"/>
      <c r="AD34"/>
      <c r="AE34"/>
      <c r="AF34"/>
      <c r="AG34"/>
      <c r="AH34"/>
      <c r="AI34"/>
      <c r="AJ34"/>
      <c r="AK34"/>
      <c r="AL34"/>
    </row>
    <row r="35" spans="1:38" s="42" customFormat="1" ht="48.75" customHeight="1" thickBot="1" x14ac:dyDescent="0.4">
      <c r="A35" s="73">
        <f>'17.18 prices'!A35</f>
        <v>517</v>
      </c>
      <c r="B35" s="74" t="str">
        <f>'17.18 prices'!B35</f>
        <v>Faults investigation (meter malfunction)</v>
      </c>
      <c r="C35" s="65" t="str">
        <f>'17.18 prices'!C35</f>
        <v>Customer call to Evoenergy Faults and Emergencies where a subsequent site visit ascertains a non-Evoenergy meter has failed, cannot be safely bypassed, and customer is/remains off supply</v>
      </c>
      <c r="D35" s="137" t="str">
        <f>'17.18 prices'!D35</f>
        <v>na</v>
      </c>
      <c r="E35" s="137" t="str">
        <f>'17.18 prices'!E35</f>
        <v>na</v>
      </c>
      <c r="F35" s="438">
        <f>'17.18 prices'!F35</f>
        <v>0.75</v>
      </c>
      <c r="G35" s="67" t="str">
        <f>'17.18 prices'!G35</f>
        <v>Normal</v>
      </c>
      <c r="H35" s="438" t="str">
        <f>'17.18 prices'!H35</f>
        <v>F Crew Meter</v>
      </c>
      <c r="I35" s="436">
        <f>VLOOKUP(H35,Crews, 5,FALSE)</f>
        <v>97.359270345618725</v>
      </c>
      <c r="J35" s="436">
        <f>VLOOKUP(H35,crewsot, 5,FALSE)</f>
        <v>136.30297848386621</v>
      </c>
      <c r="K35" s="436">
        <f>IF(G35="Normal",F35*I35,F35*J35)</f>
        <v>73.019452759214047</v>
      </c>
      <c r="L35" s="436">
        <f>IF(G35="Normal",K35*$B$5,K35/Q12*$B$5)</f>
        <v>27.017197520909196</v>
      </c>
      <c r="M35" s="438"/>
      <c r="N35" s="438"/>
      <c r="O35" s="438"/>
      <c r="P35" s="437">
        <f>IF(G35="Normal",SUM(K35:O35,-L35)*$B$16,SUM((K35/Q18), M35, N35, O35)*$B$16)</f>
        <v>17.524668662211372</v>
      </c>
      <c r="Q35" s="119">
        <f>SUM(K35:P35)</f>
        <v>117.56131894233461</v>
      </c>
      <c r="R35" s="295"/>
      <c r="S35" s="55"/>
      <c r="U35"/>
      <c r="V35"/>
      <c r="W35"/>
      <c r="X35"/>
      <c r="Y35"/>
      <c r="Z35"/>
      <c r="AA35"/>
      <c r="AB35"/>
      <c r="AC35"/>
      <c r="AD35"/>
      <c r="AE35"/>
      <c r="AF35"/>
      <c r="AG35"/>
      <c r="AH35"/>
      <c r="AI35"/>
      <c r="AJ35"/>
      <c r="AK35"/>
      <c r="AL35"/>
    </row>
    <row r="36" spans="1:38" s="42" customFormat="1" ht="48" customHeight="1" thickBot="1" x14ac:dyDescent="0.4">
      <c r="A36" s="73">
        <f>'17.18 prices'!A36</f>
        <v>518</v>
      </c>
      <c r="B36" s="74" t="str">
        <f>'17.18 prices'!B36</f>
        <v>Faults investigation (meter bypassed)</v>
      </c>
      <c r="C36" s="65" t="str">
        <f>'17.18 prices'!C36</f>
        <v>Customer call to Evoenergy Faults and Emergencies where a subsequent site visit ascertains a non-Evoenergy meter has failed and has been bypassed so that the customer is back on supply</v>
      </c>
      <c r="D36" s="137" t="str">
        <f>'17.18 prices'!D36</f>
        <v>na</v>
      </c>
      <c r="E36" s="137" t="str">
        <f>'17.18 prices'!E36</f>
        <v>na</v>
      </c>
      <c r="F36" s="438">
        <f>'17.18 prices'!F36</f>
        <v>1</v>
      </c>
      <c r="G36" s="67" t="str">
        <f>'17.18 prices'!G36</f>
        <v>Normal</v>
      </c>
      <c r="H36" s="438" t="str">
        <f>'17.18 prices'!H36</f>
        <v>F Crew Meter</v>
      </c>
      <c r="I36" s="119">
        <f>VLOOKUP(H36,Crews, 5,FALSE)</f>
        <v>97.359270345618725</v>
      </c>
      <c r="J36" s="119">
        <f>VLOOKUP(H36,crewsot, 5,FALSE)</f>
        <v>136.30297848386621</v>
      </c>
      <c r="K36" s="119">
        <f>IF(G36="Normal",F36*I36,F36*J36)</f>
        <v>97.359270345618725</v>
      </c>
      <c r="L36" s="119">
        <f>IF(G36="Normal",K36*$B$5,K36/Q13*$B$5)</f>
        <v>36.022930027878928</v>
      </c>
      <c r="M36" s="438"/>
      <c r="N36" s="438"/>
      <c r="O36" s="438"/>
      <c r="P36" s="437">
        <f>IF(G36="Normal",SUM(K36:O36,-L36)*$B$16,SUM((K36/Q19), M36, N36, O36)*$B$16)</f>
        <v>23.366224882948494</v>
      </c>
      <c r="Q36" s="119">
        <f>SUM(K36:P36)</f>
        <v>156.74842525644615</v>
      </c>
      <c r="R36" s="295"/>
      <c r="S36" s="55"/>
      <c r="U36"/>
      <c r="V36"/>
      <c r="W36"/>
      <c r="X36"/>
      <c r="Y36"/>
      <c r="Z36"/>
      <c r="AA36"/>
      <c r="AB36"/>
      <c r="AC36"/>
      <c r="AD36"/>
      <c r="AE36"/>
      <c r="AF36"/>
      <c r="AG36"/>
      <c r="AH36"/>
      <c r="AI36"/>
      <c r="AJ36"/>
      <c r="AK36"/>
      <c r="AL36"/>
    </row>
    <row r="37" spans="1:38" s="42" customFormat="1" ht="48" customHeight="1" thickBot="1" x14ac:dyDescent="0.4">
      <c r="A37" s="73">
        <f>'17.18 prices'!A37</f>
        <v>519</v>
      </c>
      <c r="B37" s="74" t="str">
        <f>'17.18 prices'!B37</f>
        <v xml:space="preserve">Faults investigation (customer's side of network boundary) </v>
      </c>
      <c r="C37" s="65" t="str">
        <f>'17.18 prices'!C37</f>
        <v>Customer call to Evoenergy Faults and Emergencies where a subsequent site visit ascertains a failure on the customers side of the network</v>
      </c>
      <c r="D37" s="137" t="str">
        <f>'17.18 prices'!D37</f>
        <v>na</v>
      </c>
      <c r="E37" s="137" t="str">
        <f>'17.18 prices'!E37</f>
        <v>na</v>
      </c>
      <c r="F37" s="438">
        <f>'17.18 prices'!F37</f>
        <v>0.5</v>
      </c>
      <c r="G37" s="67" t="str">
        <f>'17.18 prices'!G37</f>
        <v>Normal</v>
      </c>
      <c r="H37" s="438" t="str">
        <f>'17.18 prices'!H37</f>
        <v>F Crew Meter</v>
      </c>
      <c r="I37" s="436">
        <f>VLOOKUP(H37,Crews, 5,FALSE)</f>
        <v>97.359270345618725</v>
      </c>
      <c r="J37" s="436">
        <f>VLOOKUP(H37,crewsot, 5,FALSE)</f>
        <v>136.30297848386621</v>
      </c>
      <c r="K37" s="436">
        <f>IF(G37="Normal",F37*I37,F37*J37)</f>
        <v>48.679635172809363</v>
      </c>
      <c r="L37" s="436">
        <f>IF(G37="Normal",K37*$B$5,K37/Q14*$B$5)</f>
        <v>18.011465013939464</v>
      </c>
      <c r="M37" s="438"/>
      <c r="N37" s="438"/>
      <c r="O37" s="438"/>
      <c r="P37" s="437">
        <f>IF(G37="Normal",SUM(K37:O37,-L37)*$B$16,SUM((K37/Q20), M37, N37, O37)*$B$16)</f>
        <v>11.683112441474247</v>
      </c>
      <c r="Q37" s="119">
        <f>SUM(K37:P37)</f>
        <v>78.374212628223077</v>
      </c>
      <c r="R37" s="295"/>
      <c r="S37" s="55"/>
      <c r="U37"/>
      <c r="V37"/>
      <c r="W37"/>
      <c r="X37"/>
      <c r="Y37"/>
      <c r="Z37"/>
      <c r="AA37"/>
      <c r="AB37"/>
      <c r="AC37"/>
      <c r="AD37"/>
      <c r="AE37"/>
      <c r="AF37"/>
      <c r="AG37"/>
      <c r="AH37"/>
      <c r="AI37"/>
      <c r="AJ37"/>
      <c r="AK37"/>
      <c r="AL37"/>
    </row>
    <row r="38" spans="1:38" ht="26.5" thickBot="1" x14ac:dyDescent="0.4">
      <c r="A38" s="60" t="str">
        <f>'17.18 prices'!A38</f>
        <v>Temporary Network Connections</v>
      </c>
      <c r="B38" s="58" t="str">
        <f>'17.18 prices'!B38</f>
        <v>Service</v>
      </c>
      <c r="C38" s="58" t="str">
        <f>'17.18 prices'!C38</f>
        <v>Service Description / Scope</v>
      </c>
      <c r="D38" s="279" t="str">
        <f>'17.18 prices'!D38</f>
        <v>Current Prices 2017/18</v>
      </c>
      <c r="E38" s="279" t="str">
        <f>'17.18 prices'!E38</f>
        <v>GST Inclusive</v>
      </c>
      <c r="F38" s="256" t="str">
        <f>'17.18 prices'!F38</f>
        <v>Appointment Time Hours</v>
      </c>
      <c r="G38" s="256" t="str">
        <f>'17.18 prices'!G38</f>
        <v>Normal/Over</v>
      </c>
      <c r="H38" s="256" t="str">
        <f>'17.18 prices'!H38</f>
        <v>Crew</v>
      </c>
      <c r="I38" s="256" t="s">
        <v>201</v>
      </c>
      <c r="J38" s="256" t="s">
        <v>202</v>
      </c>
      <c r="K38" s="256" t="s">
        <v>203</v>
      </c>
      <c r="L38" s="256" t="s">
        <v>204</v>
      </c>
      <c r="M38" s="256" t="s">
        <v>205</v>
      </c>
      <c r="N38" s="256" t="s">
        <v>206</v>
      </c>
      <c r="O38" s="256" t="s">
        <v>207</v>
      </c>
      <c r="P38" s="256" t="s">
        <v>208</v>
      </c>
      <c r="Q38" s="256" t="s">
        <v>209</v>
      </c>
      <c r="R38" s="55"/>
      <c r="S38" s="55"/>
    </row>
    <row r="39" spans="1:38" ht="149.25" customHeight="1" thickBot="1" x14ac:dyDescent="0.4">
      <c r="A39" s="73">
        <f>'17.18 prices'!A39</f>
        <v>520</v>
      </c>
      <c r="B39" s="74" t="str">
        <f>'17.18 prices'!B39</f>
        <v>Temporary Builders’ Supply – Overhead (Business Hours)</v>
      </c>
      <c r="C39" s="65"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436">
        <f>'17.18 prices'!D39</f>
        <v>624.92687940654741</v>
      </c>
      <c r="E39" s="436">
        <f>'17.18 prices'!E39</f>
        <v>687.41956734720225</v>
      </c>
      <c r="F39" s="67">
        <f>'17.18 prices'!F39</f>
        <v>1.5</v>
      </c>
      <c r="G39" s="67" t="str">
        <f>'17.18 prices'!G39</f>
        <v>Normal</v>
      </c>
      <c r="H39" s="67" t="str">
        <f>'17.18 prices'!H39</f>
        <v>OH Crew</v>
      </c>
      <c r="I39" s="436">
        <f>VLOOKUP(H39,Crews, 5,FALSE)</f>
        <v>194.71854069123745</v>
      </c>
      <c r="J39" s="436">
        <f>VLOOKUP(H39,crewsot, 5,FALSE)</f>
        <v>272.60595696773242</v>
      </c>
      <c r="K39" s="436">
        <f>IF(G39="Normal",F39*I39,F39*J39)</f>
        <v>292.07781103685619</v>
      </c>
      <c r="L39" s="436">
        <f>IF(G39="Normal",K39*$B$5,K39/Q8*$B$5)</f>
        <v>108.06879008363678</v>
      </c>
      <c r="M39" s="281"/>
      <c r="N39" s="281"/>
      <c r="O39" s="282">
        <f>'18.19 prices'!O39*'19.20 prices'!K$15</f>
        <v>31.653391071428569</v>
      </c>
      <c r="P39" s="437">
        <f>IF(G39="Normal",SUM(K39:O39,-L39)*$B$16,SUM((K39/Q22), M39, N39, O39)*$B$16)</f>
        <v>77.695488505988337</v>
      </c>
      <c r="Q39" s="281">
        <f>SUM(K39:P39)</f>
        <v>509.4954806979099</v>
      </c>
      <c r="R39" s="295"/>
      <c r="S39" s="55"/>
    </row>
    <row r="40" spans="1:38" ht="138" customHeight="1" thickBot="1" x14ac:dyDescent="0.4">
      <c r="A40" s="73">
        <f>'17.18 prices'!A40</f>
        <v>522</v>
      </c>
      <c r="B40" s="74" t="str">
        <f>'17.18 prices'!B40</f>
        <v>Temporary Builders’ Supply – Underground (Business Hours)</v>
      </c>
      <c r="C40" s="65"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119">
        <f>'17.18 prices'!D40</f>
        <v>1364.257787194799</v>
      </c>
      <c r="E40" s="119">
        <f>'17.18 prices'!E40</f>
        <v>1500.6835659142789</v>
      </c>
      <c r="F40" s="67">
        <f>'17.18 prices'!F40</f>
        <v>2</v>
      </c>
      <c r="G40" s="67" t="str">
        <f>'17.18 prices'!G40</f>
        <v>Normal</v>
      </c>
      <c r="H40" s="67" t="str">
        <f>'17.18 prices'!H40</f>
        <v>UG Crew</v>
      </c>
      <c r="I40" s="119">
        <f>VLOOKUP(H40,Crews, 5,FALSE)</f>
        <v>292.07781103685619</v>
      </c>
      <c r="J40" s="119">
        <f>VLOOKUP(H40,crewsot, 5,FALSE)</f>
        <v>408.90893545159855</v>
      </c>
      <c r="K40" s="119">
        <f>IF(G40="Normal",F40*I40,F40*J40)</f>
        <v>584.15562207371238</v>
      </c>
      <c r="L40" s="119">
        <f>IF(G40="Normal",K40*$B$5,K40/Q10*$B$5)</f>
        <v>216.13758016727357</v>
      </c>
      <c r="M40" s="67"/>
      <c r="N40" s="67"/>
      <c r="O40" s="282">
        <f>'18.19 prices'!O40*'19.20 prices'!K$15</f>
        <v>31.653391071428569</v>
      </c>
      <c r="P40" s="437">
        <f>IF(G40="Normal",SUM(K40:O40,-L40)*$B$16,SUM((K40/Q23), M40, N40, O40)*$B$16)</f>
        <v>147.79416315483383</v>
      </c>
      <c r="Q40" s="260">
        <f>SUM(K40:P40)</f>
        <v>979.74075646724827</v>
      </c>
      <c r="R40" s="295"/>
      <c r="S40" s="55"/>
    </row>
    <row r="41" spans="1:38" ht="26.5" thickBot="1" x14ac:dyDescent="0.4">
      <c r="A41" s="60" t="str">
        <f>'17.18 prices'!A41</f>
        <v>New Network Connections</v>
      </c>
      <c r="B41" s="58" t="str">
        <f>'17.18 prices'!B41</f>
        <v>Service</v>
      </c>
      <c r="C41" s="58" t="str">
        <f>'17.18 prices'!C41</f>
        <v>Service Description / Scope</v>
      </c>
      <c r="D41" s="279" t="str">
        <f>'17.18 prices'!D41</f>
        <v>Current Prices 2017/18</v>
      </c>
      <c r="E41" s="279" t="str">
        <f>'17.18 prices'!E41</f>
        <v>GST Inclusive</v>
      </c>
      <c r="F41" s="256" t="str">
        <f>'17.18 prices'!F41</f>
        <v>Appointment Time Hours</v>
      </c>
      <c r="G41" s="256" t="str">
        <f>'17.18 prices'!G41</f>
        <v>Normal/Over</v>
      </c>
      <c r="H41" s="256" t="str">
        <f>'17.18 prices'!H41</f>
        <v>Crew</v>
      </c>
      <c r="I41" s="256" t="s">
        <v>201</v>
      </c>
      <c r="J41" s="256" t="s">
        <v>202</v>
      </c>
      <c r="K41" s="256" t="s">
        <v>203</v>
      </c>
      <c r="L41" s="256" t="s">
        <v>204</v>
      </c>
      <c r="M41" s="256" t="s">
        <v>205</v>
      </c>
      <c r="N41" s="256" t="s">
        <v>206</v>
      </c>
      <c r="O41" s="256" t="s">
        <v>207</v>
      </c>
      <c r="P41" s="256" t="s">
        <v>208</v>
      </c>
      <c r="Q41" s="256" t="s">
        <v>209</v>
      </c>
      <c r="R41" s="55"/>
      <c r="S41" s="55"/>
    </row>
    <row r="42" spans="1:38" ht="171" customHeight="1" thickBot="1" x14ac:dyDescent="0.4">
      <c r="A42" s="73">
        <f>'17.18 prices'!A42</f>
        <v>523</v>
      </c>
      <c r="B42" s="74" t="str">
        <f>'17.18 prices'!B42</f>
        <v>New Underground Service Connection – Greenfield</v>
      </c>
      <c r="C42" s="65"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436">
        <f>'17.18 prices'!D42</f>
        <v>0</v>
      </c>
      <c r="E42" s="436">
        <f>'17.18 prices'!E42</f>
        <v>0</v>
      </c>
      <c r="F42" s="67">
        <f>'17.18 prices'!F42</f>
        <v>1.5</v>
      </c>
      <c r="G42" s="67" t="str">
        <f>'17.18 prices'!G42</f>
        <v>Normal</v>
      </c>
      <c r="H42" s="67" t="str">
        <f>'17.18 prices'!H42</f>
        <v>G Crew</v>
      </c>
      <c r="I42" s="436">
        <f>VLOOKUP(H42,Crews, 5,FALSE)</f>
        <v>279.24505678431581</v>
      </c>
      <c r="J42" s="436">
        <f>VLOOKUP(H42,crewsot, 5,FALSE)</f>
        <v>390.9430794980421</v>
      </c>
      <c r="K42" s="436">
        <f>IF(G42="Normal",F42*I42,F42*J42)</f>
        <v>418.86758517647371</v>
      </c>
      <c r="L42" s="436">
        <f>IF(G42="Normal",K42*$B$5,K42/Q6*$B$5)</f>
        <v>154.98100651529526</v>
      </c>
      <c r="M42" s="281"/>
      <c r="N42" s="281"/>
      <c r="O42" s="281"/>
      <c r="P42" s="437">
        <f>IF(G42="Normal",SUM(K42:O42,-L42)*$B$16,SUM((K42/Q25), M42, N42, O42)*$B$16)</f>
        <v>100.5282204423537</v>
      </c>
      <c r="Q42" s="260">
        <v>0</v>
      </c>
      <c r="R42" s="295"/>
      <c r="S42" s="55"/>
    </row>
    <row r="43" spans="1:38" ht="137.25" customHeight="1" thickBot="1" x14ac:dyDescent="0.4">
      <c r="A43" s="73">
        <f>'17.18 prices'!A43</f>
        <v>526</v>
      </c>
      <c r="B43" s="74" t="str">
        <f>'17.18 prices'!B43</f>
        <v>New Overhead Service Connection – Brownfield (Business Hours)</v>
      </c>
      <c r="C43" s="65"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119">
        <f>'17.18 prices'!D43</f>
        <v>820.77714483956345</v>
      </c>
      <c r="E43" s="119">
        <f>'17.18 prices'!E43</f>
        <v>902.85485932351992</v>
      </c>
      <c r="F43" s="67">
        <f>'17.18 prices'!F43</f>
        <v>2</v>
      </c>
      <c r="G43" s="67" t="str">
        <f>'17.18 prices'!G43</f>
        <v>Normal</v>
      </c>
      <c r="H43" s="67" t="str">
        <f>'17.18 prices'!H43</f>
        <v>OH Crew</v>
      </c>
      <c r="I43" s="119">
        <f>VLOOKUP(H43,Crews, 5,FALSE)</f>
        <v>194.71854069123745</v>
      </c>
      <c r="J43" s="119">
        <f>VLOOKUP(H43,crewsot, 5,FALSE)</f>
        <v>272.60595696773242</v>
      </c>
      <c r="K43" s="119">
        <f>IF(G43="Normal",F43*I43,F43*J43)</f>
        <v>389.4370813824749</v>
      </c>
      <c r="L43" s="119">
        <f>IF(G43="Normal",K43*$B$5,K43/Q8*$B$5)</f>
        <v>144.09172011151571</v>
      </c>
      <c r="M43" s="67"/>
      <c r="N43" s="67"/>
      <c r="O43" s="282">
        <f>'18.19 prices'!O43*'19.20 prices'!K$15</f>
        <v>31.653391071428569</v>
      </c>
      <c r="P43" s="437">
        <f>IF(G43="Normal",SUM(K43:O43,-L43)*$B$16,SUM((K43/Q26), M43, N43, O43)*$B$16)</f>
        <v>101.06171338893684</v>
      </c>
      <c r="Q43" s="260">
        <v>745.30195403156802</v>
      </c>
      <c r="R43" s="295"/>
      <c r="S43" s="55"/>
    </row>
    <row r="44" spans="1:38" ht="215.25" customHeight="1" thickBot="1" x14ac:dyDescent="0.4">
      <c r="A44" s="73">
        <f>'17.18 prices'!A44</f>
        <v>527</v>
      </c>
      <c r="B44" s="74" t="str">
        <f>'17.18 prices'!B44</f>
        <v>New Underground Service Connection – Brownfield from Front</v>
      </c>
      <c r="C44" s="65"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436">
        <f>'17.18 prices'!D44</f>
        <v>1364.257787194799</v>
      </c>
      <c r="E44" s="436">
        <f>'17.18 prices'!E44</f>
        <v>1500.6835659142789</v>
      </c>
      <c r="F44" s="67">
        <f>'17.18 prices'!F44</f>
        <v>2.5</v>
      </c>
      <c r="G44" s="67" t="str">
        <f>'17.18 prices'!G44</f>
        <v>Normal</v>
      </c>
      <c r="H44" s="67" t="str">
        <f>'17.18 prices'!H44</f>
        <v>UG Crew</v>
      </c>
      <c r="I44" s="436">
        <f>VLOOKUP(H44,Crews, 5,FALSE)</f>
        <v>292.07781103685619</v>
      </c>
      <c r="J44" s="436">
        <f>VLOOKUP(H44,crewsot, 5,FALSE)</f>
        <v>408.90893545159855</v>
      </c>
      <c r="K44" s="436">
        <f>IF(G44="Normal",F44*I44,F44*J44)</f>
        <v>730.1945275921405</v>
      </c>
      <c r="L44" s="436">
        <f>IF(G44="Normal",K44*$B$5,K44/Q10*$B$5)</f>
        <v>270.17197520909201</v>
      </c>
      <c r="M44" s="281"/>
      <c r="N44" s="281"/>
      <c r="O44" s="282">
        <f>'18.19 prices'!O44*'19.20 prices'!K$15</f>
        <v>31.653391071428569</v>
      </c>
      <c r="P44" s="437">
        <f>IF(G44="Normal",SUM(K44:O44,-L44)*$B$16,SUM((K44/Q27), M44, N44, O44)*$B$16)</f>
        <v>182.84350047925653</v>
      </c>
      <c r="Q44" s="260">
        <f>SUM(K44:P44)</f>
        <v>1214.8633943519176</v>
      </c>
      <c r="R44" s="295"/>
      <c r="S44" s="55"/>
    </row>
    <row r="45" spans="1:38" ht="211.5" customHeight="1" thickBot="1" x14ac:dyDescent="0.4">
      <c r="A45" s="73">
        <f>'17.18 prices'!A45</f>
        <v>528</v>
      </c>
      <c r="B45" s="74" t="str">
        <f>'17.18 prices'!B45</f>
        <v>New Underground Service Connection – Brownfield from Rear</v>
      </c>
      <c r="C45" s="65"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119">
        <f>'17.18 prices'!D45</f>
        <v>1364.257787194799</v>
      </c>
      <c r="E45" s="119">
        <f>'17.18 prices'!E45</f>
        <v>1500.6835659142789</v>
      </c>
      <c r="F45" s="67">
        <f>'17.18 prices'!F45</f>
        <v>2.5</v>
      </c>
      <c r="G45" s="67" t="str">
        <f>'17.18 prices'!G45</f>
        <v>Normal</v>
      </c>
      <c r="H45" s="67" t="str">
        <f>'17.18 prices'!H45</f>
        <v>UG Crew</v>
      </c>
      <c r="I45" s="119">
        <f>VLOOKUP(H45,Crews, 5,FALSE)</f>
        <v>292.07781103685619</v>
      </c>
      <c r="J45" s="119">
        <f>VLOOKUP(H45,crewsot, 5,FALSE)</f>
        <v>408.90893545159855</v>
      </c>
      <c r="K45" s="119">
        <f>IF(G45="Normal",F45*I45,F45*J45)</f>
        <v>730.1945275921405</v>
      </c>
      <c r="L45" s="119">
        <f>IF(G45="Normal",K45*$B$5,K45/Q10*$B$5)</f>
        <v>270.17197520909201</v>
      </c>
      <c r="M45" s="67"/>
      <c r="N45" s="67"/>
      <c r="O45" s="282">
        <f>'18.19 prices'!O45*'19.20 prices'!K$15</f>
        <v>31.653391071428569</v>
      </c>
      <c r="P45" s="437">
        <f>IF(G45="Normal",SUM(K45:O45,-L45)*$B$16,SUM((K45/Q28), M45, N45, O45)*$B$16)</f>
        <v>182.84350047925653</v>
      </c>
      <c r="Q45" s="260">
        <f>SUM(K45:P45)</f>
        <v>1214.8633943519176</v>
      </c>
      <c r="R45" s="295"/>
      <c r="S45" s="55"/>
    </row>
    <row r="46" spans="1:38" ht="37.5" customHeight="1" thickBot="1" x14ac:dyDescent="0.4">
      <c r="A46" s="60" t="str">
        <f>'17.18 prices'!A46</f>
        <v>Network Connection Alterations and Additions</v>
      </c>
      <c r="B46" s="58" t="str">
        <f>'17.18 prices'!B46</f>
        <v>Service</v>
      </c>
      <c r="C46" s="58" t="str">
        <f>'17.18 prices'!C46</f>
        <v>Service Description / Scope</v>
      </c>
      <c r="D46" s="279" t="str">
        <f>'17.18 prices'!D46</f>
        <v>Current Prices 2017/18</v>
      </c>
      <c r="E46" s="279" t="str">
        <f>'17.18 prices'!E46</f>
        <v>GST Inclusive</v>
      </c>
      <c r="F46" s="256" t="str">
        <f>'17.18 prices'!F46</f>
        <v>Appointment Time Hours</v>
      </c>
      <c r="G46" s="256" t="str">
        <f>'17.18 prices'!G46</f>
        <v>Normal/Over</v>
      </c>
      <c r="H46" s="256" t="str">
        <f>'17.18 prices'!H46</f>
        <v>Crew</v>
      </c>
      <c r="I46" s="256" t="s">
        <v>201</v>
      </c>
      <c r="J46" s="256" t="s">
        <v>202</v>
      </c>
      <c r="K46" s="256" t="s">
        <v>203</v>
      </c>
      <c r="L46" s="256" t="s">
        <v>204</v>
      </c>
      <c r="M46" s="256" t="s">
        <v>205</v>
      </c>
      <c r="N46" s="256" t="s">
        <v>206</v>
      </c>
      <c r="O46" s="256" t="s">
        <v>207</v>
      </c>
      <c r="P46" s="256" t="s">
        <v>208</v>
      </c>
      <c r="Q46" s="256" t="s">
        <v>209</v>
      </c>
      <c r="R46" s="55"/>
      <c r="S46" s="55"/>
    </row>
    <row r="47" spans="1:38" ht="152.25" customHeight="1" thickBot="1" x14ac:dyDescent="0.4">
      <c r="A47" s="73">
        <f>'17.18 prices'!A47</f>
        <v>541</v>
      </c>
      <c r="B47" s="74" t="str">
        <f>'17.18 prices'!B47</f>
        <v>Overhead Service Relocation – Single Visit (Business Hours)</v>
      </c>
      <c r="C47" s="65"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436">
        <f>'17.18 prices'!D47</f>
        <v>783.39081047504067</v>
      </c>
      <c r="E47" s="436">
        <f>'17.18 prices'!E47</f>
        <v>861.72989152254479</v>
      </c>
      <c r="F47" s="67">
        <f>'17.18 prices'!F47</f>
        <v>2</v>
      </c>
      <c r="G47" s="67" t="str">
        <f>'17.18 prices'!G47</f>
        <v>Normal</v>
      </c>
      <c r="H47" s="67" t="str">
        <f>'17.18 prices'!H47</f>
        <v>OH Crew</v>
      </c>
      <c r="I47" s="436">
        <f t="shared" ref="I47:I54" si="5">VLOOKUP(H47,Crews, 5,FALSE)</f>
        <v>194.71854069123745</v>
      </c>
      <c r="J47" s="436">
        <f t="shared" ref="J47:J54" si="6">VLOOKUP(H47,crewsot, 5,FALSE)</f>
        <v>272.60595696773242</v>
      </c>
      <c r="K47" s="436">
        <f t="shared" ref="K47:K54" si="7">IF(G47="Normal",F47*I47,F47*J47)</f>
        <v>389.4370813824749</v>
      </c>
      <c r="L47" s="436">
        <f>IF(G47="Normal",K47*$B$5,K47/Q8*$B$5)</f>
        <v>144.09172011151571</v>
      </c>
      <c r="M47" s="281"/>
      <c r="N47" s="436"/>
      <c r="O47" s="436"/>
      <c r="P47" s="437">
        <f t="shared" ref="P47:P55" si="8">IF(G47="Normal",SUM(K47:O47,-L47)*$B$16,SUM((K47/Q30), M47, N47, O47)*$B$16)</f>
        <v>93.464899531793975</v>
      </c>
      <c r="Q47" s="281">
        <f t="shared" ref="Q47:Q54" si="9">SUM(K47:P47)</f>
        <v>626.99370102578462</v>
      </c>
      <c r="R47" s="295"/>
      <c r="S47" s="55"/>
    </row>
    <row r="48" spans="1:38" ht="135" customHeight="1" thickBot="1" x14ac:dyDescent="0.4">
      <c r="A48" s="73">
        <f>'17.18 prices'!A48</f>
        <v>542</v>
      </c>
      <c r="B48" s="74" t="str">
        <f>'17.18 prices'!B48</f>
        <v>Overhead Service Relocation – Two Visits (Business Hours)</v>
      </c>
      <c r="C48" s="65"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119">
        <f>'17.18 prices'!D48</f>
        <v>1566.7713696930575</v>
      </c>
      <c r="E48" s="119">
        <f>'17.18 prices'!E48</f>
        <v>1723.4485066623633</v>
      </c>
      <c r="F48" s="67">
        <f>'17.18 prices'!F48</f>
        <v>4</v>
      </c>
      <c r="G48" s="67" t="str">
        <f>'17.18 prices'!G48</f>
        <v>Normal</v>
      </c>
      <c r="H48" s="67" t="str">
        <f>'17.18 prices'!H48</f>
        <v>OH Crew</v>
      </c>
      <c r="I48" s="119">
        <f t="shared" si="5"/>
        <v>194.71854069123745</v>
      </c>
      <c r="J48" s="119">
        <f t="shared" si="6"/>
        <v>272.60595696773242</v>
      </c>
      <c r="K48" s="119">
        <f t="shared" si="7"/>
        <v>778.8741627649498</v>
      </c>
      <c r="L48" s="119">
        <f>IF(G48="Normal",K48*$B$5,K48/Q8*$B$5)</f>
        <v>288.18344022303143</v>
      </c>
      <c r="M48" s="67"/>
      <c r="N48" s="119"/>
      <c r="O48" s="119"/>
      <c r="P48" s="437">
        <f>IF(G48="Normal",SUM(K48:O48,-L48)*$B$16,SUM((K48/S31), M48, N48, O48)*$B$16)</f>
        <v>186.92979906358795</v>
      </c>
      <c r="Q48" s="260">
        <f t="shared" si="9"/>
        <v>1253.9874020515692</v>
      </c>
      <c r="R48" s="295"/>
      <c r="S48" s="55"/>
    </row>
    <row r="49" spans="1:50" ht="83.25" customHeight="1" thickBot="1" x14ac:dyDescent="0.4">
      <c r="A49" s="73">
        <f>'17.18 prices'!A49</f>
        <v>543</v>
      </c>
      <c r="B49" s="74" t="str">
        <f>'17.18 prices'!B49</f>
        <v>Overhead Service Upgrade – Service Cable Replacement Not Required</v>
      </c>
      <c r="C49" s="65"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436">
        <f>'17.18 prices'!D49</f>
        <v>783.39081047504067</v>
      </c>
      <c r="E49" s="436">
        <f>'17.18 prices'!E49</f>
        <v>861.72989152254479</v>
      </c>
      <c r="F49" s="67">
        <f>'17.18 prices'!F49</f>
        <v>2</v>
      </c>
      <c r="G49" s="67" t="str">
        <f>'17.18 prices'!G49</f>
        <v>Normal</v>
      </c>
      <c r="H49" s="67" t="str">
        <f>'17.18 prices'!H49</f>
        <v>OH Crew</v>
      </c>
      <c r="I49" s="436">
        <f t="shared" si="5"/>
        <v>194.71854069123745</v>
      </c>
      <c r="J49" s="436">
        <f t="shared" si="6"/>
        <v>272.60595696773242</v>
      </c>
      <c r="K49" s="436">
        <f t="shared" si="7"/>
        <v>389.4370813824749</v>
      </c>
      <c r="L49" s="119">
        <f>IF(G49="Normal",K49*$B$5,K49/Q8*$B$5)</f>
        <v>144.09172011151571</v>
      </c>
      <c r="M49" s="281"/>
      <c r="N49" s="281"/>
      <c r="O49" s="281"/>
      <c r="P49" s="437">
        <f t="shared" si="8"/>
        <v>93.464899531793975</v>
      </c>
      <c r="Q49" s="281">
        <f t="shared" si="9"/>
        <v>626.99370102578462</v>
      </c>
      <c r="R49" s="295"/>
      <c r="S49" s="55"/>
    </row>
    <row r="50" spans="1:50" ht="96" customHeight="1" thickBot="1" x14ac:dyDescent="0.4">
      <c r="A50" s="73">
        <f>'17.18 prices'!A50</f>
        <v>544</v>
      </c>
      <c r="B50" s="74" t="str">
        <f>'17.18 prices'!B50</f>
        <v>Overhead Service Upgrade – Service Cable Replacement Required</v>
      </c>
      <c r="C50" s="65"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119">
        <f>'17.18 prices'!D50</f>
        <v>820.77714483956345</v>
      </c>
      <c r="E50" s="119">
        <f>'17.18 prices'!E50</f>
        <v>902.85485932351992</v>
      </c>
      <c r="F50" s="67">
        <f>'17.18 prices'!F50</f>
        <v>2</v>
      </c>
      <c r="G50" s="67" t="str">
        <f>'17.18 prices'!G50</f>
        <v>Normal</v>
      </c>
      <c r="H50" s="67" t="str">
        <f>'17.18 prices'!H50</f>
        <v>OH Crew</v>
      </c>
      <c r="I50" s="119">
        <f t="shared" si="5"/>
        <v>194.71854069123745</v>
      </c>
      <c r="J50" s="119">
        <f t="shared" si="6"/>
        <v>272.60595696773242</v>
      </c>
      <c r="K50" s="119">
        <f t="shared" si="7"/>
        <v>389.4370813824749</v>
      </c>
      <c r="L50" s="119">
        <f>IF(G50="Normal",K50*$B$5,K50/Q8*$B$5)</f>
        <v>144.09172011151571</v>
      </c>
      <c r="M50" s="67"/>
      <c r="N50" s="67"/>
      <c r="O50" s="282">
        <f>'18.19 prices'!O50*'19.20 prices'!K$15</f>
        <v>31.653391071428569</v>
      </c>
      <c r="P50" s="437">
        <f t="shared" si="8"/>
        <v>101.06171338893684</v>
      </c>
      <c r="Q50" s="260">
        <f t="shared" si="9"/>
        <v>666.24390595435602</v>
      </c>
      <c r="R50" s="295"/>
      <c r="S50" s="55"/>
    </row>
    <row r="51" spans="1:50" ht="84" customHeight="1" thickBot="1" x14ac:dyDescent="0.4">
      <c r="A51" s="73">
        <f>'17.18 prices'!A51</f>
        <v>545</v>
      </c>
      <c r="B51" s="74" t="str">
        <f>'17.18 prices'!B51</f>
        <v>Underground Service Upgrade – Service Cable Replacement Not Required</v>
      </c>
      <c r="C51" s="65"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119">
        <f>'17.18 prices'!D51</f>
        <v>1326.8817040872993</v>
      </c>
      <c r="E51" s="119">
        <f>'17.18 prices'!E51</f>
        <v>1459.5698744960293</v>
      </c>
      <c r="F51" s="67">
        <f>'17.18 prices'!F51</f>
        <v>1.5</v>
      </c>
      <c r="G51" s="67" t="str">
        <f>'17.18 prices'!G51</f>
        <v>Normal</v>
      </c>
      <c r="H51" s="67" t="str">
        <f>'17.18 prices'!H51</f>
        <v>Two fitter crew</v>
      </c>
      <c r="I51" s="119">
        <f>VLOOKUP(H51,Two_fitter_crew, 5,FALSE)</f>
        <v>194.71854069123745</v>
      </c>
      <c r="J51" s="119">
        <f>VLOOKUP(H51,Two_fitter_crewot, 5,FALSE)</f>
        <v>272.60595696773242</v>
      </c>
      <c r="K51" s="119">
        <f t="shared" si="7"/>
        <v>292.07781103685619</v>
      </c>
      <c r="L51" s="119">
        <f>IF(G51="Normal",K51*$B$5,K51/Q12*$B$5)</f>
        <v>108.06879008363678</v>
      </c>
      <c r="M51" s="67"/>
      <c r="N51" s="67"/>
      <c r="O51" s="282"/>
      <c r="P51" s="437">
        <f t="shared" si="8"/>
        <v>70.098674648845488</v>
      </c>
      <c r="Q51" s="260">
        <f t="shared" si="9"/>
        <v>470.24527576933843</v>
      </c>
      <c r="R51" s="295"/>
      <c r="S51" s="55"/>
    </row>
    <row r="52" spans="1:50" s="78" customFormat="1" ht="144" customHeight="1" thickBot="1" x14ac:dyDescent="0.4">
      <c r="A52" s="73">
        <f>'17.18 prices'!A52</f>
        <v>546</v>
      </c>
      <c r="B52" s="75" t="str">
        <f>'17.18 prices'!B52</f>
        <v xml:space="preserve">Underground Service Upgrade – Service Cable Replacement Required </v>
      </c>
      <c r="C52" s="72"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119">
        <f>'17.18 prices'!D52</f>
        <v>1364.257787194799</v>
      </c>
      <c r="E52" s="119">
        <f>'17.18 prices'!E52</f>
        <v>1500.6835659142789</v>
      </c>
      <c r="F52" s="67">
        <f>'17.18 prices'!F52</f>
        <v>2.5</v>
      </c>
      <c r="G52" s="67" t="str">
        <f>'17.18 prices'!G52</f>
        <v>Normal</v>
      </c>
      <c r="H52" s="67" t="str">
        <f>'17.18 prices'!H52</f>
        <v>UG Crew</v>
      </c>
      <c r="I52" s="119">
        <f>VLOOKUP(H52,Crews, 5,FALSE)</f>
        <v>292.07781103685619</v>
      </c>
      <c r="J52" s="119">
        <f t="shared" si="6"/>
        <v>408.90893545159855</v>
      </c>
      <c r="K52" s="119">
        <f t="shared" si="7"/>
        <v>730.1945275921405</v>
      </c>
      <c r="L52" s="119">
        <f>IF(G52="Normal",K52*$B$5,K52/Q10*$B$5)</f>
        <v>270.17197520909201</v>
      </c>
      <c r="M52" s="67"/>
      <c r="N52" s="67"/>
      <c r="O52" s="282">
        <f>'18.19 prices'!O52*'19.20 prices'!K$15</f>
        <v>31.653391071428569</v>
      </c>
      <c r="P52" s="437">
        <f t="shared" si="8"/>
        <v>182.84350047925653</v>
      </c>
      <c r="Q52" s="260">
        <f t="shared" si="9"/>
        <v>1214.8633943519176</v>
      </c>
      <c r="R52" s="295"/>
      <c r="S52" s="55"/>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4">
      <c r="A53" s="73">
        <f>'17.18 prices'!A53</f>
        <v>547</v>
      </c>
      <c r="B53" s="74" t="str">
        <f>'17.18 prices'!B53</f>
        <v>Underground Service Relocation – Single Visit (Business Hours)</v>
      </c>
      <c r="C53" s="65"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436">
        <f>'17.18 prices'!D53</f>
        <v>1364.257787194799</v>
      </c>
      <c r="E53" s="436">
        <f>'17.18 prices'!E53</f>
        <v>1500.6835659142789</v>
      </c>
      <c r="F53" s="67">
        <f>'17.18 prices'!F53</f>
        <v>2.5</v>
      </c>
      <c r="G53" s="67" t="str">
        <f>'17.18 prices'!G53</f>
        <v>Normal</v>
      </c>
      <c r="H53" s="67" t="str">
        <f>'17.18 prices'!H53</f>
        <v>UG Crew</v>
      </c>
      <c r="I53" s="436">
        <f t="shared" si="5"/>
        <v>292.07781103685619</v>
      </c>
      <c r="J53" s="436">
        <f t="shared" si="6"/>
        <v>408.90893545159855</v>
      </c>
      <c r="K53" s="436">
        <f t="shared" si="7"/>
        <v>730.1945275921405</v>
      </c>
      <c r="L53" s="119">
        <f>IF(G53="Normal",K53*$B$5,K53/Q10*$B$5)</f>
        <v>270.17197520909201</v>
      </c>
      <c r="M53" s="281"/>
      <c r="N53" s="281"/>
      <c r="O53" s="282">
        <f>'18.19 prices'!O53*'19.20 prices'!K$15</f>
        <v>31.653391071428569</v>
      </c>
      <c r="P53" s="437">
        <f t="shared" si="8"/>
        <v>182.84350047925653</v>
      </c>
      <c r="Q53" s="281">
        <f t="shared" si="9"/>
        <v>1214.8633943519176</v>
      </c>
      <c r="R53" s="295"/>
      <c r="S53" s="55"/>
    </row>
    <row r="54" spans="1:50" ht="150" customHeight="1" thickBot="1" x14ac:dyDescent="0.4">
      <c r="A54" s="73">
        <f>'17.18 prices'!A54</f>
        <v>548</v>
      </c>
      <c r="B54" s="74" t="str">
        <f>'17.18 prices'!B54</f>
        <v>Install surface mounted point of entry (POE) box</v>
      </c>
      <c r="C54" s="65"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119">
        <f>'17.18 prices'!D54</f>
        <v>630.93411602228923</v>
      </c>
      <c r="E54" s="119">
        <f>'17.18 prices'!E54</f>
        <v>694.02752762451826</v>
      </c>
      <c r="F54" s="67">
        <f>'17.18 prices'!F54</f>
        <v>1</v>
      </c>
      <c r="G54" s="67" t="str">
        <f>'17.18 prices'!G54</f>
        <v>Normal</v>
      </c>
      <c r="H54" s="67" t="str">
        <f>'17.18 prices'!H54</f>
        <v>UG Crew</v>
      </c>
      <c r="I54" s="119">
        <f t="shared" si="5"/>
        <v>292.07781103685619</v>
      </c>
      <c r="J54" s="119">
        <f t="shared" si="6"/>
        <v>408.90893545159855</v>
      </c>
      <c r="K54" s="119">
        <f t="shared" si="7"/>
        <v>292.07781103685619</v>
      </c>
      <c r="L54" s="119">
        <f>IF(G54="Normal",K54*$B$5,K54/Q10*$B$5)</f>
        <v>108.06879008363678</v>
      </c>
      <c r="M54" s="67"/>
      <c r="N54" s="67"/>
      <c r="O54" s="282">
        <f>'18.19 prices'!O54*'19.20 prices'!K$15</f>
        <v>84.81758662499999</v>
      </c>
      <c r="P54" s="437">
        <f t="shared" si="8"/>
        <v>90.454895438845483</v>
      </c>
      <c r="Q54" s="260">
        <f t="shared" si="9"/>
        <v>575.41908318433843</v>
      </c>
      <c r="R54" s="295"/>
      <c r="S54" s="55"/>
    </row>
    <row r="55" spans="1:50" ht="67.5" customHeight="1" thickBot="1" x14ac:dyDescent="0.4">
      <c r="A55" s="73">
        <f>'17.18 prices'!A55</f>
        <v>549</v>
      </c>
      <c r="B55" s="118" t="str">
        <f>'17.18 prices'!B55</f>
        <v>Overhead Service Temporary 
Disconnect Reconnect same day (Business Hours)</v>
      </c>
      <c r="C55" s="81" t="str">
        <f>'17.18 prices'!C55</f>
        <v>A temporary disconnect and reconnect of an existing overhead service connection to a residential dwelling.</v>
      </c>
      <c r="D55" s="119" t="str">
        <f>'17.18 prices'!D55</f>
        <v>n/a</v>
      </c>
      <c r="E55" s="119" t="str">
        <f>'17.18 prices'!E55</f>
        <v>n/a</v>
      </c>
      <c r="F55" s="67">
        <f>'17.18 prices'!F55</f>
        <v>3</v>
      </c>
      <c r="G55" s="67" t="str">
        <f>'17.18 prices'!G55</f>
        <v>Normal</v>
      </c>
      <c r="H55" s="67" t="str">
        <f>'17.18 prices'!H55</f>
        <v>OH Crew</v>
      </c>
      <c r="I55" s="119">
        <f>VLOOKUP(H55,Crews, 5,FALSE)</f>
        <v>194.71854069123745</v>
      </c>
      <c r="J55" s="119">
        <f>VLOOKUP(H55,crewsot, 5,FALSE)</f>
        <v>272.60595696773242</v>
      </c>
      <c r="K55" s="119">
        <f>IF(G55="Normal",F55*I55,F55*J55)</f>
        <v>584.15562207371238</v>
      </c>
      <c r="L55" s="119">
        <f>IF(G55="Normal",K55*$B$5,K55/Q8*$B$5)</f>
        <v>216.13758016727357</v>
      </c>
      <c r="M55" s="67"/>
      <c r="N55" s="119"/>
      <c r="O55" s="119"/>
      <c r="P55" s="437">
        <f t="shared" si="8"/>
        <v>140.19734929769098</v>
      </c>
      <c r="Q55" s="260">
        <f>SUM(K55:P55)</f>
        <v>940.49055153867687</v>
      </c>
      <c r="R55" s="295"/>
      <c r="S55" s="55"/>
    </row>
    <row r="56" spans="1:50" ht="39" customHeight="1" thickBot="1" x14ac:dyDescent="0.4">
      <c r="A56" s="60" t="str">
        <f>'17.18 prices'!A56</f>
        <v>Temporary De-energisation</v>
      </c>
      <c r="B56" s="58" t="str">
        <f>'17.18 prices'!B56</f>
        <v>Service</v>
      </c>
      <c r="C56" s="58" t="str">
        <f>'17.18 prices'!C56</f>
        <v>Service Description / Scope</v>
      </c>
      <c r="D56" s="279" t="str">
        <f>'17.18 prices'!D56</f>
        <v>Current Prices 2017/18</v>
      </c>
      <c r="E56" s="279" t="str">
        <f>'17.18 prices'!E56</f>
        <v>GST Inclusive</v>
      </c>
      <c r="F56" s="256" t="str">
        <f>'17.18 prices'!F56</f>
        <v>Appointment Time Hours</v>
      </c>
      <c r="G56" s="256" t="str">
        <f>'17.18 prices'!G56</f>
        <v>Normal/Over</v>
      </c>
      <c r="H56" s="256" t="str">
        <f>'17.18 prices'!H56</f>
        <v>Crew</v>
      </c>
      <c r="I56" s="256" t="s">
        <v>201</v>
      </c>
      <c r="J56" s="256" t="s">
        <v>202</v>
      </c>
      <c r="K56" s="256" t="s">
        <v>203</v>
      </c>
      <c r="L56" s="256" t="s">
        <v>204</v>
      </c>
      <c r="M56" s="256" t="s">
        <v>205</v>
      </c>
      <c r="N56" s="256" t="s">
        <v>206</v>
      </c>
      <c r="O56" s="256" t="s">
        <v>207</v>
      </c>
      <c r="P56" s="256" t="s">
        <v>208</v>
      </c>
      <c r="Q56" s="256" t="s">
        <v>209</v>
      </c>
      <c r="R56" s="55"/>
      <c r="S56" s="55"/>
    </row>
    <row r="57" spans="1:50" ht="75.75" customHeight="1" thickBot="1" x14ac:dyDescent="0.4">
      <c r="A57" s="73">
        <f>'17.18 prices'!A57</f>
        <v>560</v>
      </c>
      <c r="B57" s="74" t="str">
        <f>'17.18 prices'!B57</f>
        <v>Temporary de-energisation – LV (Business Hours)</v>
      </c>
      <c r="C57" s="65"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436">
        <f>'17.18 prices'!D57</f>
        <v>417.17490456930574</v>
      </c>
      <c r="E57" s="436">
        <f>'17.18 prices'!E57</f>
        <v>458.89239502623633</v>
      </c>
      <c r="F57" s="67">
        <f>'17.18 prices'!F57</f>
        <v>4</v>
      </c>
      <c r="G57" s="67" t="str">
        <f>'17.18 prices'!G57</f>
        <v>Normal</v>
      </c>
      <c r="H57" s="67" t="str">
        <f>'17.18 prices'!H57</f>
        <v>Switcher</v>
      </c>
      <c r="I57" s="436">
        <f>VLOOKUP(H57,Crews, 5,FALSE)</f>
        <v>97.359270345618725</v>
      </c>
      <c r="J57" s="436">
        <f>VLOOKUP(H57,crewsot, 5,FALSE)</f>
        <v>136.30297848386621</v>
      </c>
      <c r="K57" s="436">
        <f>IF(G57="Normal",F57*I57,F57*J57)</f>
        <v>389.4370813824749</v>
      </c>
      <c r="L57" s="119">
        <f>IF(G57="Normal",K57*$B$5,K57/Q9*$B$5)</f>
        <v>144.09172011151571</v>
      </c>
      <c r="M57" s="281"/>
      <c r="N57" s="281"/>
      <c r="O57" s="281"/>
      <c r="P57" s="437">
        <f>IF(G57="Normal",SUM(K57:O57,-L57)*$B$16,SUM((K57/Q40), M57, N57, O57)*$B$16)</f>
        <v>93.464899531793975</v>
      </c>
      <c r="Q57" s="281">
        <f>SUM(K57:P57)</f>
        <v>626.99370102578462</v>
      </c>
      <c r="R57" s="295"/>
      <c r="S57" s="55"/>
    </row>
    <row r="58" spans="1:50" ht="83.25" customHeight="1" thickBot="1" x14ac:dyDescent="0.4">
      <c r="A58" s="73">
        <f>'17.18 prices'!A58</f>
        <v>561</v>
      </c>
      <c r="B58" s="74" t="str">
        <f>'17.18 prices'!B58</f>
        <v>Temporary de-energisation – HV (Business Hours)</v>
      </c>
      <c r="C58" s="65"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119">
        <f>'17.18 prices'!D58</f>
        <v>417.17490456930574</v>
      </c>
      <c r="E58" s="119">
        <f>'17.18 prices'!E58</f>
        <v>458.89239502623633</v>
      </c>
      <c r="F58" s="67">
        <f>'17.18 prices'!F58</f>
        <v>4</v>
      </c>
      <c r="G58" s="67" t="str">
        <f>'17.18 prices'!G58</f>
        <v>Normal</v>
      </c>
      <c r="H58" s="67" t="str">
        <f>'17.18 prices'!H58</f>
        <v>Switcher</v>
      </c>
      <c r="I58" s="119">
        <f>VLOOKUP(H58,Crews, 5,FALSE)</f>
        <v>97.359270345618725</v>
      </c>
      <c r="J58" s="119">
        <f>VLOOKUP(H58,crewsot, 5,FALSE)</f>
        <v>136.30297848386621</v>
      </c>
      <c r="K58" s="119">
        <f>IF(G58="Normal",F58*I58,F58*J58)</f>
        <v>389.4370813824749</v>
      </c>
      <c r="L58" s="119">
        <f>IF(G58="Normal",K58*$B$5,K58/Q9*$B$5)</f>
        <v>144.09172011151571</v>
      </c>
      <c r="M58" s="67"/>
      <c r="N58" s="67"/>
      <c r="O58" s="67"/>
      <c r="P58" s="437">
        <f>IF(G58="Normal",SUM(K58:O58,-L58)*$B$16,SUM((K58/Q41), M58, N58, O58)*$B$16)</f>
        <v>93.464899531793975</v>
      </c>
      <c r="Q58" s="260">
        <f>SUM(K58:P58)</f>
        <v>626.99370102578462</v>
      </c>
      <c r="R58" s="295"/>
      <c r="S58" s="55"/>
    </row>
    <row r="59" spans="1:50" ht="38.25" customHeight="1" thickBot="1" x14ac:dyDescent="0.4">
      <c r="A59" s="60" t="str">
        <f>'17.18 prices'!A59</f>
        <v>Supply Abolishment / Removal</v>
      </c>
      <c r="B59" s="58" t="str">
        <f>'17.18 prices'!B59</f>
        <v>Service</v>
      </c>
      <c r="C59" s="58" t="str">
        <f>'17.18 prices'!C59</f>
        <v>Service Description / Scope</v>
      </c>
      <c r="D59" s="279" t="str">
        <f>'17.18 prices'!D59</f>
        <v>Current Prices 2017/18</v>
      </c>
      <c r="E59" s="279" t="str">
        <f>'17.18 prices'!E59</f>
        <v>GST Inclusive</v>
      </c>
      <c r="F59" s="256" t="str">
        <f>'17.18 prices'!F59</f>
        <v>Appointment Time Hours</v>
      </c>
      <c r="G59" s="256" t="str">
        <f>'17.18 prices'!G59</f>
        <v>Normal/Over</v>
      </c>
      <c r="H59" s="256" t="str">
        <f>'17.18 prices'!H59</f>
        <v>Crew</v>
      </c>
      <c r="I59" s="256" t="s">
        <v>201</v>
      </c>
      <c r="J59" s="256" t="s">
        <v>202</v>
      </c>
      <c r="K59" s="256" t="s">
        <v>203</v>
      </c>
      <c r="L59" s="256" t="s">
        <v>204</v>
      </c>
      <c r="M59" s="256" t="s">
        <v>205</v>
      </c>
      <c r="N59" s="256" t="s">
        <v>206</v>
      </c>
      <c r="O59" s="256" t="s">
        <v>207</v>
      </c>
      <c r="P59" s="256" t="s">
        <v>208</v>
      </c>
      <c r="Q59" s="256" t="s">
        <v>209</v>
      </c>
      <c r="R59" s="55"/>
      <c r="S59" s="55"/>
    </row>
    <row r="60" spans="1:50" ht="132" customHeight="1" thickBot="1" x14ac:dyDescent="0.4">
      <c r="A60" s="73">
        <f>'17.18 prices'!A60</f>
        <v>562</v>
      </c>
      <c r="B60" s="74" t="str">
        <f>'17.18 prices'!B60</f>
        <v>Supply Abolishment / Removal – Overhead (Business Hours)</v>
      </c>
      <c r="C60" s="65"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436">
        <f>'17.18 prices'!D60</f>
        <v>587.55079629904799</v>
      </c>
      <c r="E60" s="436">
        <f>'17.18 prices'!E60</f>
        <v>646.30587592895279</v>
      </c>
      <c r="F60" s="67">
        <f>'17.18 prices'!F60</f>
        <v>1.5</v>
      </c>
      <c r="G60" s="67" t="str">
        <f>'17.18 prices'!G60</f>
        <v>Normal</v>
      </c>
      <c r="H60" s="67" t="str">
        <f>'17.18 prices'!H60</f>
        <v>OH Crew</v>
      </c>
      <c r="I60" s="436">
        <f>VLOOKUP(H60,Crews, 5,FALSE)</f>
        <v>194.71854069123745</v>
      </c>
      <c r="J60" s="436">
        <f>VLOOKUP(H60,crewsot, 5,FALSE)</f>
        <v>272.60595696773242</v>
      </c>
      <c r="K60" s="436">
        <f>IF(G60="Normal",F60*I60,F60*J60)</f>
        <v>292.07781103685619</v>
      </c>
      <c r="L60" s="119">
        <f>IF(G60="Normal",K60*$B$5,K60/Q8*$B$5)</f>
        <v>108.06879008363678</v>
      </c>
      <c r="M60" s="281"/>
      <c r="N60" s="281"/>
      <c r="O60" s="281"/>
      <c r="P60" s="437">
        <f>IF(G60="Normal",SUM(K60:O60,-L60)*$B$16,SUM((K60/Q43), M60, N60, O60)*$B$16)</f>
        <v>70.098674648845488</v>
      </c>
      <c r="Q60" s="281">
        <f>SUM(K60:P60)</f>
        <v>470.24527576933843</v>
      </c>
      <c r="R60" s="295"/>
      <c r="S60" s="55"/>
    </row>
    <row r="61" spans="1:50" ht="139.5" customHeight="1" thickBot="1" x14ac:dyDescent="0.4">
      <c r="A61" s="73">
        <f>'17.18 prices'!A61</f>
        <v>563</v>
      </c>
      <c r="B61" s="74" t="str">
        <f>'17.18 prices'!B61</f>
        <v>Supply Abolishment / Removal - Underground (Business Hours)</v>
      </c>
      <c r="C61" s="65"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119">
        <f>'17.18 prices'!D61</f>
        <v>1061.5074135212444</v>
      </c>
      <c r="E61" s="119">
        <f>'17.18 prices'!E61</f>
        <v>1167.6581548733689</v>
      </c>
      <c r="F61" s="67">
        <f>'17.18 prices'!F61</f>
        <v>2.5</v>
      </c>
      <c r="G61" s="67" t="str">
        <f>'17.18 prices'!G61</f>
        <v>Normal</v>
      </c>
      <c r="H61" s="67" t="str">
        <f>'17.18 prices'!H61</f>
        <v>UG Crew</v>
      </c>
      <c r="I61" s="119">
        <f>VLOOKUP(H61,Crews, 5,FALSE)</f>
        <v>292.07781103685619</v>
      </c>
      <c r="J61" s="119">
        <f>VLOOKUP(H61,crewsot, 5,FALSE)</f>
        <v>408.90893545159855</v>
      </c>
      <c r="K61" s="119">
        <f>IF(G61="Normal",F61*I61,F61*J61)</f>
        <v>730.1945275921405</v>
      </c>
      <c r="L61" s="119">
        <f>IF(G61="Normal",K61*$B$5,K61/Q10*$B$5)</f>
        <v>270.17197520909201</v>
      </c>
      <c r="M61" s="67"/>
      <c r="N61" s="67"/>
      <c r="O61" s="67"/>
      <c r="P61" s="437">
        <f>IF(G61="Normal",SUM(K61:O61,-L61)*$B$16,SUM((K61/Q44), M61, N61, O61)*$B$16)</f>
        <v>175.24668662211371</v>
      </c>
      <c r="Q61" s="260">
        <f>SUM(K61:P61)</f>
        <v>1175.6131894233463</v>
      </c>
      <c r="R61" s="295"/>
      <c r="S61" s="55"/>
    </row>
    <row r="62" spans="1:50" ht="48" customHeight="1" thickBot="1" x14ac:dyDescent="0.4">
      <c r="A62" s="60" t="str">
        <f>'17.18 prices'!A62</f>
        <v>Miscellaneous Customer Initiated Services</v>
      </c>
      <c r="B62" s="58" t="str">
        <f>'17.18 prices'!B62</f>
        <v>Service</v>
      </c>
      <c r="C62" s="58" t="str">
        <f>'17.18 prices'!C62</f>
        <v>Service Description / Scope</v>
      </c>
      <c r="D62" s="279" t="str">
        <f>'17.18 prices'!D62</f>
        <v>Current Prices 2017/18</v>
      </c>
      <c r="E62" s="279" t="str">
        <f>'17.18 prices'!E62</f>
        <v>GST Inclusive</v>
      </c>
      <c r="F62" s="256" t="str">
        <f>'17.18 prices'!F62</f>
        <v>Appointment Time Hours</v>
      </c>
      <c r="G62" s="256" t="str">
        <f>'17.18 prices'!G62</f>
        <v>Normal/Over</v>
      </c>
      <c r="H62" s="256" t="str">
        <f>'17.18 prices'!H62</f>
        <v>Crew</v>
      </c>
      <c r="I62" s="256" t="s">
        <v>201</v>
      </c>
      <c r="J62" s="256" t="s">
        <v>202</v>
      </c>
      <c r="K62" s="256" t="s">
        <v>203</v>
      </c>
      <c r="L62" s="256" t="s">
        <v>204</v>
      </c>
      <c r="M62" s="256" t="s">
        <v>205</v>
      </c>
      <c r="N62" s="256" t="s">
        <v>206</v>
      </c>
      <c r="O62" s="256" t="s">
        <v>207</v>
      </c>
      <c r="P62" s="256" t="s">
        <v>208</v>
      </c>
      <c r="Q62" s="256" t="s">
        <v>209</v>
      </c>
      <c r="R62" s="55"/>
      <c r="S62" s="55"/>
    </row>
    <row r="63" spans="1:50" ht="86.25" customHeight="1" thickBot="1" x14ac:dyDescent="0.4">
      <c r="A63" s="73">
        <f>'17.18 prices'!A63</f>
        <v>564</v>
      </c>
      <c r="B63" s="74" t="str">
        <f>'17.18 prices'!B63</f>
        <v>Install &amp; Remove Tiger Tails – Establishment (Business Hours)</v>
      </c>
      <c r="C63" s="65" t="str">
        <f>'17.18 prices'!C63</f>
        <v>Installation and removal of “Tiger Tail” covers on overhead lines including service lines, LV &amp; HV during business hours – Establishment fee per site Use in conjunction with Item 565 to determine total service charge</v>
      </c>
      <c r="D63" s="436">
        <f>'17.18 prices'!D63</f>
        <v>1379.7371853002089</v>
      </c>
      <c r="E63" s="436">
        <f>'17.18 prices'!E63</f>
        <v>1517.7109038302299</v>
      </c>
      <c r="F63" s="67">
        <f>'17.18 prices'!F63</f>
        <v>3</v>
      </c>
      <c r="G63" s="67" t="str">
        <f>'17.18 prices'!G63</f>
        <v>Normal</v>
      </c>
      <c r="H63" s="67" t="str">
        <f>'17.18 prices'!H63</f>
        <v>OH Crew</v>
      </c>
      <c r="I63" s="436">
        <f>VLOOKUP(H63,Crews, 5,FALSE)</f>
        <v>194.71854069123745</v>
      </c>
      <c r="J63" s="436">
        <f>VLOOKUP(H63,crewsot, 5,FALSE)</f>
        <v>272.60595696773242</v>
      </c>
      <c r="K63" s="436">
        <f>IF(G63="Normal",F63*I63,F63*J63)</f>
        <v>584.15562207371238</v>
      </c>
      <c r="L63" s="119">
        <f>IF(G63="Normal",K63*$B$5,K63/Q8*$B$5)</f>
        <v>216.13758016727357</v>
      </c>
      <c r="M63" s="281"/>
      <c r="N63" s="282">
        <f>'18.19 prices'!N63*'19.20 prices'!K15</f>
        <v>189.02024999999998</v>
      </c>
      <c r="O63" s="281"/>
      <c r="P63" s="437">
        <f>IF(G63="Normal",SUM(K63:O63,-L63)*$B$16,SUM((K63/Q46), M63, N63, O63)*$B$16)</f>
        <v>185.56220929769097</v>
      </c>
      <c r="Q63" s="281">
        <f>SUM(K63:P63)</f>
        <v>1174.8756615386769</v>
      </c>
      <c r="R63" s="295"/>
      <c r="S63" s="55"/>
    </row>
    <row r="64" spans="1:50" ht="87" customHeight="1" thickBot="1" x14ac:dyDescent="0.4">
      <c r="A64" s="73">
        <f>'17.18 prices'!A64</f>
        <v>565</v>
      </c>
      <c r="B64" s="74" t="str">
        <f>'17.18 prices'!B64</f>
        <v>Install &amp; Remove Tiger Tails - Per Span (Business Hours)</v>
      </c>
      <c r="C64" s="65" t="str">
        <f>'17.18 prices'!C64</f>
        <v>Installation and removal of “Tiger Tail” covers on overhead lines including service lines, LV &amp; HV during business hours – Length based fee Use in conjunction with Item 564 to determine total service charge</v>
      </c>
      <c r="D64" s="119">
        <f>'17.18 prices'!D64</f>
        <v>694.57391962386805</v>
      </c>
      <c r="E64" s="119">
        <f>'17.18 prices'!E64</f>
        <v>764.0313115862549</v>
      </c>
      <c r="F64" s="67">
        <f>'17.18 prices'!F64</f>
        <v>3</v>
      </c>
      <c r="G64" s="67" t="str">
        <f>'17.18 prices'!G64</f>
        <v>Normal</v>
      </c>
      <c r="H64" s="67" t="str">
        <f>'17.18 prices'!H64</f>
        <v>OH Crew</v>
      </c>
      <c r="I64" s="119">
        <f>VLOOKUP(H64,Crews, 5,FALSE)</f>
        <v>194.71854069123745</v>
      </c>
      <c r="J64" s="119">
        <f>VLOOKUP(H64,crewsot, 5,FALSE)</f>
        <v>272.60595696773242</v>
      </c>
      <c r="K64" s="119">
        <f>IF(G64="Normal",F64*I64,F64*J64)</f>
        <v>584.15562207371238</v>
      </c>
      <c r="L64" s="119">
        <f>IF(G64="Normal",K64*$B$5,K64/Q8*$B$5)</f>
        <v>216.13758016727357</v>
      </c>
      <c r="M64" s="67"/>
      <c r="N64" s="67"/>
      <c r="O64" s="282">
        <f>'18.19 prices'!O64*'19.20 prices'!K$15</f>
        <v>700.07500000000005</v>
      </c>
      <c r="P64" s="437">
        <f>IF(G64="Normal",SUM(K64:O64,-L64)*$B$16,SUM((K64/Q47), M64, N64, O64)*$B$16)</f>
        <v>308.21534929769092</v>
      </c>
      <c r="Q64" s="260">
        <f>SUM(K64:P64)</f>
        <v>1808.5835515386768</v>
      </c>
      <c r="R64" s="295"/>
      <c r="S64" s="55"/>
    </row>
    <row r="65" spans="1:38" ht="87" customHeight="1" thickBot="1" x14ac:dyDescent="0.4">
      <c r="A65" s="73">
        <f>'17.18 prices'!A65</f>
        <v>566</v>
      </c>
      <c r="B65" s="74" t="str">
        <f>'17.18 prices'!B65</f>
        <v>Install &amp; Remove Warning Flags – Installation (Business Hours)</v>
      </c>
      <c r="C65" s="65" t="str">
        <f>'17.18 prices'!C65</f>
        <v>Installation and removal of Warning Flags on overhead lines including service lines, LV &amp; HV during business hours – Establishment fee per site Use in conjunction with Item 567 to determine total service charge</v>
      </c>
      <c r="D65" s="436">
        <f>'17.18 prices'!D65</f>
        <v>1175.081090084049</v>
      </c>
      <c r="E65" s="436">
        <f>'17.18 prices'!E65</f>
        <v>1292.589199092454</v>
      </c>
      <c r="F65" s="67">
        <f>'17.18 prices'!F65</f>
        <v>3</v>
      </c>
      <c r="G65" s="67" t="str">
        <f>'17.18 prices'!G65</f>
        <v>Normal</v>
      </c>
      <c r="H65" s="67" t="str">
        <f>'17.18 prices'!H65</f>
        <v>OH Crew</v>
      </c>
      <c r="I65" s="436">
        <f>VLOOKUP(H65,Crews, 5,FALSE)</f>
        <v>194.71854069123745</v>
      </c>
      <c r="J65" s="436">
        <f>VLOOKUP(H65,crewsot, 5,FALSE)</f>
        <v>272.60595696773242</v>
      </c>
      <c r="K65" s="436">
        <f>IF(G65="Normal",F65*I65,F65*J65)</f>
        <v>584.15562207371238</v>
      </c>
      <c r="L65" s="119">
        <f>IF(G65="Normal",K65*$B$5,K65/Q8*$B$5)</f>
        <v>216.13758016727357</v>
      </c>
      <c r="M65" s="281"/>
      <c r="N65" s="281">
        <f>'18.19 prices'!N65*'19.20 prices'!K15</f>
        <v>189.02024999999998</v>
      </c>
      <c r="O65" s="282"/>
      <c r="P65" s="437">
        <f>IF(G65="Normal",SUM(K65:O65,-L65)*$B$16,SUM((K65/Q48), M65, N65, O65)*$B$16)</f>
        <v>185.56220929769097</v>
      </c>
      <c r="Q65" s="281">
        <f>SUM(K65:P65)</f>
        <v>1174.8756615386769</v>
      </c>
      <c r="R65" s="295"/>
      <c r="S65" s="55"/>
    </row>
    <row r="66" spans="1:38" ht="82.5" customHeight="1" thickBot="1" x14ac:dyDescent="0.4">
      <c r="A66" s="73">
        <f>'17.18 prices'!A66</f>
        <v>567</v>
      </c>
      <c r="B66" s="74" t="str">
        <f>'17.18 prices'!B66</f>
        <v>Install &amp; Remove Tiger Tails - Per Span (Business Hours)</v>
      </c>
      <c r="C66" s="65" t="str">
        <f>'17.18 prices'!C66</f>
        <v>Installation and removal of Warning Flags on overhead lines including service lines, LV &amp; HV – Lengths based fee Use in conjunction with Item 566 to determine total service charge</v>
      </c>
      <c r="D66" s="119">
        <f>'17.18 prices'!D66</f>
        <v>595.34175163687019</v>
      </c>
      <c r="E66" s="119">
        <f>'17.18 prices'!E66</f>
        <v>654.87592680055729</v>
      </c>
      <c r="F66" s="67">
        <f>'17.18 prices'!F66</f>
        <v>3</v>
      </c>
      <c r="G66" s="67" t="str">
        <f>'17.18 prices'!G66</f>
        <v>Normal</v>
      </c>
      <c r="H66" s="67" t="str">
        <f>'17.18 prices'!H66</f>
        <v>OH Crew</v>
      </c>
      <c r="I66" s="119">
        <f>VLOOKUP(H66,Crews, 5,FALSE)</f>
        <v>194.71854069123745</v>
      </c>
      <c r="J66" s="119">
        <f>VLOOKUP(H66,crewsot, 5,FALSE)</f>
        <v>272.60595696773242</v>
      </c>
      <c r="K66" s="119">
        <f>IF(G66="Normal",F66*I66,F66*J66)</f>
        <v>584.15562207371238</v>
      </c>
      <c r="L66" s="119">
        <f>IF(G66="Normal",K66*$B$5,K66/Q8*$B$5)</f>
        <v>216.13758016727357</v>
      </c>
      <c r="M66" s="67"/>
      <c r="N66" s="67"/>
      <c r="O66" s="282">
        <f>'18.19 prices'!O66*'19.20 prices'!K$15</f>
        <v>504.05399999999992</v>
      </c>
      <c r="P66" s="437">
        <f>IF(G66="Normal",SUM(K66:O66,-L66)*$B$16,SUM((K66/Q49), M66, N66, O66)*$B$16)</f>
        <v>261.17030929769089</v>
      </c>
      <c r="Q66" s="260">
        <f>SUM(K66:P66)</f>
        <v>1565.5175115386767</v>
      </c>
      <c r="R66" s="295"/>
      <c r="S66" s="55"/>
    </row>
    <row r="67" spans="1:38" ht="48" customHeight="1" thickBot="1" x14ac:dyDescent="0.4">
      <c r="A67" s="60" t="str">
        <f>'17.18 prices'!A67</f>
        <v>Operational &amp; Maintenance Fees - Export Only Embedded Generation Installations up to 5MW</v>
      </c>
      <c r="B67" s="58" t="str">
        <f>'17.18 prices'!B67</f>
        <v>Service</v>
      </c>
      <c r="C67" s="58" t="str">
        <f>'17.18 prices'!C67</f>
        <v>Service Description / Scope</v>
      </c>
      <c r="D67" s="279" t="str">
        <f>'17.18 prices'!D67</f>
        <v>Current Prices 2017/18</v>
      </c>
      <c r="E67" s="279" t="str">
        <f>'17.18 prices'!E67</f>
        <v>GST Inclusive</v>
      </c>
      <c r="F67" s="256" t="str">
        <f>'17.18 prices'!F67</f>
        <v>Appointment Time Hours</v>
      </c>
      <c r="G67" s="256" t="str">
        <f>'17.18 prices'!G67</f>
        <v>Normal/Over</v>
      </c>
      <c r="H67" s="256" t="str">
        <f>'17.18 prices'!H67</f>
        <v>Crew</v>
      </c>
      <c r="I67" s="256" t="s">
        <v>201</v>
      </c>
      <c r="J67" s="256" t="s">
        <v>202</v>
      </c>
      <c r="K67" s="256" t="s">
        <v>203</v>
      </c>
      <c r="L67" s="256" t="s">
        <v>204</v>
      </c>
      <c r="M67" s="256" t="s">
        <v>205</v>
      </c>
      <c r="N67" s="256" t="s">
        <v>206</v>
      </c>
      <c r="O67" s="256" t="s">
        <v>207</v>
      </c>
      <c r="P67" s="256" t="s">
        <v>208</v>
      </c>
      <c r="Q67" s="256" t="s">
        <v>209</v>
      </c>
      <c r="R67" s="55"/>
      <c r="S67" s="55"/>
    </row>
    <row r="68" spans="1:38" ht="61.5" customHeight="1" thickBot="1" x14ac:dyDescent="0.4">
      <c r="A68" s="63">
        <f>'17.18 prices'!A68</f>
        <v>568</v>
      </c>
      <c r="B68" s="237" t="str">
        <f>'17.18 prices'!B68</f>
        <v>Embedded Generation OPEX Fees - Connection Assets</v>
      </c>
      <c r="C68" s="238" t="str">
        <f>'17.18 prices'!C68</f>
        <v>Annual operational and maintenance charges for the dedicated connections assets of Export Only Embedded Generation</v>
      </c>
      <c r="D68" s="439" t="str">
        <f>'17.18 prices'!D68</f>
        <v>2% of value of connection assets per annum</v>
      </c>
      <c r="E68" s="135">
        <f>'17.18 prices'!E68</f>
        <v>0</v>
      </c>
      <c r="F68" s="134">
        <f>'17.18 prices'!F68</f>
        <v>0</v>
      </c>
      <c r="G68" s="134">
        <f>'17.18 prices'!G68</f>
        <v>0</v>
      </c>
      <c r="H68" s="134">
        <f>'17.18 prices'!H68</f>
        <v>0</v>
      </c>
      <c r="I68" s="134"/>
      <c r="J68" s="134"/>
      <c r="K68" s="134"/>
      <c r="L68" s="134"/>
      <c r="M68" s="261"/>
      <c r="N68" s="261"/>
      <c r="O68" s="261"/>
      <c r="P68" s="135"/>
      <c r="Q68" s="261"/>
      <c r="R68" s="55"/>
      <c r="S68" s="55"/>
    </row>
    <row r="69" spans="1:38" ht="93.75" customHeight="1" thickBot="1" x14ac:dyDescent="0.4">
      <c r="A69" s="69">
        <f>'17.18 prices'!A69</f>
        <v>569</v>
      </c>
      <c r="B69" s="238" t="str">
        <f>'17.18 prices'!B69</f>
        <v>Embedded Generation OPEX Fees - Shared Network Asset</v>
      </c>
      <c r="C69" s="238" t="str">
        <f>'17.18 prices'!C69</f>
        <v>Annual operational and maintenance charges for the shared network assets associated with Export Only Embedded Generation</v>
      </c>
      <c r="D69" s="439" t="str">
        <f>'17.18 prices'!D69</f>
        <v>2% of value of shared assets allocated to the generator per annum (if applicable)</v>
      </c>
      <c r="E69" s="135">
        <f>'17.18 prices'!E69</f>
        <v>0</v>
      </c>
      <c r="F69" s="135">
        <f>'17.18 prices'!F69</f>
        <v>0</v>
      </c>
      <c r="G69" s="135">
        <f>'17.18 prices'!G69</f>
        <v>0</v>
      </c>
      <c r="H69" s="135">
        <f>'17.18 prices'!H69</f>
        <v>0</v>
      </c>
      <c r="I69" s="135"/>
      <c r="J69" s="135"/>
      <c r="K69" s="135"/>
      <c r="L69" s="135"/>
      <c r="M69" s="136"/>
      <c r="N69" s="136"/>
      <c r="O69" s="136"/>
      <c r="P69" s="135"/>
      <c r="Q69" s="262"/>
      <c r="R69" s="55"/>
      <c r="S69" s="55"/>
    </row>
    <row r="70" spans="1:38" ht="53.25" customHeight="1" thickBot="1" x14ac:dyDescent="0.4">
      <c r="A70" s="60" t="str">
        <f>'17.18 prices'!A70</f>
        <v>Connection Enquiry Processing - Embedded Generation Installations*</v>
      </c>
      <c r="B70" s="58" t="str">
        <f>'17.18 prices'!B70</f>
        <v>Service</v>
      </c>
      <c r="C70" s="58" t="str">
        <f>'17.18 prices'!C70</f>
        <v>Service Description / Scope</v>
      </c>
      <c r="D70" s="279" t="str">
        <f>'17.18 prices'!D70</f>
        <v>Current Prices 2017/18</v>
      </c>
      <c r="E70" s="279" t="str">
        <f>'17.18 prices'!E70</f>
        <v>GST Inclusive</v>
      </c>
      <c r="F70" s="256" t="str">
        <f>'17.18 prices'!F70</f>
        <v>Appointment Time Hours</v>
      </c>
      <c r="G70" s="256" t="str">
        <f>'17.18 prices'!G70</f>
        <v>Normal/Over</v>
      </c>
      <c r="H70" s="256" t="str">
        <f>'17.18 prices'!H70</f>
        <v>Crew</v>
      </c>
      <c r="I70" s="256" t="s">
        <v>201</v>
      </c>
      <c r="J70" s="256" t="s">
        <v>202</v>
      </c>
      <c r="K70" s="256" t="s">
        <v>203</v>
      </c>
      <c r="L70" s="256" t="s">
        <v>204</v>
      </c>
      <c r="M70" s="256" t="s">
        <v>205</v>
      </c>
      <c r="N70" s="256" t="s">
        <v>206</v>
      </c>
      <c r="O70" s="256" t="s">
        <v>207</v>
      </c>
      <c r="P70" s="256" t="s">
        <v>208</v>
      </c>
      <c r="Q70" s="256" t="s">
        <v>209</v>
      </c>
      <c r="R70" s="55"/>
      <c r="S70" s="55"/>
    </row>
    <row r="71" spans="1:38" ht="75.75" customHeight="1" thickBot="1" x14ac:dyDescent="0.4">
      <c r="A71" s="73">
        <f>'17.18 prices'!A71</f>
        <v>570</v>
      </c>
      <c r="B71" s="239" t="str">
        <f>'17.18 prices'!B71</f>
        <v>Embedded Generation Connection Enquiry – Class 1 (Commercial)</v>
      </c>
      <c r="C71" s="238" t="str">
        <f>'17.18 prices'!C71</f>
        <v>Receipt, registration, processing and responding to a connection enquiry for Class 1 (Commercial) Embedded Generation</v>
      </c>
      <c r="D71" s="440">
        <f>'17.18 prices'!D71</f>
        <v>0</v>
      </c>
      <c r="E71" s="440">
        <f>'17.18 prices'!E71</f>
        <v>0</v>
      </c>
      <c r="F71" s="241">
        <f>'17.18 prices'!F71</f>
        <v>2</v>
      </c>
      <c r="G71" s="119" t="str">
        <f>'17.18 prices'!G71</f>
        <v>Normal</v>
      </c>
      <c r="H71" s="67" t="str">
        <f>'17.18 prices'!H71</f>
        <v>Management
 ( Senior Project Engineer - SPE)</v>
      </c>
      <c r="I71" s="119">
        <f t="shared" ref="I71:I83" si="10">$B$8</f>
        <v>133.86581504972423</v>
      </c>
      <c r="J71" s="119">
        <f t="shared" ref="J71:J76" si="11">$C$8</f>
        <v>187.41214106961391</v>
      </c>
      <c r="K71" s="119">
        <f>IF(G71="Normal",F71*I71,F71*J71)</f>
        <v>267.73163009944847</v>
      </c>
      <c r="L71" s="119">
        <f>IF(G71="Normal",K71*$B$5,K71/Q13*$B$5)</f>
        <v>99.060703136795937</v>
      </c>
      <c r="M71" s="281"/>
      <c r="N71" s="281"/>
      <c r="O71" s="281"/>
      <c r="P71" s="437">
        <f t="shared" ref="P71:P76" si="12">IF(G71="Normal",SUM(K71:O71,-L71)*$B$16,SUM((K71/Q54), M71, N71, O71)*$B$16)</f>
        <v>64.255591223867626</v>
      </c>
      <c r="Q71" s="281">
        <f t="shared" ref="Q71:Q76" si="13">SUM(K71:P71)</f>
        <v>431.04792446011203</v>
      </c>
      <c r="R71" s="295"/>
      <c r="S71" s="55"/>
    </row>
    <row r="72" spans="1:38" ht="78.75" customHeight="1" thickBot="1" x14ac:dyDescent="0.4">
      <c r="A72" s="73">
        <f>'17.18 prices'!A72</f>
        <v>596</v>
      </c>
      <c r="B72" s="239" t="str">
        <f>'17.18 prices'!B72</f>
        <v>Embedded Generation Connection Enquiry – Class 2</v>
      </c>
      <c r="C72" s="238" t="str">
        <f>'17.18 prices'!C72</f>
        <v xml:space="preserve">Receipt, registration, processing and responding to a connection enquiry with Preliminary Network Advice for Class 2 Embedded Generation </v>
      </c>
      <c r="D72" s="441">
        <f>'17.18 prices'!D72</f>
        <v>571.20000000000005</v>
      </c>
      <c r="E72" s="441">
        <f>'17.18 prices'!E72</f>
        <v>628.32000000000005</v>
      </c>
      <c r="F72" s="241">
        <f>'17.18 prices'!F72</f>
        <v>2.5</v>
      </c>
      <c r="G72" s="67" t="str">
        <f>'17.18 prices'!G72</f>
        <v>Normal</v>
      </c>
      <c r="H72" s="67" t="str">
        <f>'17.18 prices'!H72</f>
        <v>Management
 ( Senior Project Engineer - SPE)</v>
      </c>
      <c r="I72" s="119">
        <f t="shared" si="10"/>
        <v>133.86581504972423</v>
      </c>
      <c r="J72" s="119">
        <f t="shared" si="11"/>
        <v>187.41214106961391</v>
      </c>
      <c r="K72" s="119">
        <f t="shared" ref="K72:K76" si="14">IF(G72="Normal",F72*I72,F72*J72)</f>
        <v>334.66453762431058</v>
      </c>
      <c r="L72" s="119">
        <f>IF(G72="Normal",K72*$B$5,K72/Q14*$B$5)</f>
        <v>123.82587892099491</v>
      </c>
      <c r="M72" s="67"/>
      <c r="N72" s="67"/>
      <c r="O72" s="67"/>
      <c r="P72" s="437">
        <f t="shared" si="12"/>
        <v>80.319489029834543</v>
      </c>
      <c r="Q72" s="260">
        <f t="shared" si="13"/>
        <v>538.80990557514008</v>
      </c>
      <c r="R72" s="295"/>
      <c r="S72" s="55"/>
    </row>
    <row r="73" spans="1:38" ht="75" customHeight="1" thickBot="1" x14ac:dyDescent="0.4">
      <c r="A73" s="73">
        <f>'17.18 prices'!A73</f>
        <v>597</v>
      </c>
      <c r="B73" s="239" t="str">
        <f>'17.18 prices'!B73</f>
        <v xml:space="preserve">Embedded Generation Connection Enquiry – Class 3 </v>
      </c>
      <c r="C73" s="238" t="str">
        <f>'17.18 prices'!C73</f>
        <v xml:space="preserve">Receipt, registration, processing and responding to a connection enquiry with Preliminary Network Advice for Class 3 Embedded Generation </v>
      </c>
      <c r="D73" s="441">
        <f>'17.18 prices'!D73</f>
        <v>571.20000000000005</v>
      </c>
      <c r="E73" s="441">
        <f>'17.18 prices'!E73</f>
        <v>628.32000000000005</v>
      </c>
      <c r="F73" s="241">
        <f>'17.18 prices'!F73</f>
        <v>3</v>
      </c>
      <c r="G73" s="67" t="str">
        <f>'17.18 prices'!G73</f>
        <v>Normal</v>
      </c>
      <c r="H73" s="67" t="str">
        <f>'17.18 prices'!H73</f>
        <v>Management
 ( Senior Project Engineer - SPE)</v>
      </c>
      <c r="I73" s="119">
        <f t="shared" si="10"/>
        <v>133.86581504972423</v>
      </c>
      <c r="J73" s="119">
        <f t="shared" si="11"/>
        <v>187.41214106961391</v>
      </c>
      <c r="K73" s="119">
        <f t="shared" si="14"/>
        <v>401.5974451491727</v>
      </c>
      <c r="L73" s="119">
        <f>IF(G73="Normal",K73*$B$5,K73/Q15*$B$5)</f>
        <v>148.5910547051939</v>
      </c>
      <c r="M73" s="67"/>
      <c r="N73" s="67"/>
      <c r="O73" s="67"/>
      <c r="P73" s="437">
        <f t="shared" si="12"/>
        <v>96.383386835801446</v>
      </c>
      <c r="Q73" s="260">
        <f t="shared" si="13"/>
        <v>646.57188669016796</v>
      </c>
      <c r="R73" s="295"/>
      <c r="S73" s="55"/>
    </row>
    <row r="74" spans="1:38" ht="78" customHeight="1" thickBot="1" x14ac:dyDescent="0.4">
      <c r="A74" s="73">
        <f>'17.18 prices'!A74</f>
        <v>598</v>
      </c>
      <c r="B74" s="239" t="str">
        <f>'17.18 prices'!B74</f>
        <v xml:space="preserve">Embedded Generation Connection Enquiry – Class 4 </v>
      </c>
      <c r="C74" s="238" t="str">
        <f>'17.18 prices'!C74</f>
        <v xml:space="preserve">Receipt, registration, processing and responding to a connection enquiry with Preliminary Network Advice for Class 4 Embedded Generation </v>
      </c>
      <c r="D74" s="441">
        <f>'17.18 prices'!D74</f>
        <v>571.20000000000005</v>
      </c>
      <c r="E74" s="441">
        <f>'17.18 prices'!E74</f>
        <v>628.32000000000005</v>
      </c>
      <c r="F74" s="241">
        <f>'17.18 prices'!F74</f>
        <v>3.5</v>
      </c>
      <c r="G74" s="67" t="str">
        <f>'17.18 prices'!G74</f>
        <v>Normal</v>
      </c>
      <c r="H74" s="67" t="str">
        <f>'17.18 prices'!H74</f>
        <v>Management
 ( Senior Project Engineer - SPE)</v>
      </c>
      <c r="I74" s="119">
        <f t="shared" si="10"/>
        <v>133.86581504972423</v>
      </c>
      <c r="J74" s="119">
        <f t="shared" si="11"/>
        <v>187.41214106961391</v>
      </c>
      <c r="K74" s="119">
        <f t="shared" si="14"/>
        <v>468.53035267403482</v>
      </c>
      <c r="L74" s="119">
        <f>IF(G74="Normal",K74*$B$5,K74/Q16*$B$5)</f>
        <v>173.35623048939289</v>
      </c>
      <c r="M74" s="67"/>
      <c r="N74" s="67"/>
      <c r="O74" s="67"/>
      <c r="P74" s="437">
        <f t="shared" si="12"/>
        <v>112.44728464176836</v>
      </c>
      <c r="Q74" s="260">
        <f t="shared" si="13"/>
        <v>754.33386780519618</v>
      </c>
      <c r="R74" s="295"/>
      <c r="S74" s="55"/>
    </row>
    <row r="75" spans="1:38" ht="75" customHeight="1" thickBot="1" x14ac:dyDescent="0.4">
      <c r="A75" s="73">
        <f>'17.18 prices'!A75</f>
        <v>599</v>
      </c>
      <c r="B75" s="239" t="str">
        <f>'17.18 prices'!B75</f>
        <v xml:space="preserve">Embedded Generation Connection Enquiry – Class 5 </v>
      </c>
      <c r="C75" s="238" t="str">
        <f>'17.18 prices'!C75</f>
        <v xml:space="preserve">Receipt, registration, processing and responding to a connection enquiry with Preliminary Network Advice for Class 5 Embedded Generation </v>
      </c>
      <c r="D75" s="441">
        <f>'17.18 prices'!D75</f>
        <v>571.20000000000005</v>
      </c>
      <c r="E75" s="441">
        <f>'17.18 prices'!E75</f>
        <v>628.32000000000005</v>
      </c>
      <c r="F75" s="241">
        <f>'17.18 prices'!F75</f>
        <v>4</v>
      </c>
      <c r="G75" s="67" t="str">
        <f>'17.18 prices'!G75</f>
        <v>Normal</v>
      </c>
      <c r="H75" s="67" t="str">
        <f>'17.18 prices'!H75</f>
        <v>Management
 ( Senior Project Engineer - SPE)</v>
      </c>
      <c r="I75" s="119">
        <f t="shared" si="10"/>
        <v>133.86581504972423</v>
      </c>
      <c r="J75" s="119">
        <f t="shared" si="11"/>
        <v>187.41214106961391</v>
      </c>
      <c r="K75" s="119">
        <f t="shared" si="14"/>
        <v>535.46326019889693</v>
      </c>
      <c r="L75" s="119">
        <f>IF(G75="Normal",K75*$B$5,K75/Q17*$B$5)</f>
        <v>198.12140627359187</v>
      </c>
      <c r="M75" s="67"/>
      <c r="N75" s="67"/>
      <c r="O75" s="67"/>
      <c r="P75" s="437">
        <f t="shared" si="12"/>
        <v>128.51118244773525</v>
      </c>
      <c r="Q75" s="260">
        <f t="shared" si="13"/>
        <v>862.09584892022406</v>
      </c>
      <c r="R75" s="295"/>
      <c r="S75" s="55"/>
    </row>
    <row r="76" spans="1:38" ht="64.5" customHeight="1" thickBot="1" x14ac:dyDescent="0.4">
      <c r="A76" s="73">
        <f>'17.18 prices'!A76</f>
        <v>600</v>
      </c>
      <c r="B76" s="239" t="str">
        <f>'17.18 prices'!B76</f>
        <v>Embedded Generation Connection Enquiry – Class 6</v>
      </c>
      <c r="C76" s="238" t="str">
        <f>'17.18 prices'!C76</f>
        <v xml:space="preserve">Receipt, registration, processing and responding to a connection enquiry with Preliminary Network Advice for Class 6 Embedded Generation </v>
      </c>
      <c r="D76" s="441">
        <f>'17.18 prices'!D76</f>
        <v>1142.4100000000001</v>
      </c>
      <c r="E76" s="441">
        <f>'17.18 prices'!E76</f>
        <v>1256.6400000000001</v>
      </c>
      <c r="F76" s="241">
        <f>'17.18 prices'!F76</f>
        <v>4.5</v>
      </c>
      <c r="G76" s="67" t="str">
        <f>'17.18 prices'!G76</f>
        <v>Normal</v>
      </c>
      <c r="H76" s="67" t="str">
        <f>'17.18 prices'!H76</f>
        <v>Management
 ( Senior Project Engineer - SPE)</v>
      </c>
      <c r="I76" s="119">
        <f t="shared" si="10"/>
        <v>133.86581504972423</v>
      </c>
      <c r="J76" s="119">
        <f t="shared" si="11"/>
        <v>187.41214106961391</v>
      </c>
      <c r="K76" s="119">
        <f t="shared" si="14"/>
        <v>602.39616772375905</v>
      </c>
      <c r="L76" s="119">
        <f>IF(G76="Normal",K76*$B$5,K76/Q15*$B$5)</f>
        <v>222.88658205779083</v>
      </c>
      <c r="M76" s="67"/>
      <c r="N76" s="67"/>
      <c r="O76" s="67"/>
      <c r="P76" s="437">
        <f t="shared" si="12"/>
        <v>144.57508025370217</v>
      </c>
      <c r="Q76" s="260">
        <f t="shared" si="13"/>
        <v>969.85783003525205</v>
      </c>
      <c r="R76" s="295"/>
      <c r="S76" s="55"/>
    </row>
    <row r="77" spans="1:38" s="42" customFormat="1" ht="63" customHeight="1" thickBot="1" x14ac:dyDescent="0.4">
      <c r="A77" s="60" t="str">
        <f>'17.18 prices'!A77</f>
        <v xml:space="preserve">Network Design &amp; Investigation / Analysis Services - Embedded Generation Installations† </v>
      </c>
      <c r="B77" s="58" t="str">
        <f>'17.18 prices'!B77</f>
        <v>Service</v>
      </c>
      <c r="C77" s="58" t="str">
        <f>'17.18 prices'!C77</f>
        <v>Service Description / Scope</v>
      </c>
      <c r="D77" s="279" t="str">
        <f>'17.18 prices'!D77</f>
        <v>Current Prices 2017/18</v>
      </c>
      <c r="E77" s="279" t="str">
        <f>'17.18 prices'!E77</f>
        <v>GST Inclusive</v>
      </c>
      <c r="F77" s="256" t="str">
        <f>'17.18 prices'!F77</f>
        <v>Appointment Time Hours</v>
      </c>
      <c r="G77" s="256" t="str">
        <f>'17.18 prices'!G77</f>
        <v>Normal/Over</v>
      </c>
      <c r="H77" s="256" t="str">
        <f>'17.18 prices'!H77</f>
        <v>Crew</v>
      </c>
      <c r="I77" s="256" t="s">
        <v>201</v>
      </c>
      <c r="J77" s="256" t="s">
        <v>202</v>
      </c>
      <c r="K77" s="256" t="s">
        <v>203</v>
      </c>
      <c r="L77" s="256" t="s">
        <v>204</v>
      </c>
      <c r="M77" s="256" t="s">
        <v>205</v>
      </c>
      <c r="N77" s="256" t="s">
        <v>206</v>
      </c>
      <c r="O77" s="256" t="s">
        <v>207</v>
      </c>
      <c r="P77" s="256" t="s">
        <v>208</v>
      </c>
      <c r="Q77" s="256" t="s">
        <v>209</v>
      </c>
      <c r="R77" s="55"/>
      <c r="S77" s="55"/>
      <c r="T77"/>
      <c r="U77"/>
      <c r="V77"/>
      <c r="W77"/>
      <c r="X77"/>
      <c r="Y77"/>
      <c r="Z77"/>
      <c r="AA77"/>
      <c r="AB77"/>
      <c r="AC77"/>
      <c r="AD77"/>
      <c r="AE77"/>
      <c r="AF77"/>
      <c r="AG77"/>
      <c r="AH77"/>
      <c r="AI77"/>
      <c r="AJ77"/>
      <c r="AK77"/>
      <c r="AL77"/>
    </row>
    <row r="78" spans="1:38" ht="60.75" customHeight="1" thickBot="1" x14ac:dyDescent="0.4">
      <c r="A78" s="73">
        <f>'17.18 prices'!A78</f>
        <v>574</v>
      </c>
      <c r="B78" s="239" t="str">
        <f>'17.18 prices'!B78</f>
        <v>Embedded Generation Network Technical Study - Class 1  (Commercial)</v>
      </c>
      <c r="C78" s="238" t="str">
        <f>'17.18 prices'!C78</f>
        <v xml:space="preserve">Technical assessment of Network Capability for connecting Class 1 (Commercial) Export Embedded Generation </v>
      </c>
      <c r="D78" s="440">
        <f>'17.18 prices'!D78</f>
        <v>0</v>
      </c>
      <c r="E78" s="440">
        <f>'17.18 prices'!E78</f>
        <v>0</v>
      </c>
      <c r="F78" s="241">
        <f>'17.18 prices'!F78</f>
        <v>8</v>
      </c>
      <c r="G78" s="67" t="str">
        <f>'17.18 prices'!G78</f>
        <v>Normal</v>
      </c>
      <c r="H78" s="67" t="str">
        <f>'17.18 prices'!H78</f>
        <v>Management
 ( Senior Project Engineer - SPE)</v>
      </c>
      <c r="I78" s="119">
        <f t="shared" si="10"/>
        <v>133.86581504972423</v>
      </c>
      <c r="J78" s="119">
        <f t="shared" ref="J78:J83" si="15">$C$8</f>
        <v>187.41214106961391</v>
      </c>
      <c r="K78" s="67">
        <f t="shared" ref="K78:K83" si="16">IF(G78="Normal",F78*I78,F78*J78)</f>
        <v>1070.9265203977939</v>
      </c>
      <c r="L78" s="119">
        <f t="shared" ref="L78:L83" si="17">IF(G78="Normal",K78*$B$5,K78/Q22*$B$5)</f>
        <v>396.24281254718375</v>
      </c>
      <c r="M78" s="67"/>
      <c r="N78" s="67"/>
      <c r="O78" s="67"/>
      <c r="P78" s="437">
        <f t="shared" ref="P78:P83" si="18">IF(G78="Normal",SUM(K78:O78,-L78)*$B$16,SUM((K78/Q61), M78, N78, O78)*$B$16)</f>
        <v>257.0223648954705</v>
      </c>
      <c r="Q78" s="260">
        <f t="shared" ref="Q78:Q83" si="19">SUM(K78:P78)</f>
        <v>1724.1916978404481</v>
      </c>
      <c r="R78" s="295"/>
      <c r="S78" s="55"/>
    </row>
    <row r="79" spans="1:38" ht="59.25" customHeight="1" thickBot="1" x14ac:dyDescent="0.4">
      <c r="A79" s="73">
        <f>'17.18 prices'!A79</f>
        <v>575</v>
      </c>
      <c r="B79" s="239" t="str">
        <f>'17.18 prices'!B79</f>
        <v>Embedded Generation Network Technical Study - Class 2</v>
      </c>
      <c r="C79" s="238" t="str">
        <f>'17.18 prices'!C79</f>
        <v xml:space="preserve">Technical assessment of Network Capability for connecting Class 2 Export Embedded Generation </v>
      </c>
      <c r="D79" s="441">
        <f>'17.18 prices'!D79</f>
        <v>3808.0446977580677</v>
      </c>
      <c r="E79" s="441">
        <f>'17.18 prices'!E79</f>
        <v>4188.8491675338746</v>
      </c>
      <c r="F79" s="241">
        <f>'17.18 prices'!F79</f>
        <v>16</v>
      </c>
      <c r="G79" s="67" t="str">
        <f>'17.18 prices'!G79</f>
        <v>Normal</v>
      </c>
      <c r="H79" s="67" t="str">
        <f>'17.18 prices'!H79</f>
        <v>Management
 ( Senior Project Engineer - SPE)</v>
      </c>
      <c r="I79" s="119">
        <f t="shared" si="10"/>
        <v>133.86581504972423</v>
      </c>
      <c r="J79" s="119">
        <f t="shared" si="15"/>
        <v>187.41214106961391</v>
      </c>
      <c r="K79" s="67">
        <f t="shared" si="16"/>
        <v>2141.8530407955877</v>
      </c>
      <c r="L79" s="119">
        <f t="shared" si="17"/>
        <v>792.48562509436749</v>
      </c>
      <c r="M79" s="67"/>
      <c r="N79" s="67"/>
      <c r="O79" s="67"/>
      <c r="P79" s="437">
        <f t="shared" si="18"/>
        <v>514.04472979094101</v>
      </c>
      <c r="Q79" s="260">
        <f t="shared" si="19"/>
        <v>3448.3833956808962</v>
      </c>
      <c r="R79" s="295"/>
      <c r="S79" s="55"/>
    </row>
    <row r="80" spans="1:38" ht="53.25" customHeight="1" thickBot="1" x14ac:dyDescent="0.4">
      <c r="A80" s="73">
        <f>'17.18 prices'!A80</f>
        <v>576</v>
      </c>
      <c r="B80" s="239" t="str">
        <f>'17.18 prices'!B80</f>
        <v>Embedded Generation Network Technical Study - Class 3</v>
      </c>
      <c r="C80" s="238" t="str">
        <f>'17.18 prices'!C80</f>
        <v xml:space="preserve">Technical assessment of Network Capability for connecting Class 3 Export Embedded Generation </v>
      </c>
      <c r="D80" s="440">
        <f>'17.18 prices'!D80</f>
        <v>5712.0516697515668</v>
      </c>
      <c r="E80" s="440">
        <f>'17.18 prices'!E80</f>
        <v>6283.256836726724</v>
      </c>
      <c r="F80" s="241">
        <f>'17.18 prices'!F80</f>
        <v>32</v>
      </c>
      <c r="G80" s="67" t="str">
        <f>'17.18 prices'!G80</f>
        <v>Normal</v>
      </c>
      <c r="H80" s="67" t="str">
        <f>'17.18 prices'!H80</f>
        <v>Management
 ( Senior Project Engineer - SPE)</v>
      </c>
      <c r="I80" s="119">
        <f t="shared" si="10"/>
        <v>133.86581504972423</v>
      </c>
      <c r="J80" s="119">
        <f t="shared" si="15"/>
        <v>187.41214106961391</v>
      </c>
      <c r="K80" s="119">
        <f t="shared" si="16"/>
        <v>4283.7060815911755</v>
      </c>
      <c r="L80" s="119">
        <f t="shared" si="17"/>
        <v>1584.971250188735</v>
      </c>
      <c r="M80" s="67"/>
      <c r="N80" s="67"/>
      <c r="O80" s="67"/>
      <c r="P80" s="437">
        <f t="shared" si="18"/>
        <v>1028.089459581882</v>
      </c>
      <c r="Q80" s="260">
        <f t="shared" si="19"/>
        <v>6896.7667913617925</v>
      </c>
      <c r="R80" s="295"/>
      <c r="S80" s="55"/>
    </row>
    <row r="81" spans="1:38" ht="51" customHeight="1" thickBot="1" x14ac:dyDescent="0.4">
      <c r="A81" s="73">
        <f>'17.18 prices'!A81</f>
        <v>577</v>
      </c>
      <c r="B81" s="239" t="str">
        <f>'17.18 prices'!B81</f>
        <v>Embedded Generation Network Technical Study - Class 4</v>
      </c>
      <c r="C81" s="238" t="str">
        <f>'17.18 prices'!C81</f>
        <v xml:space="preserve">Technical assessment of Network Capability for connecting Class 4 Export Embedded Generation </v>
      </c>
      <c r="D81" s="441">
        <f>'17.18 prices'!D81</f>
        <v>7616.0791442591117</v>
      </c>
      <c r="E81" s="441">
        <f>'17.18 prices'!E81</f>
        <v>8377.6870586850237</v>
      </c>
      <c r="F81" s="241">
        <f>'17.18 prices'!F81</f>
        <v>48</v>
      </c>
      <c r="G81" s="67" t="str">
        <f>'17.18 prices'!G81</f>
        <v>Normal</v>
      </c>
      <c r="H81" s="67" t="str">
        <f>'17.18 prices'!H81</f>
        <v>Management
 ( Senior Project Engineer - SPE)</v>
      </c>
      <c r="I81" s="119">
        <f t="shared" si="10"/>
        <v>133.86581504972423</v>
      </c>
      <c r="J81" s="119">
        <f t="shared" si="15"/>
        <v>187.41214106961391</v>
      </c>
      <c r="K81" s="436">
        <f t="shared" si="16"/>
        <v>6425.5591223867632</v>
      </c>
      <c r="L81" s="119">
        <f t="shared" si="17"/>
        <v>2377.4568752831024</v>
      </c>
      <c r="M81" s="67"/>
      <c r="N81" s="67"/>
      <c r="O81" s="67"/>
      <c r="P81" s="437">
        <f t="shared" si="18"/>
        <v>1542.1341893728231</v>
      </c>
      <c r="Q81" s="260">
        <f t="shared" si="19"/>
        <v>10345.150187042687</v>
      </c>
      <c r="R81" s="295"/>
      <c r="S81" s="55"/>
    </row>
    <row r="82" spans="1:38" ht="73.5" customHeight="1" thickBot="1" x14ac:dyDescent="0.4">
      <c r="A82" s="73">
        <f>'17.18 prices'!A82</f>
        <v>578</v>
      </c>
      <c r="B82" s="239" t="str">
        <f>'17.18 prices'!B82</f>
        <v>Embedded Generation Network Technical Study - Class 5</v>
      </c>
      <c r="C82" s="238" t="str">
        <f>'17.18 prices'!C82</f>
        <v xml:space="preserve">Technical assessment of Network Capability for connecting Class 5 Export Embedded Generation </v>
      </c>
      <c r="D82" s="440">
        <f>'17.18 prices'!D82</f>
        <v>11424.123842017181</v>
      </c>
      <c r="E82" s="440">
        <f>'17.18 prices'!E82</f>
        <v>12566.536226218901</v>
      </c>
      <c r="F82" s="241">
        <f>'17.18 prices'!F82</f>
        <v>64</v>
      </c>
      <c r="G82" s="67" t="str">
        <f>'17.18 prices'!G82</f>
        <v>Normal</v>
      </c>
      <c r="H82" s="67" t="str">
        <f>'17.18 prices'!H82</f>
        <v>Management
 ( Senior Project Engineer - SPE)</v>
      </c>
      <c r="I82" s="119">
        <f t="shared" si="10"/>
        <v>133.86581504972423</v>
      </c>
      <c r="J82" s="119">
        <f t="shared" si="15"/>
        <v>187.41214106961391</v>
      </c>
      <c r="K82" s="119">
        <f t="shared" si="16"/>
        <v>8567.4121631823509</v>
      </c>
      <c r="L82" s="119">
        <f t="shared" si="17"/>
        <v>3169.94250037747</v>
      </c>
      <c r="M82" s="67"/>
      <c r="N82" s="67"/>
      <c r="O82" s="67"/>
      <c r="P82" s="437">
        <f t="shared" si="18"/>
        <v>2056.178919163764</v>
      </c>
      <c r="Q82" s="260">
        <f t="shared" si="19"/>
        <v>13793.533582723585</v>
      </c>
      <c r="R82" s="295"/>
      <c r="S82" s="55"/>
    </row>
    <row r="83" spans="1:38" ht="93" customHeight="1" thickBot="1" x14ac:dyDescent="0.4">
      <c r="A83" s="73">
        <f>'17.18 prices'!A83</f>
        <v>579</v>
      </c>
      <c r="B83" s="239" t="str">
        <f>'17.18 prices'!B83</f>
        <v>Embeddded Generation - Network Technical Study - Class 6</v>
      </c>
      <c r="C83" s="238" t="str">
        <f>'17.18 prices'!C83</f>
        <v>Technical assessment of Network Capability for connecting Class 6 Embedded Generation where Evoenergy provides the requisite network data and the Embedded Generator  undertakes the Network Technical Study.</v>
      </c>
      <c r="D83" s="441">
        <f>'17.18 prices'!D83</f>
        <v>14280.144551264451</v>
      </c>
      <c r="E83" s="441">
        <f>'17.18 prices'!E83</f>
        <v>15708.159006390897</v>
      </c>
      <c r="F83" s="241">
        <f>'17.18 prices'!F83</f>
        <v>80</v>
      </c>
      <c r="G83" s="67" t="str">
        <f>'17.18 prices'!G83</f>
        <v>Normal</v>
      </c>
      <c r="H83" s="67" t="str">
        <f>'17.18 prices'!H83</f>
        <v>Management
 ( Senior Project Engineer - SPE)</v>
      </c>
      <c r="I83" s="119">
        <f t="shared" si="10"/>
        <v>133.86581504972423</v>
      </c>
      <c r="J83" s="119">
        <f t="shared" si="15"/>
        <v>187.41214106961391</v>
      </c>
      <c r="K83" s="119">
        <f t="shared" si="16"/>
        <v>10709.265203977939</v>
      </c>
      <c r="L83" s="119">
        <f t="shared" si="17"/>
        <v>3962.4281254718371</v>
      </c>
      <c r="M83" s="67"/>
      <c r="N83" s="67"/>
      <c r="O83" s="67"/>
      <c r="P83" s="437">
        <f t="shared" si="18"/>
        <v>2570.2236489547054</v>
      </c>
      <c r="Q83" s="260">
        <f t="shared" si="19"/>
        <v>17241.916978404483</v>
      </c>
      <c r="R83" s="295"/>
      <c r="S83" s="55"/>
    </row>
    <row r="84" spans="1:38" ht="93" customHeight="1" thickBot="1" x14ac:dyDescent="0.4">
      <c r="A84" s="60" t="str">
        <f>'17.18 prices'!A84</f>
        <v xml:space="preserve">Contract Administration, Commissioning and Testing - Embedded Generation Installations up to 5MW </v>
      </c>
      <c r="B84" s="58" t="str">
        <f>'17.18 prices'!B84</f>
        <v>Service</v>
      </c>
      <c r="C84" s="58" t="str">
        <f>'17.18 prices'!C84</f>
        <v>Service Description / Scope</v>
      </c>
      <c r="D84" s="279" t="str">
        <f>'17.18 prices'!D84</f>
        <v>Current Prices 2017/18</v>
      </c>
      <c r="E84" s="279" t="str">
        <f>'17.18 prices'!E84</f>
        <v>GST Inclusive</v>
      </c>
      <c r="F84" s="256" t="str">
        <f>'17.18 prices'!F84</f>
        <v>Appointment Time Hours</v>
      </c>
      <c r="G84" s="256" t="str">
        <f>'17.18 prices'!G84</f>
        <v>Normal/Over</v>
      </c>
      <c r="H84" s="256" t="str">
        <f>'17.18 prices'!H84</f>
        <v>Crew</v>
      </c>
      <c r="I84" s="256" t="s">
        <v>201</v>
      </c>
      <c r="J84" s="256" t="s">
        <v>202</v>
      </c>
      <c r="K84" s="256" t="s">
        <v>203</v>
      </c>
      <c r="L84" s="256" t="s">
        <v>204</v>
      </c>
      <c r="M84" s="256" t="s">
        <v>205</v>
      </c>
      <c r="N84" s="256" t="s">
        <v>206</v>
      </c>
      <c r="O84" s="256" t="s">
        <v>207</v>
      </c>
      <c r="P84" s="256" t="s">
        <v>208</v>
      </c>
      <c r="Q84" s="256" t="s">
        <v>209</v>
      </c>
      <c r="R84" s="55"/>
      <c r="S84" s="55"/>
    </row>
    <row r="85" spans="1:38" ht="93" customHeight="1" thickBot="1" x14ac:dyDescent="0.4">
      <c r="A85" s="73">
        <f>'17.18 prices'!A85</f>
        <v>601</v>
      </c>
      <c r="B85" s="239" t="str">
        <f>'17.18 prices'!B85</f>
        <v xml:space="preserve">Embedded Generation - Connection Contract Establishment - Class 1 (Commercial) to Class 6 </v>
      </c>
      <c r="C85" s="238" t="str">
        <f>'17.18 prices'!C85</f>
        <v>Preparation of Non-Standard Connection Agreement and on site attendance of Evoenergy to witness commissioning of the embedded generation where Evoenergy is not required to make any network alterations or additions.</v>
      </c>
      <c r="D85" s="438" t="str">
        <f>'17.18 prices'!D85</f>
        <v>na</v>
      </c>
      <c r="E85" s="438" t="str">
        <f>'17.18 prices'!E85</f>
        <v>na</v>
      </c>
      <c r="F85" s="241">
        <f>'17.18 prices'!F85</f>
        <v>16</v>
      </c>
      <c r="G85" s="67" t="str">
        <f>'17.18 prices'!G85</f>
        <v>Normal</v>
      </c>
      <c r="H85" s="67" t="str">
        <f>'17.18 prices'!H85</f>
        <v>Management
 ( Senior Project Engineer - SPE)</v>
      </c>
      <c r="I85" s="119">
        <f>$B$8</f>
        <v>133.86581504972423</v>
      </c>
      <c r="J85" s="119">
        <f>$C$8</f>
        <v>187.41214106961391</v>
      </c>
      <c r="K85" s="119">
        <f>IF(G85="Normal",F85*I85,F85*J85)</f>
        <v>2141.8530407955877</v>
      </c>
      <c r="L85" s="119">
        <f>IF(G85="Normal",K85*$B$5,K85/Q29*$B$5)</f>
        <v>792.48562509436749</v>
      </c>
      <c r="M85" s="67"/>
      <c r="N85" s="67"/>
      <c r="O85" s="67"/>
      <c r="P85" s="437">
        <f>IF(G85="Normal",SUM(K85:O85,-L85)*$B$16,SUM((K85/Q68), M85, N85, O85)*$B$16)</f>
        <v>514.04472979094101</v>
      </c>
      <c r="Q85" s="260">
        <f>SUM(K85:P85)</f>
        <v>3448.3833956808962</v>
      </c>
      <c r="R85" s="295"/>
      <c r="S85" s="55"/>
    </row>
    <row r="86" spans="1:38" ht="93" customHeight="1" thickBot="1" x14ac:dyDescent="0.4">
      <c r="A86" s="60" t="str">
        <f>'17.18 prices'!A86</f>
        <v>Provision of Data for Network Technical Study - Embedded Generation Installations over 5MW</v>
      </c>
      <c r="B86" s="58" t="str">
        <f>'17.18 prices'!B86</f>
        <v>Service</v>
      </c>
      <c r="C86" s="58" t="str">
        <f>'17.18 prices'!C86</f>
        <v>Service Description / Scope</v>
      </c>
      <c r="D86" s="279" t="str">
        <f>'17.18 prices'!D86</f>
        <v>Current Prices 2017/18</v>
      </c>
      <c r="E86" s="279" t="str">
        <f>'17.18 prices'!E86</f>
        <v>GST Inclusive</v>
      </c>
      <c r="F86" s="256" t="str">
        <f>'17.18 prices'!F86</f>
        <v>Appointment Time Hours</v>
      </c>
      <c r="G86" s="256" t="str">
        <f>'17.18 prices'!G86</f>
        <v>Normal/Over</v>
      </c>
      <c r="H86" s="256" t="str">
        <f>'17.18 prices'!H86</f>
        <v>Crew</v>
      </c>
      <c r="I86" s="256" t="s">
        <v>201</v>
      </c>
      <c r="J86" s="256" t="s">
        <v>202</v>
      </c>
      <c r="K86" s="256" t="s">
        <v>203</v>
      </c>
      <c r="L86" s="256" t="s">
        <v>204</v>
      </c>
      <c r="M86" s="256" t="s">
        <v>205</v>
      </c>
      <c r="N86" s="256" t="s">
        <v>206</v>
      </c>
      <c r="O86" s="256" t="s">
        <v>207</v>
      </c>
      <c r="P86" s="256" t="s">
        <v>208</v>
      </c>
      <c r="Q86" s="256" t="s">
        <v>209</v>
      </c>
      <c r="R86" s="55"/>
      <c r="S86" s="55"/>
    </row>
    <row r="87" spans="1:38" ht="93" customHeight="1" thickBot="1" x14ac:dyDescent="0.4">
      <c r="A87" s="73">
        <f>'17.18 prices'!A87</f>
        <v>602</v>
      </c>
      <c r="B87" s="239" t="str">
        <f>'17.18 prices'!B87</f>
        <v>Embedded Generator Network Technical Study  - Embedded Generation over 5MW</v>
      </c>
      <c r="C87" s="238" t="str">
        <f>'17.18 prices'!C87</f>
        <v>The provision of network data for and an analysis of the results of the Embedded Generator Network Technical Study.</v>
      </c>
      <c r="D87" s="119">
        <f>'17.18 prices'!D87</f>
        <v>11424.12</v>
      </c>
      <c r="E87" s="119">
        <f>'17.18 prices'!E87</f>
        <v>12566.54</v>
      </c>
      <c r="F87" s="241">
        <f>'17.18 prices'!F87</f>
        <v>80</v>
      </c>
      <c r="G87" s="67" t="str">
        <f>'17.18 prices'!G87</f>
        <v>Normal</v>
      </c>
      <c r="H87" s="67" t="str">
        <f>'17.18 prices'!H87</f>
        <v>Management
 ( Senior Project Engineer - SPE)</v>
      </c>
      <c r="I87" s="119">
        <f>$B$8</f>
        <v>133.86581504972423</v>
      </c>
      <c r="J87" s="119">
        <f>$C$8</f>
        <v>187.41214106961391</v>
      </c>
      <c r="K87" s="119">
        <f>IF(G87="Normal",F87*I87,F87*J87)</f>
        <v>10709.265203977939</v>
      </c>
      <c r="L87" s="119">
        <f>IF(G87="Normal",K87*$B$5,K87/S31*$B$5)</f>
        <v>3962.4281254718371</v>
      </c>
      <c r="M87" s="67"/>
      <c r="N87" s="67"/>
      <c r="O87" s="67"/>
      <c r="P87" s="437">
        <f>IF(G87="Normal",SUM(K87:O87,-L87)*$B$16,SUM((K87/Q70), M87, N87, O87)*$B$16)</f>
        <v>2570.2236489547054</v>
      </c>
      <c r="Q87" s="260">
        <f>SUM(K87:P87)</f>
        <v>17241.916978404483</v>
      </c>
      <c r="R87" s="295"/>
      <c r="S87" s="55"/>
    </row>
    <row r="88" spans="1:38" s="42" customFormat="1" ht="63" customHeight="1" thickBot="1" x14ac:dyDescent="0.4">
      <c r="A88" s="60" t="str">
        <f>'17.18 prices'!A88</f>
        <v>Residential Estate Subdivision Services (per block)</v>
      </c>
      <c r="B88" s="58" t="str">
        <f>'17.18 prices'!B88</f>
        <v>Service</v>
      </c>
      <c r="C88" s="58" t="str">
        <f>'17.18 prices'!C88</f>
        <v>Service Description / Scope</v>
      </c>
      <c r="D88" s="279" t="str">
        <f>'17.18 prices'!D88</f>
        <v>Current Prices 2017/18</v>
      </c>
      <c r="E88" s="279" t="str">
        <f>'17.18 prices'!E88</f>
        <v>GST Inclusive</v>
      </c>
      <c r="F88" s="256" t="str">
        <f>'17.18 prices'!F88</f>
        <v>Appointment Time Hours</v>
      </c>
      <c r="G88" s="256" t="str">
        <f>'17.18 prices'!G88</f>
        <v>Normal/Over</v>
      </c>
      <c r="H88" s="256" t="str">
        <f>'17.18 prices'!H88</f>
        <v>Crew</v>
      </c>
      <c r="I88" s="256" t="s">
        <v>201</v>
      </c>
      <c r="J88" s="256" t="s">
        <v>202</v>
      </c>
      <c r="K88" s="256" t="s">
        <v>203</v>
      </c>
      <c r="L88" s="256" t="s">
        <v>204</v>
      </c>
      <c r="M88" s="256" t="s">
        <v>205</v>
      </c>
      <c r="N88" s="256" t="s">
        <v>206</v>
      </c>
      <c r="O88" s="256" t="s">
        <v>207</v>
      </c>
      <c r="P88" s="256" t="s">
        <v>208</v>
      </c>
      <c r="Q88" s="256" t="s">
        <v>209</v>
      </c>
      <c r="R88" s="55"/>
      <c r="S88" s="55"/>
      <c r="T88"/>
      <c r="U88"/>
      <c r="V88"/>
      <c r="W88"/>
      <c r="X88"/>
      <c r="Y88"/>
      <c r="Z88"/>
      <c r="AA88"/>
      <c r="AB88"/>
      <c r="AC88"/>
      <c r="AD88"/>
      <c r="AE88"/>
      <c r="AF88"/>
      <c r="AG88"/>
      <c r="AH88"/>
      <c r="AI88"/>
      <c r="AJ88"/>
      <c r="AK88"/>
      <c r="AL88"/>
    </row>
    <row r="89" spans="1:38" ht="68.25" customHeight="1" thickBot="1" x14ac:dyDescent="0.4">
      <c r="A89" s="73">
        <f>'17.18 prices'!A89</f>
        <v>580</v>
      </c>
      <c r="B89" s="64" t="str">
        <f>'17.18 prices'!B89</f>
        <v>Subdivision Electricity Distribution Network Reticulation - Multi Unit Blocks</v>
      </c>
      <c r="C89" s="65" t="str">
        <f>'17.18 prices'!C89</f>
        <v>Connection of multi-unit residential blocks to the LV reticulation network</v>
      </c>
      <c r="D89" s="243">
        <f>'17.18 prices'!D89</f>
        <v>0</v>
      </c>
      <c r="E89" s="70">
        <f>'17.18 prices'!E89</f>
        <v>0</v>
      </c>
      <c r="F89" s="134">
        <f>'17.18 prices'!F89</f>
        <v>0</v>
      </c>
      <c r="G89" s="134">
        <f>'17.18 prices'!G89</f>
        <v>0</v>
      </c>
      <c r="H89" s="134">
        <f>'17.18 prices'!H89</f>
        <v>0</v>
      </c>
      <c r="I89" s="134"/>
      <c r="J89" s="134"/>
      <c r="K89" s="134"/>
      <c r="L89" s="134"/>
      <c r="M89" s="261"/>
      <c r="N89" s="261"/>
      <c r="O89" s="261"/>
      <c r="P89" s="135"/>
      <c r="Q89" s="261"/>
      <c r="R89" s="55"/>
      <c r="S89" s="55"/>
    </row>
    <row r="90" spans="1:38" ht="66.75" customHeight="1" thickBot="1" x14ac:dyDescent="0.4">
      <c r="A90" s="73">
        <f>'17.18 prices'!A90</f>
        <v>581</v>
      </c>
      <c r="B90" s="65" t="str">
        <f>'17.18 prices'!B90</f>
        <v>Subdivision Electricity Distribution Network Reticulation - Category 1 Blocks &lt;= 650 M2</v>
      </c>
      <c r="C90" s="65" t="str">
        <f>'17.18 prices'!C90</f>
        <v>Connection of residential blocks less than or equal to 650 square meters, to the LV reticulation network</v>
      </c>
      <c r="D90" s="243">
        <f>'17.18 prices'!D90</f>
        <v>1700.39</v>
      </c>
      <c r="E90" s="70">
        <f>'17.18 prices'!E90</f>
        <v>1870.4290000000003</v>
      </c>
      <c r="F90" s="135">
        <f>'17.18 prices'!F90</f>
        <v>0</v>
      </c>
      <c r="G90" s="135">
        <f>'17.18 prices'!G90</f>
        <v>0</v>
      </c>
      <c r="H90" s="135">
        <f>'17.18 prices'!H90</f>
        <v>0</v>
      </c>
      <c r="I90" s="135"/>
      <c r="J90" s="135"/>
      <c r="K90" s="135"/>
      <c r="L90" s="135"/>
      <c r="M90" s="136"/>
      <c r="N90" s="136"/>
      <c r="O90" s="136"/>
      <c r="P90" s="135"/>
      <c r="Q90" s="262"/>
      <c r="R90" s="55"/>
      <c r="S90" s="55"/>
    </row>
    <row r="91" spans="1:38" ht="75.75" customHeight="1" thickBot="1" x14ac:dyDescent="0.4">
      <c r="A91" s="73">
        <f>'17.18 prices'!A91</f>
        <v>582</v>
      </c>
      <c r="B91" s="64" t="str">
        <f>'17.18 prices'!B91</f>
        <v>Subdivision Electricity Distribution Network Reticulation - Category 1 Blocks 650 - 1100m2 with average linear frontage of 22-25 metres</v>
      </c>
      <c r="C91" s="65" t="str">
        <f>'17.18 prices'!C91</f>
        <v>Connection of residential blocks less than or equal to 1100 square meters but greater than 650 square meters, with average linear frontage of 22-25 meters, to the LV reticulation network</v>
      </c>
      <c r="D91" s="243">
        <f>'17.18 prices'!D91</f>
        <v>2227.7800000000002</v>
      </c>
      <c r="E91" s="70">
        <f>'17.18 prices'!E91</f>
        <v>2450.5580000000004</v>
      </c>
      <c r="F91" s="134">
        <f>'17.18 prices'!F91</f>
        <v>0</v>
      </c>
      <c r="G91" s="134">
        <f>'17.18 prices'!G91</f>
        <v>0</v>
      </c>
      <c r="H91" s="134">
        <f>'17.18 prices'!H91</f>
        <v>0</v>
      </c>
      <c r="I91" s="134"/>
      <c r="J91" s="134"/>
      <c r="K91" s="134"/>
      <c r="L91" s="134"/>
      <c r="M91" s="261"/>
      <c r="N91" s="261"/>
      <c r="O91" s="261"/>
      <c r="P91" s="135"/>
      <c r="Q91" s="261"/>
      <c r="R91" s="55"/>
      <c r="S91" s="55"/>
    </row>
    <row r="92" spans="1:38" ht="100.5" customHeight="1" thickBot="1" x14ac:dyDescent="0.4">
      <c r="A92" s="60" t="str">
        <f>'17.18 prices'!A92</f>
        <v>Upstream augmentation (per kVA of capacity)</v>
      </c>
      <c r="B92" s="58" t="str">
        <f>'17.18 prices'!B92</f>
        <v>Service</v>
      </c>
      <c r="C92" s="58" t="str">
        <f>'17.18 prices'!C92</f>
        <v>Service Description / Scope</v>
      </c>
      <c r="D92" s="279" t="str">
        <f>'17.18 prices'!D92</f>
        <v>Current Prices 2017/18</v>
      </c>
      <c r="E92" s="279" t="str">
        <f>'17.18 prices'!E92</f>
        <v>GST Inclusive</v>
      </c>
      <c r="F92" s="256" t="str">
        <f>'17.18 prices'!F92</f>
        <v>Appointment Time Hours</v>
      </c>
      <c r="G92" s="256" t="str">
        <f>'17.18 prices'!G92</f>
        <v>Normal/Over</v>
      </c>
      <c r="H92" s="256" t="str">
        <f>'17.18 prices'!H92</f>
        <v>Crew</v>
      </c>
      <c r="I92" s="256" t="s">
        <v>201</v>
      </c>
      <c r="J92" s="256" t="s">
        <v>202</v>
      </c>
      <c r="K92" s="256" t="s">
        <v>203</v>
      </c>
      <c r="L92" s="256" t="s">
        <v>204</v>
      </c>
      <c r="M92" s="256" t="s">
        <v>205</v>
      </c>
      <c r="N92" s="256" t="s">
        <v>206</v>
      </c>
      <c r="O92" s="256" t="s">
        <v>207</v>
      </c>
      <c r="P92" s="256" t="s">
        <v>208</v>
      </c>
      <c r="Q92" s="256" t="s">
        <v>209</v>
      </c>
      <c r="R92" s="55"/>
      <c r="S92" s="55"/>
    </row>
    <row r="93" spans="1:38" ht="100.5" customHeight="1" thickBot="1" x14ac:dyDescent="0.4">
      <c r="A93" s="73">
        <f>'17.18 prices'!A93</f>
        <v>585</v>
      </c>
      <c r="B93" s="65" t="str">
        <f>'17.18 prices'!B93</f>
        <v>HV feeder</v>
      </c>
      <c r="C93" s="65" t="str">
        <f>'17.18 prices'!C93</f>
        <v xml:space="preserve">A $/kVA charge for the installation of new HV feeders </v>
      </c>
      <c r="D93" s="243">
        <f>'17.18 prices'!D93</f>
        <v>36.83</v>
      </c>
      <c r="E93" s="70">
        <f>'17.18 prices'!E93</f>
        <v>40.512999999999998</v>
      </c>
      <c r="F93" s="135">
        <f>'17.18 prices'!F93</f>
        <v>0</v>
      </c>
      <c r="G93" s="135">
        <f>'17.18 prices'!G93</f>
        <v>0</v>
      </c>
      <c r="H93" s="135">
        <f>'17.18 prices'!H93</f>
        <v>0</v>
      </c>
      <c r="I93" s="135"/>
      <c r="J93" s="135"/>
      <c r="K93" s="135"/>
      <c r="L93" s="135"/>
      <c r="M93" s="136"/>
      <c r="N93" s="136"/>
      <c r="O93" s="136"/>
      <c r="P93" s="135"/>
      <c r="Q93" s="262"/>
      <c r="R93" s="55"/>
      <c r="S93" s="55"/>
    </row>
    <row r="94" spans="1:38" ht="100.5" customHeight="1" thickBot="1" x14ac:dyDescent="0.4">
      <c r="A94" s="73">
        <f>'17.18 prices'!A94</f>
        <v>586</v>
      </c>
      <c r="B94" s="64" t="str">
        <f>'17.18 prices'!B94</f>
        <v>Distribution substation</v>
      </c>
      <c r="C94" s="65" t="str">
        <f>'17.18 prices'!C94</f>
        <v>A $/kVA charge for the installation of new distribution substations</v>
      </c>
      <c r="D94" s="243">
        <f>'17.18 prices'!D94</f>
        <v>21.33</v>
      </c>
      <c r="E94" s="70">
        <f>'17.18 prices'!E94</f>
        <v>23.463000000000001</v>
      </c>
      <c r="F94" s="134">
        <f>'17.18 prices'!F94</f>
        <v>0</v>
      </c>
      <c r="G94" s="134">
        <f>'17.18 prices'!G94</f>
        <v>0</v>
      </c>
      <c r="H94" s="134">
        <f>'17.18 prices'!H94</f>
        <v>0</v>
      </c>
      <c r="I94" s="134"/>
      <c r="J94" s="134"/>
      <c r="K94" s="134"/>
      <c r="L94" s="134"/>
      <c r="M94" s="261"/>
      <c r="N94" s="261"/>
      <c r="O94" s="261"/>
      <c r="P94" s="135"/>
      <c r="Q94" s="261"/>
      <c r="R94" s="55"/>
      <c r="S94" s="55"/>
    </row>
    <row r="95" spans="1:38" s="42" customFormat="1" ht="28" customHeight="1" thickBot="1" x14ac:dyDescent="0.4">
      <c r="A95" s="60" t="str">
        <f>'17.18 prices'!A95</f>
        <v>Rescheduled Site Visits</v>
      </c>
      <c r="B95" s="58" t="str">
        <f>'17.18 prices'!B95</f>
        <v>Service</v>
      </c>
      <c r="C95" s="58" t="str">
        <f>'17.18 prices'!C95</f>
        <v>Service Description / Scope</v>
      </c>
      <c r="D95" s="279" t="str">
        <f>'17.18 prices'!D95</f>
        <v>Current Prices 2017/18</v>
      </c>
      <c r="E95" s="279" t="str">
        <f>'17.18 prices'!E95</f>
        <v>GST Inclusive</v>
      </c>
      <c r="F95" s="256" t="str">
        <f>'17.18 prices'!F95</f>
        <v>Appointment Time Hours</v>
      </c>
      <c r="G95" s="256" t="str">
        <f>'17.18 prices'!G95</f>
        <v>Normal/Over</v>
      </c>
      <c r="H95" s="256" t="str">
        <f>'17.18 prices'!H95</f>
        <v>Crew</v>
      </c>
      <c r="I95" s="256" t="s">
        <v>201</v>
      </c>
      <c r="J95" s="256" t="s">
        <v>202</v>
      </c>
      <c r="K95" s="256" t="s">
        <v>203</v>
      </c>
      <c r="L95" s="256" t="s">
        <v>204</v>
      </c>
      <c r="M95" s="256" t="s">
        <v>205</v>
      </c>
      <c r="N95" s="256" t="s">
        <v>206</v>
      </c>
      <c r="O95" s="256" t="s">
        <v>207</v>
      </c>
      <c r="P95" s="256" t="s">
        <v>208</v>
      </c>
      <c r="Q95" s="256" t="s">
        <v>209</v>
      </c>
      <c r="R95" s="55"/>
      <c r="S95" s="55"/>
      <c r="T95"/>
      <c r="U95"/>
      <c r="V95"/>
      <c r="W95"/>
      <c r="X95"/>
      <c r="Y95"/>
      <c r="Z95"/>
      <c r="AA95"/>
      <c r="AB95"/>
      <c r="AC95"/>
      <c r="AD95"/>
      <c r="AE95"/>
      <c r="AF95"/>
      <c r="AG95"/>
      <c r="AH95"/>
      <c r="AI95"/>
      <c r="AJ95"/>
      <c r="AK95"/>
      <c r="AL95"/>
    </row>
    <row r="96" spans="1:38" ht="93" customHeight="1" thickBot="1" x14ac:dyDescent="0.4">
      <c r="A96" s="73">
        <f>'17.18 prices'!A96</f>
        <v>590</v>
      </c>
      <c r="B96" s="74" t="str">
        <f>'17.18 prices'!B96</f>
        <v>Rescheduled Site Visit – One Person</v>
      </c>
      <c r="C96" s="65"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436">
        <f>'17.18 prices'!D96</f>
        <v>139.05830152310193</v>
      </c>
      <c r="E96" s="436">
        <f>'17.18 prices'!E96</f>
        <v>152.96413167541215</v>
      </c>
      <c r="F96" s="67">
        <f>'17.18 prices'!F96</f>
        <v>1</v>
      </c>
      <c r="G96" s="67" t="str">
        <f>'17.18 prices'!G96</f>
        <v>Normal</v>
      </c>
      <c r="H96" s="67" t="str">
        <f>'17.18 prices'!H96</f>
        <v>F Crew Meter</v>
      </c>
      <c r="I96" s="119">
        <f>VLOOKUP(H96,Crews, 5,FALSE)</f>
        <v>97.359270345618725</v>
      </c>
      <c r="J96" s="67">
        <f>VLOOKUP(H96,crewsot, 5,FALSE)</f>
        <v>136.30297848386621</v>
      </c>
      <c r="K96" s="119">
        <f>IF(G96="Normal",F96*I96,F96*J96)</f>
        <v>97.359270345618725</v>
      </c>
      <c r="L96" s="119">
        <f>IF(G96="Normal",K96*$B$5,K96/Q5*$B$5)</f>
        <v>36.022930027878928</v>
      </c>
      <c r="M96" s="119"/>
      <c r="N96" s="119"/>
      <c r="O96" s="119"/>
      <c r="P96" s="437">
        <f>IF(G96="Normal",SUM(K96:O96,-L96)*$B$16,SUM((K96/Q75), M96, N96, O96)*$B$16)</f>
        <v>23.366224882948494</v>
      </c>
      <c r="Q96" s="260">
        <f>SUM(K96:P96)</f>
        <v>156.74842525644615</v>
      </c>
      <c r="R96" s="295"/>
      <c r="S96" s="55"/>
    </row>
    <row r="97" spans="1:19" ht="101.25" customHeight="1" thickBot="1" x14ac:dyDescent="0.4">
      <c r="A97" s="73">
        <f>'17.18 prices'!A97</f>
        <v>591</v>
      </c>
      <c r="B97" s="74" t="str">
        <f>'17.18 prices'!B97</f>
        <v>Rescheduled Site Visit – Service Team</v>
      </c>
      <c r="C97" s="65"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119">
        <f>'17.18 prices'!D97</f>
        <v>587.55079629904799</v>
      </c>
      <c r="E97" s="119">
        <f>'17.18 prices'!E97</f>
        <v>646.30587592895279</v>
      </c>
      <c r="F97" s="67">
        <f>'17.18 prices'!F97</f>
        <v>1.5</v>
      </c>
      <c r="G97" s="67" t="str">
        <f>'17.18 prices'!G97</f>
        <v>Normal</v>
      </c>
      <c r="H97" s="67" t="str">
        <f>'17.18 prices'!H97</f>
        <v>G Crew</v>
      </c>
      <c r="I97" s="119">
        <f>VLOOKUP(H97,Crews, 5,FALSE)</f>
        <v>279.24505678431581</v>
      </c>
      <c r="J97" s="67">
        <f>VLOOKUP(H97,crewsot, 5,FALSE)</f>
        <v>390.9430794980421</v>
      </c>
      <c r="K97" s="119">
        <f>IF(G97="Normal",F97*I97,F97*J97)</f>
        <v>418.86758517647371</v>
      </c>
      <c r="L97" s="119">
        <f>IF(G97="Normal",K97*$B$5,K97/Q6*$B$5)</f>
        <v>154.98100651529526</v>
      </c>
      <c r="M97" s="119"/>
      <c r="N97" s="119"/>
      <c r="O97" s="119"/>
      <c r="P97" s="437">
        <f>IF(G97="Normal",SUM(K97:O97,-L97)*$B$16,SUM((K97/Q76), M97, N97, O97)*$B$16)</f>
        <v>100.5282204423537</v>
      </c>
      <c r="Q97" s="260">
        <f>SUM(K97:P97)</f>
        <v>674.3768121341227</v>
      </c>
      <c r="R97" s="295"/>
      <c r="S97" s="55"/>
    </row>
    <row r="98" spans="1:19" ht="26.5" thickBot="1" x14ac:dyDescent="0.4">
      <c r="A98" s="60" t="str">
        <f>'17.18 prices'!A98</f>
        <v>Trenching charges</v>
      </c>
      <c r="B98" s="58" t="str">
        <f>'17.18 prices'!B98</f>
        <v>Service</v>
      </c>
      <c r="C98" s="58" t="str">
        <f>'17.18 prices'!C98</f>
        <v>Service Description / Scope</v>
      </c>
      <c r="D98" s="279" t="str">
        <f>'17.18 prices'!D98</f>
        <v>Current Prices 2017/18</v>
      </c>
      <c r="E98" s="279" t="str">
        <f>'17.18 prices'!E98</f>
        <v>GST Inclusive</v>
      </c>
      <c r="F98" s="256" t="str">
        <f>'17.18 prices'!F98</f>
        <v>Appointment Time Hours</v>
      </c>
      <c r="G98" s="256" t="str">
        <f>'17.18 prices'!G98</f>
        <v>Normal/Over</v>
      </c>
      <c r="H98" s="256" t="str">
        <f>'17.18 prices'!H98</f>
        <v>Crew</v>
      </c>
      <c r="I98" s="256" t="s">
        <v>201</v>
      </c>
      <c r="J98" s="256" t="s">
        <v>202</v>
      </c>
      <c r="K98" s="256" t="s">
        <v>203</v>
      </c>
      <c r="L98" s="256" t="s">
        <v>204</v>
      </c>
      <c r="M98" s="256" t="s">
        <v>205</v>
      </c>
      <c r="N98" s="256" t="s">
        <v>206</v>
      </c>
      <c r="O98" s="256" t="s">
        <v>207</v>
      </c>
      <c r="P98" s="256" t="s">
        <v>208</v>
      </c>
      <c r="Q98" s="256" t="s">
        <v>209</v>
      </c>
      <c r="R98" s="55"/>
      <c r="S98" s="55"/>
    </row>
    <row r="99" spans="1:19" ht="33.75" customHeight="1" thickBot="1" x14ac:dyDescent="0.4">
      <c r="A99" s="80">
        <f>'17.18 prices'!A99</f>
        <v>592</v>
      </c>
      <c r="B99" s="64" t="str">
        <f>'17.18 prices'!B99</f>
        <v xml:space="preserve">Trenching - first 2 meters </v>
      </c>
      <c r="C99" s="81" t="str">
        <f>'17.18 prices'!C99</f>
        <v>First two meters of trenching service</v>
      </c>
      <c r="D99" s="436">
        <f>'17.18 prices'!D99</f>
        <v>533.33189790201993</v>
      </c>
      <c r="E99" s="436">
        <f>'17.18 prices'!E99</f>
        <v>586.66508769222196</v>
      </c>
      <c r="F99" s="67" t="str">
        <f>'17.18 prices'!F99</f>
        <v>na</v>
      </c>
      <c r="G99" s="67" t="str">
        <f>'17.18 prices'!G99</f>
        <v>Normal</v>
      </c>
      <c r="H99" s="67"/>
      <c r="I99" s="442"/>
      <c r="J99" s="281"/>
      <c r="K99" s="67"/>
      <c r="L99" s="244"/>
      <c r="M99" s="244">
        <f>'18.19 prices'!M99*'19.20 prices'!K15</f>
        <v>451.54837499999991</v>
      </c>
      <c r="N99" s="282"/>
      <c r="O99" s="282"/>
      <c r="P99" s="437">
        <f>IF(G99="Normal",SUM(K99:O99,-L99)*$B$16,SUM((K99/Q78), M99, N99, O99)*$B$16)</f>
        <v>108.37160999999998</v>
      </c>
      <c r="Q99" s="260">
        <f>SUM(K99:P99)</f>
        <v>559.91998499999988</v>
      </c>
      <c r="R99" s="295"/>
      <c r="S99" s="55"/>
    </row>
    <row r="100" spans="1:19" ht="32.25" customHeight="1" thickBot="1" x14ac:dyDescent="0.4">
      <c r="A100" s="82">
        <f>'17.18 prices'!A100</f>
        <v>593</v>
      </c>
      <c r="B100" s="65" t="str">
        <f>'17.18 prices'!B100</f>
        <v>Trenching - subsequent meters</v>
      </c>
      <c r="C100" s="81" t="str">
        <f>'17.18 prices'!C100</f>
        <v>Subsequent two meters of trenching service</v>
      </c>
      <c r="D100" s="119">
        <f>'17.18 prices'!D100</f>
        <v>124.02995872672392</v>
      </c>
      <c r="E100" s="119">
        <f>'17.18 prices'!E100</f>
        <v>136.43295459939631</v>
      </c>
      <c r="F100" s="67" t="str">
        <f>'17.18 prices'!F100</f>
        <v>na</v>
      </c>
      <c r="G100" s="67" t="str">
        <f>'17.18 prices'!G100</f>
        <v>Normal</v>
      </c>
      <c r="H100" s="67"/>
      <c r="I100" s="443"/>
      <c r="J100" s="260"/>
      <c r="K100" s="67"/>
      <c r="L100" s="246"/>
      <c r="M100" s="246">
        <f>'18.19 prices'!M100*'19.20 prices'!K15</f>
        <v>105.01124999999998</v>
      </c>
      <c r="N100" s="443"/>
      <c r="O100" s="443"/>
      <c r="P100" s="437">
        <f>IF(G100="Normal",SUM(K100:O100,-L100)*$B$16,SUM((K100/Q79), M100, N100, O100)*$B$16)</f>
        <v>25.202699999999993</v>
      </c>
      <c r="Q100" s="260">
        <f>SUM(K100:P100)</f>
        <v>130.21394999999995</v>
      </c>
      <c r="R100" s="295"/>
      <c r="S100" s="55"/>
    </row>
    <row r="101" spans="1:19" ht="26.5" thickBot="1" x14ac:dyDescent="0.4">
      <c r="A101" s="60" t="str">
        <f>'17.18 prices'!A101</f>
        <v>Boring charges</v>
      </c>
      <c r="B101" s="58" t="str">
        <f>'17.18 prices'!B101</f>
        <v>Service</v>
      </c>
      <c r="C101" s="58" t="str">
        <f>'17.18 prices'!C101</f>
        <v>Service Description / Scope</v>
      </c>
      <c r="D101" s="279" t="str">
        <f>'17.18 prices'!D101</f>
        <v>Current Prices 2017/18</v>
      </c>
      <c r="E101" s="279" t="str">
        <f>'17.18 prices'!E101</f>
        <v>GST Inclusive</v>
      </c>
      <c r="F101" s="256" t="str">
        <f>'17.18 prices'!F101</f>
        <v>Appointment Time Hours</v>
      </c>
      <c r="G101" s="256" t="str">
        <f>'17.18 prices'!G101</f>
        <v>Normal/Over</v>
      </c>
      <c r="H101" s="256" t="str">
        <f>'17.18 prices'!H101</f>
        <v>Crew</v>
      </c>
      <c r="I101" s="256" t="s">
        <v>201</v>
      </c>
      <c r="J101" s="256" t="s">
        <v>202</v>
      </c>
      <c r="K101" s="256" t="s">
        <v>203</v>
      </c>
      <c r="L101" s="256" t="s">
        <v>204</v>
      </c>
      <c r="M101" s="256" t="s">
        <v>205</v>
      </c>
      <c r="N101" s="256" t="s">
        <v>206</v>
      </c>
      <c r="O101" s="256" t="s">
        <v>207</v>
      </c>
      <c r="P101" s="256" t="s">
        <v>208</v>
      </c>
      <c r="Q101" s="256" t="s">
        <v>209</v>
      </c>
      <c r="R101" s="55"/>
      <c r="S101" s="55"/>
    </row>
    <row r="102" spans="1:19" ht="30" customHeight="1" thickBot="1" x14ac:dyDescent="0.4">
      <c r="A102" s="80">
        <f>'17.18 prices'!A102</f>
        <v>594</v>
      </c>
      <c r="B102" s="64" t="str">
        <f>'17.18 prices'!B102</f>
        <v>Under footpath</v>
      </c>
      <c r="C102" s="81" t="str">
        <f>'17.18 prices'!C102</f>
        <v>Under footpath boring charge</v>
      </c>
      <c r="D102" s="436">
        <f>'17.18 prices'!D102</f>
        <v>967.44187907406535</v>
      </c>
      <c r="E102" s="436">
        <f>'17.18 prices'!E102</f>
        <v>1064.1860669814719</v>
      </c>
      <c r="F102" s="67" t="str">
        <f>'17.18 prices'!F102</f>
        <v>na</v>
      </c>
      <c r="G102" s="67" t="str">
        <f>'17.18 prices'!G102</f>
        <v>Normal</v>
      </c>
      <c r="H102" s="67"/>
      <c r="I102" s="442"/>
      <c r="J102" s="281"/>
      <c r="K102" s="67"/>
      <c r="L102" s="244"/>
      <c r="M102" s="244">
        <f>'18.19 prices'!M102*'19.20 prices'!K15</f>
        <v>819.0877499999998</v>
      </c>
      <c r="N102" s="282"/>
      <c r="O102" s="282"/>
      <c r="P102" s="437">
        <f>IF(G102="Normal",SUM(K102:O102,-L102)*$B$16,SUM((K102/Q81), M102, N102, O102)*$B$16)</f>
        <v>196.58105999999995</v>
      </c>
      <c r="Q102" s="260">
        <f>SUM(K102:P102)</f>
        <v>1015.6688099999998</v>
      </c>
      <c r="R102" s="295"/>
      <c r="S102" s="55"/>
    </row>
    <row r="103" spans="1:19" ht="29.25" customHeight="1" thickBot="1" x14ac:dyDescent="0.4">
      <c r="A103" s="82">
        <f>'17.18 prices'!A103</f>
        <v>595</v>
      </c>
      <c r="B103" s="65" t="str">
        <f>'17.18 prices'!B103</f>
        <v>Under driveway</v>
      </c>
      <c r="C103" s="81" t="str">
        <f>'17.18 prices'!C103</f>
        <v>Under driveway boring charge</v>
      </c>
      <c r="D103" s="119">
        <f>'17.18 prices'!D103</f>
        <v>1153.4919427926629</v>
      </c>
      <c r="E103" s="119">
        <f>'17.18 prices'!E103</f>
        <v>1268.8411370719293</v>
      </c>
      <c r="F103" s="67" t="str">
        <f>'17.18 prices'!F103</f>
        <v>na</v>
      </c>
      <c r="G103" s="67" t="str">
        <f>'17.18 prices'!G103</f>
        <v>Normal</v>
      </c>
      <c r="H103" s="67"/>
      <c r="I103" s="443"/>
      <c r="J103" s="260"/>
      <c r="K103" s="67"/>
      <c r="L103" s="246"/>
      <c r="M103" s="246">
        <f>'18.19 prices'!M103*'19.20 prices'!K15</f>
        <v>976.60462499999983</v>
      </c>
      <c r="N103" s="443"/>
      <c r="O103" s="443"/>
      <c r="P103" s="443">
        <f>IF(G103="Normal",SUM(K103:O103,-L103)*$B$16,SUM((K103/Q82), M103, N103, O103)*$B$16)</f>
        <v>234.38510999999994</v>
      </c>
      <c r="Q103" s="260">
        <f>SUM(K103:P103)</f>
        <v>1210.9897349999997</v>
      </c>
      <c r="R103" s="295"/>
      <c r="S103" s="55"/>
    </row>
    <row r="104" spans="1:19" x14ac:dyDescent="0.35">
      <c r="A104"/>
      <c r="B104"/>
      <c r="C104"/>
      <c r="D104"/>
      <c r="E104"/>
      <c r="F104"/>
      <c r="G104"/>
      <c r="H104"/>
      <c r="I104" s="251"/>
      <c r="J104" s="251"/>
      <c r="K104" s="251"/>
      <c r="L104" s="251"/>
      <c r="M104" s="251"/>
      <c r="N104" s="251"/>
      <c r="O104" s="251"/>
      <c r="P104" s="251"/>
      <c r="R104" s="55"/>
      <c r="S104" s="55"/>
    </row>
    <row r="105" spans="1:19" x14ac:dyDescent="0.35">
      <c r="A105"/>
      <c r="B105"/>
      <c r="C105"/>
      <c r="D105" s="83"/>
      <c r="E105"/>
      <c r="F105"/>
      <c r="G105"/>
      <c r="H105"/>
      <c r="I105" s="251"/>
      <c r="J105" s="251"/>
      <c r="K105" s="251"/>
      <c r="L105" s="251"/>
      <c r="M105" s="251"/>
      <c r="N105" s="251"/>
      <c r="O105" s="251"/>
      <c r="P105" s="251"/>
      <c r="Q105" s="251"/>
      <c r="R105"/>
      <c r="S105"/>
    </row>
    <row r="106" spans="1:19" x14ac:dyDescent="0.35">
      <c r="A106"/>
      <c r="B106"/>
      <c r="C106"/>
      <c r="D106" s="83"/>
      <c r="E106"/>
      <c r="F106"/>
      <c r="G106"/>
      <c r="H106"/>
      <c r="I106" s="251"/>
      <c r="J106" s="251"/>
      <c r="K106" s="251"/>
      <c r="L106" s="251"/>
      <c r="M106" s="251"/>
      <c r="N106" s="251"/>
      <c r="O106" s="251"/>
      <c r="P106" s="251"/>
    </row>
    <row r="107" spans="1:19" x14ac:dyDescent="0.35">
      <c r="A107"/>
      <c r="B107"/>
      <c r="C107"/>
      <c r="D107"/>
      <c r="E107"/>
      <c r="F107"/>
      <c r="G107"/>
      <c r="H107"/>
      <c r="I107" s="251"/>
      <c r="J107" s="251"/>
      <c r="K107" s="251"/>
      <c r="L107" s="251"/>
      <c r="M107" s="251"/>
      <c r="N107" s="251"/>
      <c r="O107" s="251"/>
      <c r="P107" s="251"/>
    </row>
    <row r="108" spans="1:19" x14ac:dyDescent="0.35">
      <c r="A108"/>
      <c r="B108"/>
      <c r="C108"/>
      <c r="D108" s="83"/>
      <c r="E108"/>
      <c r="F108"/>
      <c r="G108"/>
      <c r="H108"/>
      <c r="I108" s="251"/>
      <c r="J108" s="251"/>
      <c r="K108" s="251"/>
      <c r="L108" s="251"/>
      <c r="M108" s="251"/>
      <c r="N108" s="251"/>
      <c r="O108" s="251"/>
      <c r="P108" s="251"/>
    </row>
    <row r="109" spans="1:19" x14ac:dyDescent="0.35">
      <c r="A109"/>
      <c r="B109"/>
      <c r="C109"/>
      <c r="D109"/>
      <c r="E109"/>
      <c r="F109"/>
      <c r="G109"/>
      <c r="H109"/>
      <c r="I109" s="251"/>
      <c r="J109" s="251"/>
      <c r="K109" s="251"/>
      <c r="L109" s="251"/>
      <c r="M109" s="251"/>
      <c r="N109" s="251"/>
      <c r="O109" s="251"/>
      <c r="P109" s="251"/>
    </row>
    <row r="110" spans="1:19" x14ac:dyDescent="0.35">
      <c r="A110"/>
      <c r="B110"/>
      <c r="C110"/>
      <c r="D110"/>
      <c r="E110"/>
      <c r="F110"/>
      <c r="G110"/>
      <c r="H110"/>
      <c r="I110" s="251"/>
      <c r="J110" s="251"/>
      <c r="K110" s="251"/>
      <c r="L110" s="251"/>
      <c r="M110" s="251"/>
      <c r="N110" s="251"/>
      <c r="O110" s="251"/>
      <c r="P110" s="251"/>
    </row>
    <row r="111" spans="1:19" x14ac:dyDescent="0.35">
      <c r="A111"/>
      <c r="B111"/>
      <c r="C111"/>
      <c r="D111"/>
      <c r="E111"/>
      <c r="F111"/>
      <c r="G111"/>
      <c r="H111"/>
      <c r="I111" s="251"/>
      <c r="J111" s="251"/>
      <c r="K111" s="251"/>
      <c r="L111" s="251"/>
      <c r="M111" s="251"/>
      <c r="N111" s="251"/>
      <c r="O111" s="251"/>
      <c r="P111" s="251"/>
    </row>
    <row r="112" spans="1:19" x14ac:dyDescent="0.35">
      <c r="A112"/>
      <c r="B112"/>
      <c r="C112"/>
      <c r="D112"/>
      <c r="E112"/>
      <c r="F112"/>
      <c r="G112"/>
      <c r="H112"/>
      <c r="I112" s="251"/>
      <c r="J112" s="251"/>
      <c r="K112" s="251"/>
      <c r="L112" s="251"/>
      <c r="M112" s="251"/>
      <c r="N112" s="251"/>
      <c r="O112" s="251"/>
      <c r="P112" s="251"/>
    </row>
    <row r="113" spans="1:16" x14ac:dyDescent="0.35">
      <c r="A113"/>
      <c r="B113"/>
      <c r="C113"/>
      <c r="D113"/>
      <c r="E113"/>
      <c r="F113"/>
      <c r="G113"/>
      <c r="H113"/>
      <c r="I113" s="251"/>
      <c r="J113" s="251"/>
      <c r="K113" s="251"/>
      <c r="L113" s="251"/>
      <c r="M113" s="251"/>
      <c r="N113" s="251"/>
      <c r="O113" s="251"/>
      <c r="P113" s="251"/>
    </row>
    <row r="114" spans="1:16" x14ac:dyDescent="0.35">
      <c r="A114"/>
      <c r="B114"/>
      <c r="C114"/>
      <c r="D114"/>
      <c r="E114"/>
      <c r="F114"/>
      <c r="G114"/>
      <c r="H114"/>
      <c r="I114" s="251"/>
      <c r="J114" s="251"/>
      <c r="K114" s="251"/>
      <c r="L114" s="251"/>
      <c r="M114" s="251"/>
      <c r="N114" s="251"/>
      <c r="O114" s="251"/>
      <c r="P114" s="251"/>
    </row>
    <row r="115" spans="1:16" x14ac:dyDescent="0.35">
      <c r="A115"/>
      <c r="B115"/>
      <c r="C115"/>
      <c r="D115"/>
      <c r="E115"/>
      <c r="F115"/>
      <c r="G115"/>
      <c r="H115"/>
      <c r="I115" s="251"/>
      <c r="J115" s="251"/>
      <c r="K115" s="251"/>
      <c r="L115" s="251"/>
      <c r="M115" s="251"/>
      <c r="N115" s="251"/>
      <c r="O115" s="251"/>
      <c r="P115" s="251"/>
    </row>
    <row r="116" spans="1:16" x14ac:dyDescent="0.35">
      <c r="A116" s="71"/>
      <c r="B116" s="71"/>
      <c r="C116" s="71"/>
      <c r="D116" s="71"/>
      <c r="E116" s="71"/>
      <c r="F116" s="71"/>
      <c r="G116" s="71"/>
      <c r="H116" s="71"/>
      <c r="I116" s="250"/>
      <c r="J116" s="250"/>
      <c r="K116" s="250"/>
      <c r="L116" s="250"/>
      <c r="M116" s="250"/>
      <c r="N116" s="250"/>
      <c r="O116" s="250"/>
      <c r="P116" s="250"/>
    </row>
    <row r="117" spans="1:16" x14ac:dyDescent="0.35">
      <c r="A117" s="71"/>
      <c r="B117" s="71"/>
      <c r="C117" s="71"/>
      <c r="D117" s="71"/>
      <c r="E117" s="71"/>
      <c r="F117" s="71"/>
      <c r="G117" s="71"/>
      <c r="H117" s="71"/>
      <c r="I117" s="250"/>
      <c r="J117" s="250"/>
      <c r="K117" s="250"/>
      <c r="L117" s="250"/>
      <c r="M117" s="250"/>
      <c r="N117" s="250"/>
      <c r="O117" s="250"/>
      <c r="P117" s="250"/>
    </row>
    <row r="118" spans="1:16" x14ac:dyDescent="0.35">
      <c r="A118" s="71"/>
      <c r="B118" s="71"/>
      <c r="C118" s="71"/>
      <c r="D118" s="71"/>
      <c r="E118" s="71"/>
      <c r="F118" s="71"/>
      <c r="G118" s="71"/>
      <c r="H118" s="71"/>
      <c r="I118" s="250"/>
      <c r="J118" s="250"/>
      <c r="K118" s="250"/>
      <c r="L118" s="250"/>
      <c r="M118" s="250"/>
      <c r="N118" s="250"/>
      <c r="O118" s="250"/>
      <c r="P118" s="250"/>
    </row>
    <row r="119" spans="1:16" x14ac:dyDescent="0.35">
      <c r="A119" s="71"/>
      <c r="B119" s="71"/>
      <c r="C119" s="71"/>
      <c r="D119" s="71"/>
      <c r="E119" s="71"/>
      <c r="F119" s="71"/>
      <c r="G119" s="71"/>
      <c r="H119" s="71"/>
      <c r="I119" s="250"/>
      <c r="J119" s="250"/>
      <c r="K119" s="250"/>
      <c r="L119" s="250"/>
      <c r="M119" s="250"/>
      <c r="N119" s="250"/>
      <c r="O119" s="250"/>
      <c r="P119" s="250"/>
    </row>
    <row r="120" spans="1:16" ht="26.25" customHeight="1" x14ac:dyDescent="0.35">
      <c r="A120" s="71"/>
      <c r="B120" s="71"/>
      <c r="C120" s="71"/>
      <c r="D120" s="71"/>
      <c r="E120" s="71"/>
      <c r="F120" s="71"/>
      <c r="G120" s="71"/>
      <c r="H120" s="71"/>
      <c r="I120" s="250"/>
      <c r="J120" s="250"/>
      <c r="K120" s="250"/>
      <c r="L120" s="250"/>
      <c r="M120" s="250"/>
      <c r="N120" s="250"/>
      <c r="O120" s="250"/>
      <c r="P120" s="250"/>
    </row>
    <row r="121" spans="1:16" x14ac:dyDescent="0.35">
      <c r="A121" s="71"/>
      <c r="B121" s="71"/>
      <c r="C121" s="71"/>
      <c r="D121" s="71"/>
      <c r="E121" s="71"/>
      <c r="F121" s="71"/>
      <c r="G121" s="71"/>
      <c r="H121" s="71"/>
      <c r="I121" s="250"/>
      <c r="J121" s="250"/>
      <c r="K121" s="250"/>
      <c r="L121" s="250"/>
      <c r="M121" s="250"/>
      <c r="N121" s="250"/>
      <c r="O121" s="250"/>
      <c r="P121" s="250"/>
    </row>
    <row r="122" spans="1:16" x14ac:dyDescent="0.35">
      <c r="A122"/>
      <c r="B122"/>
      <c r="C122"/>
      <c r="D122"/>
      <c r="E122"/>
      <c r="F122"/>
      <c r="G122"/>
      <c r="H122"/>
      <c r="I122" s="251"/>
      <c r="J122" s="251"/>
      <c r="K122" s="251"/>
      <c r="L122" s="251"/>
      <c r="M122" s="251"/>
      <c r="N122" s="251"/>
      <c r="O122" s="251"/>
      <c r="P122" s="251"/>
    </row>
    <row r="123" spans="1:16" x14ac:dyDescent="0.35">
      <c r="A123"/>
      <c r="B123"/>
      <c r="C123"/>
      <c r="D123"/>
      <c r="E123"/>
      <c r="F123"/>
      <c r="G123"/>
      <c r="H123"/>
      <c r="I123" s="251"/>
      <c r="J123" s="251"/>
      <c r="K123" s="251"/>
      <c r="L123" s="251"/>
      <c r="M123" s="251"/>
      <c r="N123" s="251"/>
      <c r="O123" s="251"/>
      <c r="P123" s="251"/>
    </row>
    <row r="124" spans="1:16" x14ac:dyDescent="0.35">
      <c r="A124"/>
      <c r="B124"/>
      <c r="C124"/>
      <c r="D124"/>
      <c r="E124"/>
      <c r="F124"/>
      <c r="G124"/>
      <c r="H124"/>
      <c r="I124" s="251"/>
      <c r="J124" s="251"/>
      <c r="K124" s="251"/>
      <c r="L124" s="251"/>
      <c r="M124" s="251"/>
      <c r="N124" s="251"/>
      <c r="O124" s="251"/>
      <c r="P124" s="251"/>
    </row>
  </sheetData>
  <mergeCells count="1">
    <mergeCell ref="I15:J15"/>
  </mergeCells>
  <conditionalFormatting sqref="F4:G4">
    <cfRule type="cellIs" dxfId="301" priority="11" operator="equal">
      <formula>"NO"</formula>
    </cfRule>
    <cfRule type="cellIs" dxfId="300" priority="12" operator="equal">
      <formula>"YES"</formula>
    </cfRule>
  </conditionalFormatting>
  <conditionalFormatting sqref="H4">
    <cfRule type="cellIs" dxfId="299" priority="9" operator="equal">
      <formula>"NO"</formula>
    </cfRule>
    <cfRule type="cellIs" dxfId="298" priority="10" operator="equal">
      <formula>"YES"</formula>
    </cfRule>
  </conditionalFormatting>
  <conditionalFormatting sqref="L4:M4">
    <cfRule type="cellIs" dxfId="297" priority="3" operator="equal">
      <formula>"NO"</formula>
    </cfRule>
    <cfRule type="cellIs" dxfId="296" priority="4" operator="equal">
      <formula>"YES"</formula>
    </cfRule>
  </conditionalFormatting>
  <conditionalFormatting sqref="N4">
    <cfRule type="cellIs" dxfId="295" priority="1" operator="equal">
      <formula>"NO"</formula>
    </cfRule>
    <cfRule type="cellIs" dxfId="294" priority="2" operator="equal">
      <formula>"YES"</formula>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PersistId xmlns="731b48b3-11b2-4414-8777-b6f11c7b8ae8" xsi:nil="true"/>
    <Product_x0020_Group1 xmlns="8609b091-f1d8-4c19-9bec-5987ec85d2fd">Alternative Control</Product_x0020_Group1>
    <_dlc_DocId xmlns="731b48b3-11b2-4414-8777-b6f11c7b8ae8">CORP-1960867431-309</_dlc_DocId>
    <Report_x0020_Date xmlns="731b48b3-11b2-4414-8777-b6f11c7b8ae8">2017-06-15T14:00:00+00:00</Report_x0020_Date>
    <Document_x0020_Status xmlns="731b48b3-11b2-4414-8777-b6f11c7b8ae8">Underway</Document_x0020_Status>
    <Product_x0020_Status xmlns="731b48b3-11b2-4414-8777-b6f11c7b8ae8">In-Progress</Product_x0020_Status>
    <Original_x0020_Author xmlns="731b48b3-11b2-4414-8777-b6f11c7b8ae8">Clay Mifsud</Original_x0020_Author>
    <_dlc_DocIdUrl xmlns="731b48b3-11b2-4414-8777-b6f11c7b8ae8">
      <Url>https://actewagl.sharepoint.com/sites/corporate/Reg-Affairs/Project-Centre/Reg%20Reset/_layouts/15/DocIdRedir.aspx?ID=CORP-1960867431-309</Url>
      <Description>CORP-1960867431-309</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Report" ma:contentTypeID="0x0101007DB25E6886DD44459E4465FF9344B4BC5F002B35620928549B42ADC6FDDF1951DBB2" ma:contentTypeVersion="23" ma:contentTypeDescription="Report" ma:contentTypeScope="" ma:versionID="71454007df8e599a2ca50d2bdf8e74b0">
  <xsd:schema xmlns:xsd="http://www.w3.org/2001/XMLSchema" xmlns:xs="http://www.w3.org/2001/XMLSchema" xmlns:p="http://schemas.microsoft.com/office/2006/metadata/properties" xmlns:ns2="731b48b3-11b2-4414-8777-b6f11c7b8ae8" xmlns:ns3="8609b091-f1d8-4c19-9bec-5987ec85d2fd" targetNamespace="http://schemas.microsoft.com/office/2006/metadata/properties" ma:root="true" ma:fieldsID="c7abdb85ca8d9ef1fea8c831f29c100c" ns2:_="" ns3:_="">
    <xsd:import namespace="731b48b3-11b2-4414-8777-b6f11c7b8ae8"/>
    <xsd:import namespace="8609b091-f1d8-4c19-9bec-5987ec85d2fd"/>
    <xsd:element name="properties">
      <xsd:complexType>
        <xsd:sequence>
          <xsd:element name="documentManagement">
            <xsd:complexType>
              <xsd:all>
                <xsd:element ref="ns2:Document_x0020_Status"/>
                <xsd:element ref="ns2:Report_x0020_Date"/>
                <xsd:element ref="ns2:Original_x0020_Author" minOccurs="0"/>
                <xsd:element ref="ns2:_dlc_DocId" minOccurs="0"/>
                <xsd:element ref="ns2:_dlc_DocIdUrl" minOccurs="0"/>
                <xsd:element ref="ns2:_dlc_DocIdPersistId" minOccurs="0"/>
                <xsd:element ref="ns2:Product_x0020_Status"/>
                <xsd:element ref="ns3:Product_x0020_Group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1b48b3-11b2-4414-8777-b6f11c7b8ae8" elementFormDefault="qualified">
    <xsd:import namespace="http://schemas.microsoft.com/office/2006/documentManagement/types"/>
    <xsd:import namespace="http://schemas.microsoft.com/office/infopath/2007/PartnerControls"/>
    <xsd:element name="Document_x0020_Status" ma:index="8" ma:displayName="Document Status" ma:format="Dropdown" ma:internalName="Document_x0020_Status" ma:readOnly="false">
      <xsd:simpleType>
        <xsd:restriction base="dms:Choice">
          <xsd:enumeration value="Complete"/>
          <xsd:enumeration value="Pending"/>
          <xsd:enumeration value="Underway"/>
        </xsd:restriction>
      </xsd:simpleType>
    </xsd:element>
    <xsd:element name="Report_x0020_Date" ma:index="9" ma:displayName="Report Date" ma:format="DateOnly" ma:internalName="Report_x0020_Date" ma:readOnly="false">
      <xsd:simpleType>
        <xsd:restriction base="dms:DateTime"/>
      </xsd:simpleType>
    </xsd:element>
    <xsd:element name="Original_x0020_Author" ma:index="10" nillable="true" ma:displayName="Original Author" ma:internalName="Original_x0020_Author" ma:readOnly="false">
      <xsd:simpleType>
        <xsd:restriction base="dms:Text"/>
      </xsd:simpleType>
    </xsd:element>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false">
      <xsd:simpleType>
        <xsd:restriction base="dms:Boolean"/>
      </xsd:simpleType>
    </xsd:element>
    <xsd:element name="Product_x0020_Status" ma:index="14" ma:displayName="Product Status" ma:format="Dropdown" ma:internalName="Product_x0020_Status" ma:readOnly="false">
      <xsd:simpleType>
        <xsd:restriction base="dms:Choice">
          <xsd:enumeration value="In-Progress"/>
          <xsd:enumeration value="Submitted"/>
        </xsd:restriction>
      </xsd:simpleType>
    </xsd:element>
  </xsd:schema>
  <xsd:schema xmlns:xsd="http://www.w3.org/2001/XMLSchema" xmlns:xs="http://www.w3.org/2001/XMLSchema" xmlns:dms="http://schemas.microsoft.com/office/2006/documentManagement/types" xmlns:pc="http://schemas.microsoft.com/office/infopath/2007/PartnerControls" targetNamespace="8609b091-f1d8-4c19-9bec-5987ec85d2fd" elementFormDefault="qualified">
    <xsd:import namespace="http://schemas.microsoft.com/office/2006/documentManagement/types"/>
    <xsd:import namespace="http://schemas.microsoft.com/office/infopath/2007/PartnerControls"/>
    <xsd:element name="Product_x0020_Group1" ma:index="15" nillable="true" ma:displayName="Product Group" ma:format="Dropdown" ma:internalName="Product_x0020_Group1" ma:readOnly="false">
      <xsd:simpleType>
        <xsd:restriction base="dms:Choice">
          <xsd:enumeration value="Alternative Control"/>
          <xsd:enumeration value="Capex"/>
          <xsd:enumeration value="Consumer Engagement"/>
          <xsd:enumeration value="Legal"/>
          <xsd:enumeration value="Opex"/>
          <xsd:enumeration value="Pricing"/>
          <xsd:enumeration value="RIN"/>
          <xsd:enumeration value="Service Classification"/>
          <xsd:enumeration value="Service Standards"/>
          <xsd:enumeration value="Revenue Modelling"/>
          <xsd:enumeration value="WACC"/>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981F98-79BF-4E8B-863F-CB15FACC985C}">
  <ds:schemaRefs>
    <ds:schemaRef ds:uri="http://purl.org/dc/elements/1.1/"/>
    <ds:schemaRef ds:uri="http://schemas.microsoft.com/office/2006/metadata/properties"/>
    <ds:schemaRef ds:uri="731b48b3-11b2-4414-8777-b6f11c7b8ae8"/>
    <ds:schemaRef ds:uri="8609b091-f1d8-4c19-9bec-5987ec85d2fd"/>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1D51400C-5ED2-4D03-868C-963BFFF0D356}">
  <ds:schemaRefs>
    <ds:schemaRef ds:uri="http://schemas.microsoft.com/sharepoint/events"/>
  </ds:schemaRefs>
</ds:datastoreItem>
</file>

<file path=customXml/itemProps3.xml><?xml version="1.0" encoding="utf-8"?>
<ds:datastoreItem xmlns:ds="http://schemas.openxmlformats.org/officeDocument/2006/customXml" ds:itemID="{E3C0971B-50C3-438F-96E4-756E6206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1b48b3-11b2-4414-8777-b6f11c7b8ae8"/>
    <ds:schemaRef ds:uri="8609b091-f1d8-4c19-9bec-5987ec85d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EF86810-917E-418C-BE56-44C3F572DA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69</vt:i4>
      </vt:variant>
    </vt:vector>
  </HeadingPairs>
  <TitlesOfParts>
    <vt:vector size="87" baseType="lpstr">
      <vt:lpstr>AER FD Workings</vt:lpstr>
      <vt:lpstr>AERFD Revised labour.plant </vt:lpstr>
      <vt:lpstr>AERFD 19.20 prices</vt:lpstr>
      <vt:lpstr>AERFD Misc works estimation</vt:lpstr>
      <vt:lpstr>AERFD Price cost comparison</vt:lpstr>
      <vt:lpstr>Revised labour.plant escalation</vt:lpstr>
      <vt:lpstr>17.18 prices</vt:lpstr>
      <vt:lpstr>18.19 prices</vt:lpstr>
      <vt:lpstr>19.20 prices</vt:lpstr>
      <vt:lpstr>20.21 prices</vt:lpstr>
      <vt:lpstr>21.22 prices</vt:lpstr>
      <vt:lpstr>22.23 prices</vt:lpstr>
      <vt:lpstr>23.24 prices</vt:lpstr>
      <vt:lpstr>Misc works estimation</vt:lpstr>
      <vt:lpstr>Price cost comparison</vt:lpstr>
      <vt:lpstr>Proposed x factors</vt:lpstr>
      <vt:lpstr>City Works</vt:lpstr>
      <vt:lpstr>Labour rates</vt:lpstr>
      <vt:lpstr>'18.19 prices'!Crews</vt:lpstr>
      <vt:lpstr>'19.20 prices'!Crews</vt:lpstr>
      <vt:lpstr>'20.21 prices'!Crews</vt:lpstr>
      <vt:lpstr>'21.22 prices'!Crews</vt:lpstr>
      <vt:lpstr>'22.23 prices'!Crews</vt:lpstr>
      <vt:lpstr>'23.24 prices'!Crews</vt:lpstr>
      <vt:lpstr>'AERFD 19.20 prices'!Crews</vt:lpstr>
      <vt:lpstr>Crews</vt:lpstr>
      <vt:lpstr>'18.19 prices'!crewsot</vt:lpstr>
      <vt:lpstr>'19.20 prices'!crewsot</vt:lpstr>
      <vt:lpstr>'20.21 prices'!crewsot</vt:lpstr>
      <vt:lpstr>'21.22 prices'!crewsot</vt:lpstr>
      <vt:lpstr>'22.23 prices'!crewsot</vt:lpstr>
      <vt:lpstr>'23.24 prices'!crewsot</vt:lpstr>
      <vt:lpstr>'AERFD 19.20 prices'!crewsot</vt:lpstr>
      <vt:lpstr>crewsot</vt:lpstr>
      <vt:lpstr>'18.19 prices'!Data</vt:lpstr>
      <vt:lpstr>'19.20 prices'!Data</vt:lpstr>
      <vt:lpstr>'20.21 prices'!Data</vt:lpstr>
      <vt:lpstr>'21.22 prices'!Data</vt:lpstr>
      <vt:lpstr>'22.23 prices'!Data</vt:lpstr>
      <vt:lpstr>'23.24 prices'!Data</vt:lpstr>
      <vt:lpstr>'AERFD 19.20 prices'!Data</vt:lpstr>
      <vt:lpstr>Data</vt:lpstr>
      <vt:lpstr>'18.19 prices'!Data_new</vt:lpstr>
      <vt:lpstr>'19.20 prices'!Data_new</vt:lpstr>
      <vt:lpstr>'20.21 prices'!Data_new</vt:lpstr>
      <vt:lpstr>'21.22 prices'!Data_new</vt:lpstr>
      <vt:lpstr>'22.23 prices'!Data_new</vt:lpstr>
      <vt:lpstr>'23.24 prices'!Data_new</vt:lpstr>
      <vt:lpstr>'AERFD 19.20 prices'!Data_new</vt:lpstr>
      <vt:lpstr>Data_new</vt:lpstr>
      <vt:lpstr>'18.19 prices'!newer</vt:lpstr>
      <vt:lpstr>'19.20 prices'!newer</vt:lpstr>
      <vt:lpstr>'20.21 prices'!newer</vt:lpstr>
      <vt:lpstr>'21.22 prices'!newer</vt:lpstr>
      <vt:lpstr>'22.23 prices'!newer</vt:lpstr>
      <vt:lpstr>'23.24 prices'!newer</vt:lpstr>
      <vt:lpstr>'AERFD 19.20 prices'!newer</vt:lpstr>
      <vt:lpstr>newer</vt:lpstr>
      <vt:lpstr>NORMAL</vt:lpstr>
      <vt:lpstr>'18.19 prices'!OTrates</vt:lpstr>
      <vt:lpstr>'19.20 prices'!OTrates</vt:lpstr>
      <vt:lpstr>'20.21 prices'!OTrates</vt:lpstr>
      <vt:lpstr>'21.22 prices'!OTrates</vt:lpstr>
      <vt:lpstr>'22.23 prices'!OTrates</vt:lpstr>
      <vt:lpstr>'23.24 prices'!OTrates</vt:lpstr>
      <vt:lpstr>'AERFD 19.20 prices'!OTrates</vt:lpstr>
      <vt:lpstr>OTrates</vt:lpstr>
      <vt:lpstr>OVERTIME</vt:lpstr>
      <vt:lpstr>'AERFD Price cost comparison'!Print_Area</vt:lpstr>
      <vt:lpstr>'City Works'!Print_Area</vt:lpstr>
      <vt:lpstr>'Price cost comparison'!Print_Area</vt:lpstr>
      <vt:lpstr>'18.19 prices'!Two_fitter_crew</vt:lpstr>
      <vt:lpstr>'19.20 prices'!Two_fitter_crew</vt:lpstr>
      <vt:lpstr>'20.21 prices'!Two_fitter_crew</vt:lpstr>
      <vt:lpstr>'21.22 prices'!Two_fitter_crew</vt:lpstr>
      <vt:lpstr>'22.23 prices'!Two_fitter_crew</vt:lpstr>
      <vt:lpstr>'23.24 prices'!Two_fitter_crew</vt:lpstr>
      <vt:lpstr>'AERFD 19.20 prices'!Two_fitter_crew</vt:lpstr>
      <vt:lpstr>Two_fitter_crew</vt:lpstr>
      <vt:lpstr>'18.19 prices'!Two_fitter_crewot</vt:lpstr>
      <vt:lpstr>'19.20 prices'!Two_fitter_crewot</vt:lpstr>
      <vt:lpstr>'20.21 prices'!Two_fitter_crewot</vt:lpstr>
      <vt:lpstr>'21.22 prices'!Two_fitter_crewot</vt:lpstr>
      <vt:lpstr>'22.23 prices'!Two_fitter_crewot</vt:lpstr>
      <vt:lpstr>'23.24 prices'!Two_fitter_crewot</vt:lpstr>
      <vt:lpstr>'AERFD 19.20 prices'!Two_fitter_crewot</vt:lpstr>
      <vt:lpstr>Two_fitter_crewot</vt:lpstr>
    </vt:vector>
  </TitlesOfParts>
  <Company>ActewAGL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ACS Cost Build Up 26.10.17</dc:title>
  <dc:creator>Vedanti, Kedar</dc:creator>
  <cp:lastModifiedBy>Jovanoski, Slavko</cp:lastModifiedBy>
  <cp:lastPrinted>2017-10-17T21:55:23Z</cp:lastPrinted>
  <dcterms:created xsi:type="dcterms:W3CDTF">2015-11-16T21:41:42Z</dcterms:created>
  <dcterms:modified xsi:type="dcterms:W3CDTF">2019-05-07T00:17:07Z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0x0101007DB25E6886DD44459E4465FF9344B4BC5F002B35620928549B42ADC6FDDF1951DBB2</vt:lpwstr>
  </property>
  <property fmtid="{D5CDD505-2E9C-101B-9397-08002B2CF9AE}" pid="3" name="n670fd750c30450b98bd91ba655cbb2f">
    <vt:lpwstr>Approvals|11aed11b-f90f-496b-ab8c-86f4964d7648</vt:lpwstr>
  </property>
  <property fmtid="{D5CDD505-2E9C-101B-9397-08002B2CF9AE}" pid="4" name="ProcessCategory">
    <vt:lpwstr>129;#Approvals|11aed11b-f90f-496b-ab8c-86f4964d7648</vt:lpwstr>
  </property>
  <property fmtid="{D5CDD505-2E9C-101B-9397-08002B2CF9AE}" pid="5" name="TaxCatchAll">
    <vt:lpwstr>129;#Approvals|11aed11b-f90f-496b-ab8c-86f4964d7648</vt:lpwstr>
  </property>
  <property fmtid="{D5CDD505-2E9C-101B-9397-08002B2CF9AE}" pid="6" name="RecordPoint_WorkflowType">
    <vt:lpwstr>ActiveSubmitStub</vt:lpwstr>
  </property>
  <property fmtid="{D5CDD505-2E9C-101B-9397-08002B2CF9AE}" pid="7" name="RecordPoint_ActiveItemSiteId">
    <vt:lpwstr>{b84c3159-5069-4e06-b8d7-f37d48858875}</vt:lpwstr>
  </property>
  <property fmtid="{D5CDD505-2E9C-101B-9397-08002B2CF9AE}" pid="8" name="RecordPoint_ActiveItemListId">
    <vt:lpwstr>{7e707d58-9bba-4fc2-837d-680fcb43e3d2}</vt:lpwstr>
  </property>
  <property fmtid="{D5CDD505-2E9C-101B-9397-08002B2CF9AE}" pid="9" name="RecordPoint_ActiveItemUniqueId">
    <vt:lpwstr>{6aec8cb2-24fc-4bcf-a9fb-c6f0ab200c0d}</vt:lpwstr>
  </property>
  <property fmtid="{D5CDD505-2E9C-101B-9397-08002B2CF9AE}" pid="10" name="RecordPoint_ActiveItemWebId">
    <vt:lpwstr>{7eab16ca-c5f0-4705-85bc-98fc527960f8}</vt:lpwstr>
  </property>
  <property fmtid="{D5CDD505-2E9C-101B-9397-08002B2CF9AE}" pid="11" name="RecordPoint_RecordNumberSubmitted">
    <vt:lpwstr>R0000124861</vt:lpwstr>
  </property>
  <property fmtid="{D5CDD505-2E9C-101B-9397-08002B2CF9AE}" pid="12" name="IconOverlay">
    <vt:lpwstr/>
  </property>
  <property fmtid="{D5CDD505-2E9C-101B-9397-08002B2CF9AE}" pid="13" name="RecordPoint_SubmissionCompleted">
    <vt:lpwstr>2017-10-26T14:58:31.2515024+11:00</vt:lpwstr>
  </property>
  <property fmtid="{D5CDD505-2E9C-101B-9397-08002B2CF9AE}" pid="14" name="RecordPoint_SubmissionDate">
    <vt:lpwstr/>
  </property>
  <property fmtid="{D5CDD505-2E9C-101B-9397-08002B2CF9AE}" pid="15" name="RecordPoint_ActiveItemMoved">
    <vt:lpwstr/>
  </property>
  <property fmtid="{D5CDD505-2E9C-101B-9397-08002B2CF9AE}" pid="16" name="RecordPoint_RecordFormat">
    <vt:lpwstr/>
  </property>
  <property fmtid="{D5CDD505-2E9C-101B-9397-08002B2CF9AE}" pid="17" name="Order">
    <vt:r8>24800</vt:r8>
  </property>
  <property fmtid="{D5CDD505-2E9C-101B-9397-08002B2CF9AE}" pid="18" name="Project">
    <vt:lpwstr/>
  </property>
  <property fmtid="{D5CDD505-2E9C-101B-9397-08002B2CF9AE}" pid="19" name="_ip_UnifiedCompliancePolicyProperties">
    <vt:lpwstr/>
  </property>
  <property fmtid="{D5CDD505-2E9C-101B-9397-08002B2CF9AE}" pid="20" name="Distribution">
    <vt:lpwstr/>
  </property>
  <property fmtid="{D5CDD505-2E9C-101B-9397-08002B2CF9AE}" pid="21" name="Cc">
    <vt:lpwstr/>
  </property>
  <property fmtid="{D5CDD505-2E9C-101B-9397-08002B2CF9AE}" pid="22" name="Memo Title">
    <vt:lpwstr/>
  </property>
  <property fmtid="{D5CDD505-2E9C-101B-9397-08002B2CF9AE}" pid="23" name="From1">
    <vt:lpwstr/>
  </property>
  <property fmtid="{D5CDD505-2E9C-101B-9397-08002B2CF9AE}" pid="24" name="DocumentSetDescription">
    <vt:lpwstr/>
  </property>
  <property fmtid="{D5CDD505-2E9C-101B-9397-08002B2CF9AE}" pid="25" name="Correspondent's Name">
    <vt:lpwstr/>
  </property>
  <property fmtid="{D5CDD505-2E9C-101B-9397-08002B2CF9AE}" pid="26" name="Attachment">
    <vt:bool>false</vt:bool>
  </property>
  <property fmtid="{D5CDD505-2E9C-101B-9397-08002B2CF9AE}" pid="27" name="Type fo Evaluation">
    <vt:lpwstr/>
  </property>
  <property fmtid="{D5CDD505-2E9C-101B-9397-08002B2CF9AE}" pid="28" name="Meeting Minute Title ">
    <vt:lpwstr/>
  </property>
  <property fmtid="{D5CDD505-2E9C-101B-9397-08002B2CF9AE}" pid="29" name="Paper Title">
    <vt:lpwstr/>
  </property>
  <property fmtid="{D5CDD505-2E9C-101B-9397-08002B2CF9AE}" pid="30" name="Memo Author">
    <vt:lpwstr/>
  </property>
  <property fmtid="{D5CDD505-2E9C-101B-9397-08002B2CF9AE}" pid="31" name="From-Address">
    <vt:lpwstr/>
  </property>
  <property fmtid="{D5CDD505-2E9C-101B-9397-08002B2CF9AE}" pid="32" name="To">
    <vt:lpwstr/>
  </property>
  <property fmtid="{D5CDD505-2E9C-101B-9397-08002B2CF9AE}" pid="33" name="_ip_UnifiedCompliancePolicyUIAction">
    <vt:lpwstr/>
  </property>
  <property fmtid="{D5CDD505-2E9C-101B-9397-08002B2CF9AE}" pid="34" name="Cc-Address">
    <vt:lpwstr/>
  </property>
  <property fmtid="{D5CDD505-2E9C-101B-9397-08002B2CF9AE}" pid="35" name="ACTLegacyRecordNo">
    <vt:lpwstr/>
  </property>
  <property fmtid="{D5CDD505-2E9C-101B-9397-08002B2CF9AE}" pid="36" name="Paper Type">
    <vt:lpwstr/>
  </property>
  <property fmtid="{D5CDD505-2E9C-101B-9397-08002B2CF9AE}" pid="37" name="To-Address">
    <vt:lpwstr/>
  </property>
  <property fmtid="{D5CDD505-2E9C-101B-9397-08002B2CF9AE}" pid="38" name="Meeting Minute Title">
    <vt:lpwstr/>
  </property>
  <property fmtid="{D5CDD505-2E9C-101B-9397-08002B2CF9AE}" pid="39" name="_dlc_DocIdItemGuid">
    <vt:lpwstr>a11ea243-65d5-4f4b-8b75-be112d4d5df5</vt:lpwstr>
  </property>
</Properties>
</file>