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EBSS\13. Victoria 2021-26\Ausnet\FD\"/>
    </mc:Choice>
  </mc:AlternateContent>
  <bookViews>
    <workbookView xWindow="0" yWindow="0" windowWidth="28800" windowHeight="12000"/>
  </bookViews>
  <sheets>
    <sheet name="FD"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0" i="1" l="1"/>
  <c r="V29" i="1"/>
  <c r="V28" i="1"/>
  <c r="V27" i="1"/>
  <c r="V26" i="1"/>
  <c r="V24" i="1"/>
  <c r="O11" i="1" l="1"/>
  <c r="AA65" i="1" l="1"/>
  <c r="Z65" i="1"/>
  <c r="Y65" i="1"/>
  <c r="X65" i="1"/>
  <c r="W65" i="1"/>
  <c r="K46" i="1"/>
  <c r="J46" i="1"/>
  <c r="I46" i="1"/>
  <c r="H46" i="1"/>
  <c r="G46" i="1"/>
  <c r="F46" i="1"/>
  <c r="E46" i="1"/>
  <c r="D46" i="1"/>
  <c r="C46" i="1"/>
  <c r="M31" i="1"/>
  <c r="L31" i="1"/>
  <c r="K31" i="1"/>
  <c r="J31" i="1"/>
  <c r="I31" i="1"/>
  <c r="H31" i="1"/>
  <c r="G31" i="1"/>
  <c r="F31" i="1"/>
  <c r="E31" i="1"/>
  <c r="D31" i="1"/>
  <c r="C31" i="1"/>
  <c r="M12" i="1"/>
  <c r="L12" i="1"/>
  <c r="K12" i="1"/>
  <c r="J12" i="1"/>
  <c r="I12" i="1"/>
  <c r="H12" i="1"/>
  <c r="G12" i="1"/>
  <c r="F12" i="1"/>
  <c r="E12" i="1"/>
  <c r="O12" i="1" l="1"/>
  <c r="V44" i="1" s="1"/>
  <c r="N12" i="1"/>
  <c r="V42" i="1" l="1"/>
  <c r="V40" i="1"/>
  <c r="V43" i="1"/>
  <c r="V45" i="1"/>
  <c r="V41" i="1"/>
  <c r="N13" i="1"/>
  <c r="U44" i="1" s="1"/>
  <c r="V37" i="1"/>
  <c r="V39" i="1"/>
  <c r="U45" i="1" l="1"/>
  <c r="V46" i="1"/>
  <c r="M13" i="1"/>
  <c r="L13" i="1" s="1"/>
  <c r="U37" i="1"/>
  <c r="U39" i="1"/>
  <c r="U40" i="1"/>
  <c r="U41" i="1"/>
  <c r="U43" i="1"/>
  <c r="U42" i="1"/>
  <c r="U47" i="1" l="1"/>
  <c r="T40" i="1"/>
  <c r="T43" i="1"/>
  <c r="T45" i="1"/>
  <c r="T39" i="1"/>
  <c r="T41" i="1"/>
  <c r="T42" i="1"/>
  <c r="T44" i="1"/>
  <c r="T37" i="1"/>
  <c r="K13" i="1"/>
  <c r="S43" i="1"/>
  <c r="S42" i="1"/>
  <c r="S45" i="1"/>
  <c r="S44" i="1"/>
  <c r="S41" i="1"/>
  <c r="S40" i="1"/>
  <c r="S39" i="1"/>
  <c r="S37" i="1"/>
  <c r="T46" i="1" l="1"/>
  <c r="R44" i="1"/>
  <c r="R42" i="1"/>
  <c r="J13" i="1"/>
  <c r="R43" i="1"/>
  <c r="R40" i="1"/>
  <c r="R39" i="1"/>
  <c r="R37" i="1"/>
  <c r="R45" i="1"/>
  <c r="R41" i="1"/>
  <c r="S46" i="1"/>
  <c r="R46" i="1" l="1"/>
  <c r="Q45" i="1"/>
  <c r="Q44" i="1"/>
  <c r="Q43" i="1"/>
  <c r="Q42" i="1"/>
  <c r="Q41" i="1"/>
  <c r="Q40" i="1"/>
  <c r="Q39" i="1"/>
  <c r="Q37" i="1"/>
  <c r="I13" i="1"/>
  <c r="U30" i="1" l="1"/>
  <c r="Q30" i="1"/>
  <c r="U29" i="1"/>
  <c r="Q29" i="1"/>
  <c r="U28" i="1"/>
  <c r="Q28" i="1"/>
  <c r="U27" i="1"/>
  <c r="Q27" i="1"/>
  <c r="U26" i="1"/>
  <c r="Q26" i="1"/>
  <c r="U24" i="1"/>
  <c r="Q24" i="1"/>
  <c r="H13" i="1"/>
  <c r="T30" i="1"/>
  <c r="T29" i="1"/>
  <c r="T28" i="1"/>
  <c r="T27" i="1"/>
  <c r="P45" i="1"/>
  <c r="P44" i="1"/>
  <c r="P43" i="1"/>
  <c r="P42" i="1"/>
  <c r="P41" i="1"/>
  <c r="P40" i="1"/>
  <c r="P39" i="1"/>
  <c r="P37" i="1"/>
  <c r="T26" i="1"/>
  <c r="T24" i="1"/>
  <c r="R30" i="1"/>
  <c r="R29" i="1"/>
  <c r="R28" i="1"/>
  <c r="R26" i="1"/>
  <c r="R24" i="1"/>
  <c r="S30" i="1"/>
  <c r="S29" i="1"/>
  <c r="S28" i="1"/>
  <c r="S27" i="1"/>
  <c r="S26" i="1"/>
  <c r="S24" i="1"/>
  <c r="R27" i="1"/>
  <c r="Q46" i="1"/>
  <c r="S31" i="1" l="1"/>
  <c r="Q31" i="1"/>
  <c r="U31" i="1"/>
  <c r="G13" i="1"/>
  <c r="F13" i="1" s="1"/>
  <c r="E13" i="1" s="1"/>
  <c r="D13" i="1" s="1"/>
  <c r="P27" i="1" s="1"/>
  <c r="O42" i="1"/>
  <c r="O37" i="1"/>
  <c r="O45" i="1"/>
  <c r="O41" i="1"/>
  <c r="O39" i="1"/>
  <c r="O44" i="1"/>
  <c r="O40" i="1"/>
  <c r="O43" i="1"/>
  <c r="T31" i="1"/>
  <c r="R31" i="1"/>
  <c r="V31" i="1"/>
  <c r="V54" i="1" s="1"/>
  <c r="AB72" i="1" s="1"/>
  <c r="P46" i="1"/>
  <c r="R51" i="1" l="1"/>
  <c r="V61" i="1" s="1"/>
  <c r="T51" i="1"/>
  <c r="W63" i="1" s="1"/>
  <c r="P28" i="1"/>
  <c r="P29" i="1"/>
  <c r="P30" i="1"/>
  <c r="P24" i="1"/>
  <c r="P26" i="1"/>
  <c r="O27" i="1"/>
  <c r="O28" i="1"/>
  <c r="O30" i="1"/>
  <c r="O26" i="1"/>
  <c r="O29" i="1"/>
  <c r="O24" i="1"/>
  <c r="S51" i="1"/>
  <c r="X63" i="1" l="1"/>
  <c r="S61" i="1"/>
  <c r="Y63" i="1"/>
  <c r="X61" i="1"/>
  <c r="V63" i="1"/>
  <c r="P31" i="1"/>
  <c r="U63" i="1"/>
  <c r="T61" i="1"/>
  <c r="W61" i="1"/>
  <c r="U61" i="1"/>
  <c r="Z63" i="1"/>
  <c r="X62" i="1"/>
  <c r="T62" i="1"/>
  <c r="W62" i="1"/>
  <c r="V62" i="1"/>
  <c r="U62" i="1"/>
  <c r="Y62" i="1"/>
  <c r="U54" i="1"/>
  <c r="AA71" i="1" s="1"/>
  <c r="U46" i="1"/>
  <c r="U51" i="1" s="1"/>
  <c r="O31" i="1" l="1"/>
  <c r="O46" i="1"/>
  <c r="X64" i="1"/>
  <c r="X66" i="1" s="1"/>
  <c r="X68" i="1" s="1"/>
  <c r="V64" i="1"/>
  <c r="AA64" i="1"/>
  <c r="AA66" i="1" s="1"/>
  <c r="AA68" i="1" s="1"/>
  <c r="W64" i="1"/>
  <c r="Z64" i="1"/>
  <c r="Z66" i="1" s="1"/>
  <c r="Z68" i="1" s="1"/>
  <c r="Y64" i="1"/>
  <c r="Y66" i="1" s="1"/>
  <c r="Y68" i="1" s="1"/>
  <c r="Q51" i="1" l="1"/>
  <c r="P51" i="1"/>
  <c r="V66" i="1" s="1"/>
  <c r="T60" i="1" l="1"/>
  <c r="R60" i="1"/>
  <c r="W60" i="1"/>
  <c r="W66" i="1" s="1"/>
  <c r="W68" i="1" s="1"/>
  <c r="AB68" i="1" s="1"/>
  <c r="S60" i="1"/>
  <c r="V60" i="1"/>
  <c r="U60" i="1"/>
  <c r="AB66" i="1" l="1"/>
</calcChain>
</file>

<file path=xl/comments1.xml><?xml version="1.0" encoding="utf-8"?>
<comments xmlns="http://schemas.openxmlformats.org/spreadsheetml/2006/main">
  <authors>
    <author>Author</author>
  </authors>
  <commentList>
    <comment ref="L37" authorId="0" shapeId="0">
      <text>
        <r>
          <rPr>
            <b/>
            <sz val="9"/>
            <color indexed="81"/>
            <rFont val="Tahoma"/>
            <family val="2"/>
          </rPr>
          <t>AER:</t>
        </r>
        <r>
          <rPr>
            <sz val="9"/>
            <color indexed="81"/>
            <rFont val="Tahoma"/>
            <family val="2"/>
          </rPr>
          <t xml:space="preserve">
The actual incremental gain made in 2020 would be retained for an additional 5.5 years (6.5 in total) through the opex forecast. However, this will not be known at the reset. It would be known before 2025-26, when it would impact revenues.</t>
        </r>
      </text>
    </comment>
    <comment ref="M37" authorId="0" shapeId="0">
      <text>
        <r>
          <rPr>
            <b/>
            <sz val="9"/>
            <color indexed="81"/>
            <rFont val="Tahoma"/>
            <family val="2"/>
          </rPr>
          <t>AER:</t>
        </r>
        <r>
          <rPr>
            <sz val="9"/>
            <color indexed="81"/>
            <rFont val="Tahoma"/>
            <family val="2"/>
          </rPr>
          <t xml:space="preserve">
The actual incremental gain made in HY2021 would be retained for an additional 5 years (5.5 in total) through the opex forecast. However, this will not be known this reset. It will be known before the next reset and only impacts revenues in 2026-27.</t>
        </r>
      </text>
    </comment>
    <comment ref="U46" authorId="0" shapeId="0">
      <text>
        <r>
          <rPr>
            <b/>
            <sz val="9"/>
            <color indexed="81"/>
            <rFont val="Tahoma"/>
            <family val="2"/>
          </rPr>
          <t>AER:</t>
        </r>
        <r>
          <rPr>
            <sz val="9"/>
            <color indexed="81"/>
            <rFont val="Tahoma"/>
            <family val="2"/>
          </rPr>
          <t xml:space="preserve">
This is the estimate of 2020 opex used for the initial calculation of carryovers for the 2016-21 period. It is not the actual amount used to calculate the true up.
</t>
        </r>
      </text>
    </comment>
    <comment ref="U47" authorId="0" shapeId="0">
      <text>
        <r>
          <rPr>
            <b/>
            <sz val="9"/>
            <color indexed="81"/>
            <rFont val="Tahoma"/>
            <family val="2"/>
          </rPr>
          <t>AER:</t>
        </r>
        <r>
          <rPr>
            <sz val="9"/>
            <color indexed="81"/>
            <rFont val="Tahoma"/>
            <family val="2"/>
          </rPr>
          <t xml:space="preserve">
This is actual 2020 opex used for the true up.</t>
        </r>
      </text>
    </comment>
    <comment ref="V66" authorId="0" shapeId="0">
      <text>
        <r>
          <rPr>
            <b/>
            <sz val="9"/>
            <color indexed="81"/>
            <rFont val="Tahoma"/>
            <family val="2"/>
          </rPr>
          <t>AER:</t>
        </r>
        <r>
          <rPr>
            <sz val="9"/>
            <color indexed="81"/>
            <rFont val="Tahoma"/>
            <family val="2"/>
          </rPr>
          <t xml:space="preserve">
This subtracts half of the actual incremental gain made in 2015. Otherwise the actual incremental gain made in 2015 would be retained for 5.5 years through the opex forecast, rather than 5.</t>
        </r>
      </text>
    </comment>
    <comment ref="O71" authorId="0" shapeId="0">
      <text>
        <r>
          <rPr>
            <b/>
            <sz val="9"/>
            <color indexed="81"/>
            <rFont val="Tahoma"/>
            <family val="2"/>
          </rPr>
          <t xml:space="preserve">AER:
</t>
        </r>
        <r>
          <rPr>
            <sz val="9"/>
            <color indexed="81"/>
            <rFont val="Tahoma"/>
            <family val="2"/>
          </rPr>
          <t xml:space="preserve">The incremental gain made in 2020 would be retained for an additional 5.5 years (6.5 in total) through the opex forecast. This true up subtracts half of the 2020 incremental gain so that it is only retained for a total of six years, not 6.5.
</t>
        </r>
      </text>
    </comment>
    <comment ref="O72" authorId="0" shapeId="0">
      <text>
        <r>
          <rPr>
            <b/>
            <sz val="9"/>
            <color indexed="81"/>
            <rFont val="Tahoma"/>
            <family val="2"/>
          </rPr>
          <t xml:space="preserve">AER:
</t>
        </r>
        <r>
          <rPr>
            <sz val="9"/>
            <color indexed="81"/>
            <rFont val="Tahoma"/>
            <family val="2"/>
          </rPr>
          <t>The actual incremental gain made in HY2021 would be retained for an additional 5 years (5.5 in total) through the opex forecast. This allows the DNSP to retain half of the annualised incremental gain for HY2021 for an extra year. It is retained for 6 years in total.</t>
        </r>
      </text>
    </comment>
  </commentList>
</comments>
</file>

<file path=xl/sharedStrings.xml><?xml version="1.0" encoding="utf-8"?>
<sst xmlns="http://schemas.openxmlformats.org/spreadsheetml/2006/main" count="82" uniqueCount="56">
  <si>
    <t>AusNet Electricity Services Pty Ltd</t>
  </si>
  <si>
    <t>7.5 EBSS</t>
  </si>
  <si>
    <t>Actual and estimated inflation</t>
  </si>
  <si>
    <t>Actual</t>
  </si>
  <si>
    <t>Estimated</t>
  </si>
  <si>
    <t>HY2021</t>
  </si>
  <si>
    <t>ABS CPI index - December (old base)</t>
  </si>
  <si>
    <t>ABS CPI index - December (rebased)</t>
  </si>
  <si>
    <t xml:space="preserve">Inflation rate (per cent) </t>
  </si>
  <si>
    <t>Reconstructed cumulative index June 2021 = 1</t>
  </si>
  <si>
    <t>7.5.1 -  The carryover amounts that arise from applying the EBSS during the current regulatory control period</t>
  </si>
  <si>
    <t>Base year for the previous period (drop down menu)</t>
  </si>
  <si>
    <t>7.5.1.1 - Opex allowance applicable to EBSS (EBSS target)</t>
  </si>
  <si>
    <t>$m, real June 2021</t>
  </si>
  <si>
    <t>Previous period</t>
  </si>
  <si>
    <t>Current regulatory control period</t>
  </si>
  <si>
    <t>Total opex allowance</t>
  </si>
  <si>
    <t xml:space="preserve">Approved excludable costs - allowance </t>
  </si>
  <si>
    <t>Debt raising costs</t>
  </si>
  <si>
    <t>DMIA</t>
  </si>
  <si>
    <t>GSL</t>
  </si>
  <si>
    <t>Capitalisation policy changes</t>
  </si>
  <si>
    <t xml:space="preserve">Other adjustments or exclusions required by the EBSS </t>
  </si>
  <si>
    <t>Forecast opex for EBSS purposes</t>
  </si>
  <si>
    <t>7.5.1.2 - Actual and estimated opex applicable to EBSS</t>
  </si>
  <si>
    <t xml:space="preserve">$m, Actual </t>
  </si>
  <si>
    <t xml:space="preserve">Total opex </t>
  </si>
  <si>
    <t>Approved excludable costs</t>
  </si>
  <si>
    <t>Self Insurance</t>
  </si>
  <si>
    <t>Movements in provisions related to opex</t>
  </si>
  <si>
    <t>Removal of Merits review expenditure</t>
  </si>
  <si>
    <t>Actual opex for EBSS purposes</t>
  </si>
  <si>
    <t>Nominate base year used to forecast opex 
(drop down menu)</t>
  </si>
  <si>
    <t>Base year non-recurrent efficiency gain ($m)</t>
  </si>
  <si>
    <t>Incremental gain $m, real June 2021</t>
  </si>
  <si>
    <t>Incremental gain for 2020 &amp; HY2021 true up $m, real June 2021</t>
  </si>
  <si>
    <t>Carryover</t>
  </si>
  <si>
    <t>Forthcoming regulatory control period</t>
  </si>
  <si>
    <t>2021-22</t>
  </si>
  <si>
    <t>2022-23</t>
  </si>
  <si>
    <t>2023-24</t>
  </si>
  <si>
    <t>2024-25</t>
  </si>
  <si>
    <t>2025-26</t>
  </si>
  <si>
    <t>Total</t>
  </si>
  <si>
    <t>Total Carryover Amount ($m, June 2021)</t>
  </si>
  <si>
    <t>PTRM inputs ($m, June 2021)</t>
  </si>
  <si>
    <t>2026-27</t>
  </si>
  <si>
    <t>2020 true up</t>
  </si>
  <si>
    <t>HY2021 true up</t>
  </si>
  <si>
    <t>HY2021 WACC</t>
  </si>
  <si>
    <t>2021-26 WACC</t>
  </si>
  <si>
    <t>$m, real December 2015</t>
  </si>
  <si>
    <t>$m, real December 2010</t>
  </si>
  <si>
    <t>2021-22 to 2025-26</t>
  </si>
  <si>
    <t>EBSS carryovers</t>
  </si>
  <si>
    <t>$m, real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</si>
</sst>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mmm\-yyyy"/>
    <numFmt numFmtId="166" formatCode="#,##0.0_ ;\-#,##0.0\ "/>
    <numFmt numFmtId="167" formatCode="_(* #,##0.00_);_(* \(#,##0.00\);_(* &quot;-&quot;??_);_(@_)"/>
    <numFmt numFmtId="168" formatCode="_-* #,##0_-;\-* #,##0_-;_-* &quot;-&quot;??_-;_-@_-"/>
    <numFmt numFmtId="169" formatCode="_-* #,##0.0_-;\-* #,##0.0_-;_-* &quot;-&quot;??_-;_-@_-"/>
    <numFmt numFmtId="170" formatCode="0.0000"/>
    <numFmt numFmtId="171" formatCode="_-* #,##0.0000_-;\-* #,##0.0000_-;_-*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color theme="1"/>
      <name val="Arial"/>
      <family val="2"/>
    </font>
    <font>
      <b/>
      <sz val="16"/>
      <color theme="0"/>
      <name val="Arial"/>
      <family val="2"/>
    </font>
    <font>
      <b/>
      <sz val="20"/>
      <color theme="0"/>
      <name val="Arial"/>
      <family val="2"/>
    </font>
    <font>
      <b/>
      <sz val="16"/>
      <color indexed="9"/>
      <name val="Arial"/>
      <family val="2"/>
    </font>
    <font>
      <b/>
      <sz val="11"/>
      <name val="Arial"/>
      <family val="2"/>
    </font>
    <font>
      <b/>
      <sz val="11"/>
      <color theme="1"/>
      <name val="Arial"/>
      <family val="2"/>
    </font>
    <font>
      <sz val="11"/>
      <name val="Arial"/>
      <family val="2"/>
    </font>
    <font>
      <b/>
      <sz val="12"/>
      <color theme="0"/>
      <name val="Calibri"/>
      <family val="2"/>
      <scheme val="minor"/>
    </font>
    <font>
      <b/>
      <sz val="11"/>
      <color theme="0"/>
      <name val="Arial"/>
      <family val="2"/>
    </font>
    <font>
      <b/>
      <sz val="11"/>
      <color rgb="FFFF0000"/>
      <name val="Arial"/>
      <family val="2"/>
    </font>
    <font>
      <b/>
      <sz val="11"/>
      <color indexed="8"/>
      <name val="Arial"/>
      <family val="2"/>
    </font>
    <font>
      <i/>
      <sz val="11"/>
      <name val="Arial"/>
      <family val="2"/>
    </font>
    <font>
      <i/>
      <sz val="11"/>
      <color theme="1"/>
      <name val="Arial"/>
      <family val="2"/>
    </font>
    <font>
      <vertAlign val="superscript"/>
      <sz val="11"/>
      <name val="Arial"/>
      <family val="2"/>
    </font>
    <font>
      <sz val="11"/>
      <color rgb="FFFF0000"/>
      <name val="Arial"/>
      <family val="2"/>
    </font>
    <font>
      <sz val="10"/>
      <color rgb="FFFF0000"/>
      <name val="Arial"/>
      <family val="2"/>
    </font>
    <font>
      <b/>
      <sz val="9"/>
      <color indexed="81"/>
      <name val="Tahoma"/>
      <family val="2"/>
    </font>
    <font>
      <sz val="9"/>
      <color indexed="81"/>
      <name val="Tahoma"/>
      <family val="2"/>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theme="5" tint="0.59999389629810485"/>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34998626667073579"/>
      </right>
      <top style="medium">
        <color indexed="64"/>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auto="1"/>
      </top>
      <bottom/>
      <diagonal/>
    </border>
    <border>
      <left/>
      <right style="medium">
        <color indexed="64"/>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auto="1"/>
      </right>
      <top style="thin">
        <color theme="0" tint="-0.34998626667073579"/>
      </top>
      <bottom style="thin">
        <color indexed="64"/>
      </bottom>
      <diagonal/>
    </border>
    <border>
      <left style="medium">
        <color indexed="64"/>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indexed="64"/>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auto="1"/>
      </left>
      <right/>
      <top/>
      <bottom/>
      <diagonal/>
    </border>
    <border>
      <left/>
      <right style="medium">
        <color indexed="64"/>
      </right>
      <top/>
      <bottom/>
      <diagonal/>
    </border>
    <border>
      <left style="thin">
        <color theme="0" tint="-0.34998626667073579"/>
      </left>
      <right style="thin">
        <color indexed="64"/>
      </right>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style="medium">
        <color indexed="64"/>
      </bottom>
      <diagonal/>
    </border>
    <border>
      <left style="medium">
        <color indexed="64"/>
      </left>
      <right style="thin">
        <color theme="0" tint="-0.34998626667073579"/>
      </right>
      <top style="thin">
        <color theme="0" tint="-0.34998626667073579"/>
      </top>
      <bottom style="medium">
        <color auto="1"/>
      </bottom>
      <diagonal/>
    </border>
    <border>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auto="1"/>
      </left>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24994659260841701"/>
      </left>
      <right/>
      <top style="medium">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bottom style="medium">
        <color indexed="64"/>
      </bottom>
      <diagonal/>
    </border>
    <border>
      <left style="thin">
        <color theme="0" tint="-0.34998626667073579"/>
      </left>
      <right style="thin">
        <color theme="0" tint="-0.34998626667073579"/>
      </right>
      <top/>
      <bottom style="medium">
        <color auto="1"/>
      </bottom>
      <diagonal/>
    </border>
    <border>
      <left style="thin">
        <color theme="0" tint="-0.34998626667073579"/>
      </left>
      <right/>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thin">
        <color theme="0" tint="-0.34998626667073579"/>
      </left>
      <right style="medium">
        <color indexed="64"/>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medium">
        <color indexed="64"/>
      </right>
      <top/>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theme="0" tint="-0.24994659260841701"/>
      </left>
      <right style="medium">
        <color indexed="64"/>
      </right>
      <top style="medium">
        <color indexed="64"/>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top/>
      <bottom style="thin">
        <color indexed="64"/>
      </bottom>
      <diagonal/>
    </border>
    <border>
      <left style="thin">
        <color theme="0" tint="-0.24994659260841701"/>
      </left>
      <right/>
      <top/>
      <bottom style="thin">
        <color theme="0" tint="-0.24994659260841701"/>
      </bottom>
      <diagonal/>
    </border>
    <border>
      <left/>
      <right style="thin">
        <color theme="0" tint="-0.34998626667073579"/>
      </right>
      <top/>
      <bottom style="medium">
        <color indexed="64"/>
      </bottom>
      <diagonal/>
    </border>
    <border>
      <left/>
      <right style="thin">
        <color theme="0" tint="-0.34998626667073579"/>
      </right>
      <top style="medium">
        <color indexed="64"/>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diagonal/>
    </border>
  </borders>
  <cellStyleXfs count="8">
    <xf numFmtId="0" fontId="0" fillId="0" borderId="0"/>
    <xf numFmtId="9" fontId="1" fillId="0" borderId="0" applyFont="0" applyFill="0" applyBorder="0" applyAlignment="0" applyProtection="0"/>
    <xf numFmtId="0" fontId="3" fillId="0" borderId="0"/>
    <xf numFmtId="49" fontId="5" fillId="3" borderId="0">
      <alignment vertical="center"/>
    </xf>
    <xf numFmtId="0" fontId="7" fillId="5" borderId="0">
      <alignment horizontal="left" vertical="center"/>
      <protection locked="0"/>
    </xf>
    <xf numFmtId="0" fontId="11" fillId="3" borderId="0">
      <alignment vertical="center"/>
      <protection locked="0"/>
    </xf>
    <xf numFmtId="0" fontId="1" fillId="0" borderId="0"/>
    <xf numFmtId="167" fontId="1" fillId="0" borderId="0" applyFont="0" applyFill="0" applyBorder="0" applyAlignment="0" applyProtection="0"/>
  </cellStyleXfs>
  <cellXfs count="321">
    <xf numFmtId="0" fontId="0" fillId="0" borderId="0" xfId="0"/>
    <xf numFmtId="0" fontId="4" fillId="2" borderId="0" xfId="2" applyFont="1" applyFill="1" applyProtection="1"/>
    <xf numFmtId="0" fontId="7" fillId="4" borderId="0" xfId="0" applyFont="1" applyFill="1" applyBorder="1" applyAlignment="1" applyProtection="1">
      <alignment vertical="center"/>
    </xf>
    <xf numFmtId="0" fontId="7" fillId="4" borderId="0" xfId="0" applyFont="1" applyFill="1" applyAlignment="1" applyProtection="1">
      <alignment vertical="center" wrapText="1"/>
    </xf>
    <xf numFmtId="0" fontId="0" fillId="2" borderId="0" xfId="0" applyFill="1" applyProtection="1"/>
    <xf numFmtId="49" fontId="6" fillId="3" borderId="0" xfId="3" applyFont="1">
      <alignment vertical="center"/>
    </xf>
    <xf numFmtId="0" fontId="7" fillId="4" borderId="0" xfId="0" applyFont="1" applyFill="1" applyBorder="1" applyAlignment="1" applyProtection="1">
      <alignment horizontal="left" vertical="center"/>
    </xf>
    <xf numFmtId="0" fontId="6" fillId="3" borderId="0" xfId="3" applyNumberFormat="1" applyFont="1" applyAlignment="1">
      <alignment horizontal="left" vertical="center"/>
    </xf>
    <xf numFmtId="0" fontId="7" fillId="5" borderId="0" xfId="4" applyProtection="1">
      <alignment horizontal="left" vertical="center"/>
    </xf>
    <xf numFmtId="0" fontId="4" fillId="0" borderId="0" xfId="0" applyFont="1" applyBorder="1"/>
    <xf numFmtId="0" fontId="4" fillId="0" borderId="0" xfId="0" applyFont="1"/>
    <xf numFmtId="2" fontId="8" fillId="0" borderId="0" xfId="0" applyNumberFormat="1" applyFont="1" applyFill="1" applyBorder="1" applyAlignment="1" applyProtection="1">
      <alignment horizontal="center"/>
    </xf>
    <xf numFmtId="0" fontId="8" fillId="6" borderId="1" xfId="0" applyFont="1" applyFill="1" applyBorder="1" applyAlignment="1" applyProtection="1">
      <alignment horizontal="left" vertical="center"/>
    </xf>
    <xf numFmtId="0" fontId="8" fillId="6" borderId="2" xfId="0" applyFont="1" applyFill="1" applyBorder="1" applyAlignment="1" applyProtection="1">
      <alignment horizontal="left" vertical="center"/>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5" xfId="0" applyFont="1" applyFill="1" applyBorder="1" applyAlignment="1" applyProtection="1">
      <alignment horizontal="left" vertical="center"/>
    </xf>
    <xf numFmtId="164" fontId="8" fillId="7" borderId="7" xfId="0" applyNumberFormat="1" applyFont="1" applyFill="1" applyBorder="1" applyAlignment="1" applyProtection="1">
      <alignment vertical="center"/>
    </xf>
    <xf numFmtId="164" fontId="8" fillId="7" borderId="8" xfId="0" applyNumberFormat="1" applyFont="1" applyFill="1" applyBorder="1" applyAlignment="1" applyProtection="1">
      <alignment vertical="center"/>
    </xf>
    <xf numFmtId="0" fontId="4" fillId="2" borderId="0" xfId="0" applyFont="1" applyFill="1" applyAlignment="1" applyProtection="1">
      <alignment vertical="center"/>
    </xf>
    <xf numFmtId="0" fontId="9" fillId="7" borderId="9" xfId="0" quotePrefix="1" applyNumberFormat="1" applyFont="1" applyFill="1" applyBorder="1" applyAlignment="1" applyProtection="1">
      <alignment horizontal="right" vertical="center"/>
    </xf>
    <xf numFmtId="0" fontId="9" fillId="7" borderId="10" xfId="0" quotePrefix="1" applyNumberFormat="1" applyFont="1" applyFill="1" applyBorder="1" applyAlignment="1" applyProtection="1">
      <alignment horizontal="right" vertical="center"/>
    </xf>
    <xf numFmtId="0" fontId="9" fillId="7" borderId="11" xfId="0" quotePrefix="1" applyNumberFormat="1" applyFont="1" applyFill="1" applyBorder="1" applyAlignment="1" applyProtection="1">
      <alignment horizontal="right" vertical="center"/>
    </xf>
    <xf numFmtId="0" fontId="4" fillId="2" borderId="0" xfId="0" applyFont="1" applyFill="1" applyProtection="1"/>
    <xf numFmtId="0" fontId="10" fillId="0" borderId="12" xfId="0" applyFont="1" applyFill="1" applyBorder="1" applyAlignment="1" applyProtection="1">
      <alignment horizontal="left" vertical="center" wrapText="1" indent="1"/>
    </xf>
    <xf numFmtId="164" fontId="8" fillId="6" borderId="13" xfId="0" applyNumberFormat="1" applyFont="1" applyFill="1" applyBorder="1" applyAlignment="1" applyProtection="1">
      <alignment vertical="center"/>
    </xf>
    <xf numFmtId="164" fontId="10" fillId="0" borderId="14" xfId="0" applyNumberFormat="1" applyFont="1" applyFill="1" applyBorder="1" applyAlignment="1" applyProtection="1">
      <alignment vertical="center" wrapText="1"/>
    </xf>
    <xf numFmtId="164" fontId="10" fillId="0" borderId="15" xfId="0" applyNumberFormat="1" applyFont="1" applyBorder="1" applyAlignment="1">
      <alignment horizontal="right" vertical="top" wrapText="1"/>
    </xf>
    <xf numFmtId="164" fontId="10" fillId="6" borderId="15" xfId="0" applyNumberFormat="1" applyFont="1" applyFill="1" applyBorder="1" applyAlignment="1" applyProtection="1">
      <alignment vertical="center" wrapText="1"/>
    </xf>
    <xf numFmtId="164" fontId="10" fillId="6" borderId="16" xfId="0" applyNumberFormat="1" applyFont="1" applyFill="1" applyBorder="1" applyAlignment="1" applyProtection="1"/>
    <xf numFmtId="164" fontId="8" fillId="6" borderId="17" xfId="0" applyNumberFormat="1" applyFont="1" applyFill="1" applyBorder="1" applyAlignment="1" applyProtection="1"/>
    <xf numFmtId="0" fontId="10" fillId="0" borderId="18" xfId="0" applyFont="1" applyFill="1" applyBorder="1" applyAlignment="1" applyProtection="1">
      <alignment horizontal="left" vertical="center" wrapText="1" indent="1"/>
    </xf>
    <xf numFmtId="164" fontId="8" fillId="6" borderId="19" xfId="0" applyNumberFormat="1" applyFont="1" applyFill="1" applyBorder="1" applyAlignment="1" applyProtection="1">
      <alignment vertical="center"/>
    </xf>
    <xf numFmtId="164" fontId="8" fillId="6" borderId="20" xfId="0" applyNumberFormat="1" applyFont="1" applyFill="1" applyBorder="1" applyAlignment="1" applyProtection="1">
      <alignment vertical="center"/>
    </xf>
    <xf numFmtId="164" fontId="10" fillId="0" borderId="20" xfId="0" applyNumberFormat="1" applyFont="1" applyFill="1" applyBorder="1" applyAlignment="1" applyProtection="1">
      <alignment vertical="center"/>
    </xf>
    <xf numFmtId="164" fontId="10" fillId="2" borderId="21" xfId="0" applyNumberFormat="1" applyFont="1" applyFill="1" applyBorder="1" applyAlignment="1" applyProtection="1">
      <alignment vertical="center" wrapText="1"/>
    </xf>
    <xf numFmtId="164" fontId="10" fillId="2" borderId="22" xfId="0" applyNumberFormat="1" applyFont="1" applyFill="1" applyBorder="1" applyAlignment="1" applyProtection="1">
      <alignment vertical="center" wrapText="1"/>
    </xf>
    <xf numFmtId="0" fontId="4" fillId="2" borderId="18" xfId="0" applyFont="1" applyFill="1" applyBorder="1" applyAlignment="1" applyProtection="1">
      <alignment horizontal="left" vertical="center" wrapText="1" indent="1"/>
    </xf>
    <xf numFmtId="164" fontId="8" fillId="6" borderId="23" xfId="0" applyNumberFormat="1" applyFont="1" applyFill="1" applyBorder="1" applyAlignment="1" applyProtection="1">
      <alignment vertical="center"/>
    </xf>
    <xf numFmtId="0" fontId="4" fillId="2" borderId="24" xfId="0" applyFont="1" applyFill="1" applyBorder="1" applyAlignment="1" applyProtection="1">
      <alignment horizontal="left" vertical="center" wrapText="1" indent="1"/>
    </xf>
    <xf numFmtId="10" fontId="10" fillId="2" borderId="25" xfId="1" applyNumberFormat="1" applyFont="1" applyFill="1" applyBorder="1" applyAlignment="1" applyProtection="1">
      <alignment horizontal="right" vertical="center" wrapText="1"/>
    </xf>
    <xf numFmtId="10" fontId="10" fillId="2" borderId="26" xfId="1" applyNumberFormat="1" applyFont="1" applyFill="1" applyBorder="1" applyAlignment="1" applyProtection="1">
      <alignment horizontal="right" vertical="center" wrapText="1"/>
    </xf>
    <xf numFmtId="0" fontId="4" fillId="2" borderId="27" xfId="0" applyFont="1" applyFill="1" applyBorder="1" applyAlignment="1" applyProtection="1">
      <alignment horizontal="left" vertical="center" wrapText="1" indent="1"/>
    </xf>
    <xf numFmtId="164" fontId="8" fillId="6" borderId="28" xfId="0" applyNumberFormat="1" applyFont="1" applyFill="1" applyBorder="1" applyAlignment="1" applyProtection="1">
      <alignment vertical="center"/>
    </xf>
    <xf numFmtId="2" fontId="10" fillId="2" borderId="29" xfId="1" applyNumberFormat="1" applyFont="1" applyFill="1" applyBorder="1" applyAlignment="1" applyProtection="1">
      <alignment horizontal="right" vertical="center" wrapText="1"/>
    </xf>
    <xf numFmtId="2" fontId="10" fillId="2" borderId="30" xfId="1" applyNumberFormat="1" applyFont="1" applyFill="1" applyBorder="1" applyAlignment="1" applyProtection="1">
      <alignment horizontal="right" vertical="center" wrapText="1"/>
    </xf>
    <xf numFmtId="2" fontId="10" fillId="2" borderId="31" xfId="1" applyNumberFormat="1" applyFont="1" applyFill="1" applyBorder="1" applyAlignment="1" applyProtection="1">
      <alignment horizontal="right" vertical="center" wrapText="1"/>
    </xf>
    <xf numFmtId="0" fontId="4" fillId="2" borderId="0" xfId="0" applyFont="1" applyFill="1" applyBorder="1" applyAlignment="1" applyProtection="1">
      <alignment horizontal="left" vertical="center" wrapText="1" indent="1"/>
    </xf>
    <xf numFmtId="0" fontId="4" fillId="0" borderId="0" xfId="0" applyFont="1" applyBorder="1" applyProtection="1"/>
    <xf numFmtId="164" fontId="10" fillId="2" borderId="0" xfId="1" applyNumberFormat="1" applyFont="1" applyFill="1" applyBorder="1" applyAlignment="1" applyProtection="1">
      <alignment horizontal="right" vertical="center" wrapText="1"/>
    </xf>
    <xf numFmtId="0" fontId="4" fillId="2" borderId="0" xfId="0" applyFont="1" applyFill="1" applyBorder="1" applyProtection="1"/>
    <xf numFmtId="165" fontId="4" fillId="0" borderId="0" xfId="0" applyNumberFormat="1" applyFont="1" applyAlignment="1">
      <alignment horizontal="left"/>
    </xf>
    <xf numFmtId="164" fontId="4" fillId="2" borderId="0" xfId="0" applyNumberFormat="1" applyFont="1" applyFill="1" applyAlignment="1" applyProtection="1">
      <alignment horizontal="right" vertical="top" wrapText="1"/>
    </xf>
    <xf numFmtId="0" fontId="12" fillId="3" borderId="0" xfId="5" applyFont="1">
      <alignment vertical="center"/>
      <protection locked="0"/>
    </xf>
    <xf numFmtId="0" fontId="13" fillId="0" borderId="1" xfId="0" applyFont="1" applyBorder="1"/>
    <xf numFmtId="0" fontId="9" fillId="8" borderId="1" xfId="0" applyFont="1" applyFill="1" applyBorder="1"/>
    <xf numFmtId="0" fontId="14" fillId="6" borderId="2" xfId="0" applyFont="1" applyFill="1" applyBorder="1" applyAlignment="1" applyProtection="1">
      <alignment horizontal="left" vertical="center"/>
      <protection locked="0"/>
    </xf>
    <xf numFmtId="0" fontId="14" fillId="6" borderId="16" xfId="0" applyFont="1" applyFill="1" applyBorder="1" applyAlignment="1" applyProtection="1">
      <alignment horizontal="left" vertical="center"/>
      <protection locked="0"/>
    </xf>
    <xf numFmtId="0" fontId="14" fillId="6" borderId="3"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4" fillId="0" borderId="0" xfId="0" applyFont="1" applyFill="1" applyProtection="1"/>
    <xf numFmtId="0" fontId="13" fillId="2" borderId="0" xfId="2" applyFont="1" applyFill="1" applyProtection="1"/>
    <xf numFmtId="0" fontId="8" fillId="6" borderId="42" xfId="0" applyFont="1" applyFill="1" applyBorder="1" applyAlignment="1" applyProtection="1">
      <alignment horizontal="right" vertical="center"/>
    </xf>
    <xf numFmtId="0" fontId="8" fillId="6" borderId="20" xfId="0" applyFont="1" applyFill="1" applyBorder="1" applyAlignment="1" applyProtection="1">
      <alignment horizontal="right" vertical="center"/>
    </xf>
    <xf numFmtId="0" fontId="8" fillId="6" borderId="43" xfId="0" applyFont="1" applyFill="1" applyBorder="1" applyAlignment="1" applyProtection="1">
      <alignment horizontal="right" vertical="center"/>
    </xf>
    <xf numFmtId="0" fontId="8" fillId="10" borderId="44" xfId="0" applyFont="1" applyFill="1" applyBorder="1" applyAlignment="1" applyProtection="1">
      <alignment horizontal="right" vertical="center"/>
    </xf>
    <xf numFmtId="0" fontId="8" fillId="10" borderId="45" xfId="0" applyFont="1" applyFill="1" applyBorder="1" applyAlignment="1" applyProtection="1">
      <alignment horizontal="right" vertical="center"/>
    </xf>
    <xf numFmtId="0" fontId="8" fillId="6" borderId="46" xfId="0" applyFont="1" applyFill="1" applyBorder="1" applyAlignment="1" applyProtection="1">
      <alignment horizontal="right" vertical="center"/>
    </xf>
    <xf numFmtId="0" fontId="8" fillId="6" borderId="47" xfId="0" applyFont="1" applyFill="1" applyBorder="1" applyAlignment="1" applyProtection="1">
      <alignment horizontal="right" vertical="center"/>
    </xf>
    <xf numFmtId="0" fontId="8" fillId="10" borderId="48" xfId="0" applyFont="1" applyFill="1" applyBorder="1" applyAlignment="1" applyProtection="1">
      <alignment horizontal="right" vertical="center"/>
    </xf>
    <xf numFmtId="0" fontId="8" fillId="10" borderId="49" xfId="0" applyFont="1" applyFill="1" applyBorder="1" applyAlignment="1" applyProtection="1">
      <alignment horizontal="right" vertical="center"/>
    </xf>
    <xf numFmtId="0" fontId="8" fillId="10" borderId="4" xfId="0" applyFont="1" applyFill="1" applyBorder="1" applyAlignment="1" applyProtection="1">
      <alignment horizontal="right" vertical="center"/>
    </xf>
    <xf numFmtId="0" fontId="10" fillId="0" borderId="12" xfId="0" applyFont="1" applyBorder="1" applyAlignment="1" applyProtection="1">
      <alignment horizontal="left" vertical="center" wrapText="1" indent="1"/>
    </xf>
    <xf numFmtId="164" fontId="10" fillId="11" borderId="50" xfId="0" applyNumberFormat="1" applyFont="1" applyFill="1" applyBorder="1" applyAlignment="1" applyProtection="1">
      <alignment vertical="center" wrapText="1"/>
      <protection locked="0"/>
    </xf>
    <xf numFmtId="164" fontId="10" fillId="11" borderId="51" xfId="0" applyNumberFormat="1" applyFont="1" applyFill="1" applyBorder="1" applyAlignment="1" applyProtection="1">
      <alignment vertical="center" wrapText="1"/>
      <protection locked="0"/>
    </xf>
    <xf numFmtId="164" fontId="10" fillId="8" borderId="50" xfId="0" applyNumberFormat="1" applyFont="1" applyFill="1" applyBorder="1" applyAlignment="1" applyProtection="1">
      <alignment vertical="center" wrapText="1"/>
      <protection locked="0"/>
    </xf>
    <xf numFmtId="164" fontId="10" fillId="8" borderId="51" xfId="0" applyNumberFormat="1" applyFont="1" applyFill="1" applyBorder="1" applyAlignment="1" applyProtection="1">
      <alignment vertical="center" wrapText="1"/>
      <protection locked="0"/>
    </xf>
    <xf numFmtId="164" fontId="10" fillId="2" borderId="52" xfId="1" applyNumberFormat="1" applyFont="1" applyFill="1" applyBorder="1" applyAlignment="1" applyProtection="1">
      <alignment horizontal="right" vertical="center" wrapText="1"/>
    </xf>
    <xf numFmtId="164" fontId="10" fillId="2" borderId="24" xfId="1" applyNumberFormat="1" applyFont="1" applyFill="1" applyBorder="1" applyAlignment="1" applyProtection="1">
      <alignment horizontal="right" vertical="center" wrapText="1"/>
    </xf>
    <xf numFmtId="164" fontId="10" fillId="2" borderId="25" xfId="1" applyNumberFormat="1" applyFont="1" applyFill="1" applyBorder="1" applyAlignment="1" applyProtection="1">
      <alignment horizontal="right" vertical="center" wrapText="1"/>
    </xf>
    <xf numFmtId="166" fontId="10" fillId="12" borderId="53" xfId="0" applyNumberFormat="1" applyFont="1" applyFill="1" applyBorder="1" applyAlignment="1" applyProtection="1">
      <alignment horizontal="right" vertical="center"/>
    </xf>
    <xf numFmtId="0" fontId="15" fillId="11" borderId="18" xfId="0" applyFont="1" applyFill="1" applyBorder="1" applyAlignment="1" applyProtection="1">
      <alignment horizontal="left" vertical="center" wrapText="1" indent="1"/>
    </xf>
    <xf numFmtId="164" fontId="8" fillId="6" borderId="54" xfId="0" applyNumberFormat="1" applyFont="1" applyFill="1" applyBorder="1" applyAlignment="1" applyProtection="1"/>
    <xf numFmtId="164" fontId="8" fillId="6" borderId="55" xfId="0" applyNumberFormat="1" applyFont="1" applyFill="1" applyBorder="1" applyAlignment="1" applyProtection="1"/>
    <xf numFmtId="164" fontId="8" fillId="6" borderId="54" xfId="0" applyNumberFormat="1" applyFont="1" applyFill="1" applyBorder="1" applyAlignment="1" applyProtection="1">
      <alignment vertical="center"/>
    </xf>
    <xf numFmtId="164" fontId="8" fillId="6" borderId="55" xfId="0" applyNumberFormat="1" applyFont="1" applyFill="1" applyBorder="1" applyAlignment="1" applyProtection="1">
      <alignment vertical="center"/>
    </xf>
    <xf numFmtId="0" fontId="4" fillId="0" borderId="0" xfId="0" applyFont="1" applyProtection="1"/>
    <xf numFmtId="167" fontId="8" fillId="6" borderId="56" xfId="0" applyNumberFormat="1" applyFont="1" applyFill="1" applyBorder="1" applyAlignment="1" applyProtection="1">
      <alignment horizontal="left"/>
    </xf>
    <xf numFmtId="167" fontId="8" fillId="6" borderId="57" xfId="0" applyNumberFormat="1" applyFont="1" applyFill="1" applyBorder="1" applyAlignment="1" applyProtection="1">
      <alignment horizontal="left"/>
    </xf>
    <xf numFmtId="167" fontId="8" fillId="6" borderId="58" xfId="0" applyNumberFormat="1" applyFont="1" applyFill="1" applyBorder="1" applyAlignment="1" applyProtection="1">
      <alignment horizontal="left"/>
    </xf>
    <xf numFmtId="167" fontId="8" fillId="6" borderId="59" xfId="0" applyNumberFormat="1" applyFont="1" applyFill="1" applyBorder="1" applyAlignment="1" applyProtection="1">
      <alignment horizontal="left"/>
    </xf>
    <xf numFmtId="167" fontId="8" fillId="6" borderId="60" xfId="0" applyNumberFormat="1" applyFont="1" applyFill="1" applyBorder="1" applyAlignment="1" applyProtection="1">
      <alignment horizontal="left"/>
    </xf>
    <xf numFmtId="0" fontId="10" fillId="0" borderId="18" xfId="0" applyFont="1" applyBorder="1" applyAlignment="1" applyProtection="1">
      <alignment vertical="center"/>
    </xf>
    <xf numFmtId="164" fontId="10" fillId="11" borderId="54" xfId="0" applyNumberFormat="1" applyFont="1" applyFill="1" applyBorder="1" applyAlignment="1" applyProtection="1">
      <alignment vertical="center" wrapText="1"/>
      <protection locked="0"/>
    </xf>
    <xf numFmtId="164" fontId="10" fillId="11" borderId="55" xfId="0" applyNumberFormat="1" applyFont="1" applyFill="1" applyBorder="1" applyAlignment="1" applyProtection="1">
      <alignment vertical="center" wrapText="1"/>
      <protection locked="0"/>
    </xf>
    <xf numFmtId="164" fontId="10" fillId="8" borderId="54" xfId="0" applyNumberFormat="1" applyFont="1" applyFill="1" applyBorder="1" applyAlignment="1" applyProtection="1">
      <alignment vertical="center" wrapText="1"/>
      <protection locked="0"/>
    </xf>
    <xf numFmtId="164" fontId="10" fillId="8" borderId="55" xfId="0" applyNumberFormat="1" applyFont="1" applyFill="1" applyBorder="1" applyAlignment="1" applyProtection="1">
      <alignment vertical="center" wrapText="1"/>
      <protection locked="0"/>
    </xf>
    <xf numFmtId="164" fontId="10" fillId="2" borderId="62" xfId="1" applyNumberFormat="1" applyFont="1" applyFill="1" applyBorder="1" applyAlignment="1" applyProtection="1">
      <alignment horizontal="right" wrapText="1"/>
    </xf>
    <xf numFmtId="164" fontId="10" fillId="2" borderId="58" xfId="1" applyNumberFormat="1" applyFont="1" applyFill="1" applyBorder="1" applyAlignment="1" applyProtection="1">
      <alignment horizontal="right" wrapText="1"/>
    </xf>
    <xf numFmtId="0" fontId="10" fillId="0" borderId="18" xfId="6" applyFont="1" applyFill="1" applyBorder="1" applyAlignment="1" applyProtection="1">
      <alignment vertical="center"/>
    </xf>
    <xf numFmtId="168" fontId="8" fillId="0" borderId="0" xfId="0" applyNumberFormat="1" applyFont="1" applyFill="1" applyProtection="1"/>
    <xf numFmtId="0" fontId="4" fillId="0" borderId="0" xfId="0" applyFont="1" applyFill="1" applyAlignment="1" applyProtection="1">
      <alignment horizontal="right"/>
    </xf>
    <xf numFmtId="0" fontId="10" fillId="0" borderId="63" xfId="0" applyFont="1" applyBorder="1" applyAlignment="1" applyProtection="1">
      <alignment vertical="center" wrapText="1"/>
    </xf>
    <xf numFmtId="164" fontId="10" fillId="11" borderId="64" xfId="0" applyNumberFormat="1" applyFont="1" applyFill="1" applyBorder="1" applyAlignment="1" applyProtection="1">
      <alignment vertical="center" wrapText="1"/>
      <protection locked="0"/>
    </xf>
    <xf numFmtId="164" fontId="10" fillId="11" borderId="65" xfId="0" applyNumberFormat="1" applyFont="1" applyFill="1" applyBorder="1" applyAlignment="1" applyProtection="1">
      <alignment vertical="center" wrapText="1"/>
      <protection locked="0"/>
    </xf>
    <xf numFmtId="164" fontId="10" fillId="8" borderId="64" xfId="0" applyNumberFormat="1" applyFont="1" applyFill="1" applyBorder="1" applyAlignment="1" applyProtection="1">
      <alignment vertical="center" wrapText="1"/>
      <protection locked="0"/>
    </xf>
    <xf numFmtId="164" fontId="10" fillId="8" borderId="65" xfId="0" applyNumberFormat="1" applyFont="1" applyFill="1" applyBorder="1" applyAlignment="1" applyProtection="1">
      <alignment vertical="center" wrapText="1"/>
      <protection locked="0"/>
    </xf>
    <xf numFmtId="164" fontId="10" fillId="2" borderId="68" xfId="1" applyNumberFormat="1" applyFont="1" applyFill="1" applyBorder="1" applyAlignment="1" applyProtection="1">
      <alignment horizontal="right" wrapText="1"/>
    </xf>
    <xf numFmtId="164" fontId="10" fillId="2" borderId="29" xfId="1" applyNumberFormat="1" applyFont="1" applyFill="1" applyBorder="1" applyAlignment="1" applyProtection="1">
      <alignment horizontal="right" wrapText="1"/>
    </xf>
    <xf numFmtId="166" fontId="10" fillId="12" borderId="69" xfId="0" applyNumberFormat="1" applyFont="1" applyFill="1" applyBorder="1" applyAlignment="1" applyProtection="1">
      <alignment horizontal="right" vertical="center"/>
    </xf>
    <xf numFmtId="0" fontId="8" fillId="13" borderId="46" xfId="0" applyFont="1" applyFill="1" applyBorder="1" applyAlignment="1" applyProtection="1">
      <alignment horizontal="right" vertical="center" wrapText="1" indent="1"/>
    </xf>
    <xf numFmtId="164" fontId="8" fillId="13" borderId="49" xfId="1" applyNumberFormat="1" applyFont="1" applyFill="1" applyBorder="1" applyAlignment="1" applyProtection="1">
      <alignment horizontal="right" wrapText="1"/>
    </xf>
    <xf numFmtId="164" fontId="8" fillId="13" borderId="41" xfId="1" applyNumberFormat="1" applyFont="1" applyFill="1" applyBorder="1" applyAlignment="1" applyProtection="1">
      <alignment horizontal="right" wrapText="1"/>
    </xf>
    <xf numFmtId="164" fontId="8" fillId="13" borderId="71" xfId="1" applyNumberFormat="1" applyFont="1" applyFill="1" applyBorder="1" applyAlignment="1" applyProtection="1">
      <alignment horizontal="right" wrapText="1"/>
    </xf>
    <xf numFmtId="164" fontId="8" fillId="13" borderId="4" xfId="1" applyNumberFormat="1" applyFont="1" applyFill="1" applyBorder="1" applyAlignment="1" applyProtection="1">
      <alignment horizontal="right" wrapText="1"/>
    </xf>
    <xf numFmtId="0" fontId="15" fillId="0" borderId="40" xfId="0" applyFont="1" applyFill="1" applyBorder="1" applyAlignment="1" applyProtection="1">
      <alignment vertical="center"/>
    </xf>
    <xf numFmtId="0" fontId="15" fillId="0" borderId="0" xfId="0" applyFont="1" applyFill="1" applyBorder="1" applyAlignment="1" applyProtection="1">
      <alignment vertical="center"/>
    </xf>
    <xf numFmtId="2" fontId="15" fillId="0" borderId="0" xfId="0" applyNumberFormat="1" applyFont="1" applyFill="1" applyBorder="1" applyAlignment="1" applyProtection="1">
      <alignment vertical="center"/>
    </xf>
    <xf numFmtId="164" fontId="16" fillId="0" borderId="0" xfId="0" applyNumberFormat="1" applyFont="1" applyBorder="1" applyProtection="1"/>
    <xf numFmtId="0" fontId="4" fillId="0" borderId="40" xfId="0" applyFont="1" applyFill="1" applyBorder="1" applyProtection="1"/>
    <xf numFmtId="0" fontId="4" fillId="0" borderId="0" xfId="0" applyFont="1" applyFill="1" applyBorder="1" applyAlignment="1" applyProtection="1">
      <alignment horizontal="right"/>
    </xf>
    <xf numFmtId="0" fontId="8" fillId="2" borderId="37" xfId="0" applyFont="1" applyFill="1" applyBorder="1" applyAlignment="1" applyProtection="1">
      <alignment vertical="center" wrapText="1"/>
    </xf>
    <xf numFmtId="0" fontId="10" fillId="0" borderId="37" xfId="0" applyFont="1" applyBorder="1" applyAlignment="1" applyProtection="1">
      <alignment horizontal="left" vertical="center" wrapText="1" indent="1"/>
    </xf>
    <xf numFmtId="0" fontId="8" fillId="10" borderId="76" xfId="0" applyFont="1" applyFill="1" applyBorder="1" applyAlignment="1" applyProtection="1">
      <alignment horizontal="right" vertical="center"/>
    </xf>
    <xf numFmtId="0" fontId="8" fillId="10" borderId="77" xfId="0" applyFont="1" applyFill="1" applyBorder="1" applyAlignment="1" applyProtection="1">
      <alignment horizontal="right" vertical="center"/>
    </xf>
    <xf numFmtId="0" fontId="8" fillId="10" borderId="78" xfId="0" applyFont="1" applyFill="1" applyBorder="1" applyAlignment="1" applyProtection="1">
      <alignment horizontal="right" vertical="center"/>
    </xf>
    <xf numFmtId="0" fontId="4" fillId="0" borderId="0" xfId="0" quotePrefix="1" applyFont="1"/>
    <xf numFmtId="169" fontId="10" fillId="2" borderId="79" xfId="0" applyNumberFormat="1" applyFont="1" applyFill="1" applyBorder="1" applyAlignment="1" applyProtection="1">
      <alignment horizontal="right" vertical="center"/>
    </xf>
    <xf numFmtId="169" fontId="10" fillId="2" borderId="52" xfId="0" applyNumberFormat="1" applyFont="1" applyFill="1" applyBorder="1" applyAlignment="1" applyProtection="1">
      <alignment horizontal="right" vertical="center"/>
    </xf>
    <xf numFmtId="169" fontId="10" fillId="2" borderId="24" xfId="0" applyNumberFormat="1" applyFont="1" applyFill="1" applyBorder="1" applyAlignment="1" applyProtection="1">
      <alignment horizontal="right" vertical="center"/>
    </xf>
    <xf numFmtId="169" fontId="10" fillId="2" borderId="25" xfId="0" applyNumberFormat="1" applyFont="1" applyFill="1" applyBorder="1" applyAlignment="1" applyProtection="1">
      <alignment horizontal="right" vertical="center"/>
    </xf>
    <xf numFmtId="169" fontId="10" fillId="12" borderId="25" xfId="0" applyNumberFormat="1" applyFont="1" applyFill="1" applyBorder="1" applyAlignment="1" applyProtection="1">
      <alignment horizontal="right" vertical="center"/>
    </xf>
    <xf numFmtId="169" fontId="10" fillId="12" borderId="26" xfId="0" applyNumberFormat="1" applyFont="1" applyFill="1" applyBorder="1" applyAlignment="1" applyProtection="1">
      <alignment horizontal="right" vertical="center"/>
    </xf>
    <xf numFmtId="2" fontId="8" fillId="6" borderId="0" xfId="0" applyNumberFormat="1" applyFont="1" applyFill="1" applyBorder="1" applyAlignment="1" applyProtection="1"/>
    <xf numFmtId="2" fontId="8" fillId="6" borderId="37" xfId="0" applyNumberFormat="1" applyFont="1" applyFill="1" applyBorder="1" applyAlignment="1" applyProtection="1"/>
    <xf numFmtId="0" fontId="10" fillId="0" borderId="18" xfId="0" applyFont="1" applyBorder="1" applyAlignment="1" applyProtection="1">
      <alignment horizontal="left" vertical="center" wrapText="1" indent="3"/>
    </xf>
    <xf numFmtId="164" fontId="10" fillId="8" borderId="80" xfId="0" applyNumberFormat="1" applyFont="1" applyFill="1" applyBorder="1" applyAlignment="1" applyProtection="1">
      <alignment vertical="center" wrapText="1"/>
      <protection locked="0"/>
    </xf>
    <xf numFmtId="166" fontId="10" fillId="2" borderId="56" xfId="0" applyNumberFormat="1" applyFont="1" applyFill="1" applyBorder="1" applyAlignment="1" applyProtection="1">
      <alignment horizontal="right" vertical="center"/>
    </xf>
    <xf numFmtId="166" fontId="10" fillId="2" borderId="62" xfId="0" applyNumberFormat="1" applyFont="1" applyFill="1" applyBorder="1" applyAlignment="1" applyProtection="1">
      <alignment horizontal="right" vertical="center"/>
    </xf>
    <xf numFmtId="166" fontId="10" fillId="2" borderId="58" xfId="0" applyNumberFormat="1" applyFont="1" applyFill="1" applyBorder="1" applyAlignment="1" applyProtection="1">
      <alignment horizontal="right" vertical="center"/>
    </xf>
    <xf numFmtId="166" fontId="10" fillId="12" borderId="58" xfId="0" applyNumberFormat="1" applyFont="1" applyFill="1" applyBorder="1" applyAlignment="1" applyProtection="1">
      <alignment horizontal="right" vertical="center"/>
    </xf>
    <xf numFmtId="0" fontId="10" fillId="0" borderId="18" xfId="0" applyFont="1" applyBorder="1" applyAlignment="1" applyProtection="1">
      <alignment horizontal="left" vertical="center" wrapText="1" indent="1"/>
    </xf>
    <xf numFmtId="168" fontId="4" fillId="0" borderId="0" xfId="0" applyNumberFormat="1" applyFont="1" applyFill="1" applyProtection="1"/>
    <xf numFmtId="0" fontId="4" fillId="0" borderId="0" xfId="0" applyFont="1" applyFill="1" applyBorder="1" applyProtection="1"/>
    <xf numFmtId="0" fontId="10" fillId="0" borderId="27" xfId="0" applyFont="1" applyBorder="1" applyAlignment="1" applyProtection="1">
      <alignment horizontal="left" vertical="center" wrapText="1" indent="1"/>
    </xf>
    <xf numFmtId="164" fontId="10" fillId="11" borderId="81" xfId="0" applyNumberFormat="1" applyFont="1" applyFill="1" applyBorder="1" applyAlignment="1" applyProtection="1">
      <alignment vertical="center" wrapText="1"/>
      <protection locked="0"/>
    </xf>
    <xf numFmtId="164" fontId="10" fillId="11" borderId="82" xfId="0" applyNumberFormat="1" applyFont="1" applyFill="1" applyBorder="1" applyAlignment="1" applyProtection="1">
      <alignment vertical="center" wrapText="1"/>
      <protection locked="0"/>
    </xf>
    <xf numFmtId="164" fontId="10" fillId="8" borderId="81" xfId="0" applyNumberFormat="1" applyFont="1" applyFill="1" applyBorder="1" applyAlignment="1" applyProtection="1">
      <alignment vertical="center" wrapText="1"/>
      <protection locked="0"/>
    </xf>
    <xf numFmtId="164" fontId="10" fillId="8" borderId="82" xfId="0" applyNumberFormat="1" applyFont="1" applyFill="1" applyBorder="1" applyAlignment="1" applyProtection="1">
      <alignment vertical="center" wrapText="1"/>
      <protection locked="0"/>
    </xf>
    <xf numFmtId="166" fontId="10" fillId="2" borderId="67" xfId="0" applyNumberFormat="1" applyFont="1" applyFill="1" applyBorder="1" applyAlignment="1" applyProtection="1">
      <alignment horizontal="right" vertical="center"/>
    </xf>
    <xf numFmtId="166" fontId="10" fillId="2" borderId="68" xfId="0" applyNumberFormat="1" applyFont="1" applyFill="1" applyBorder="1" applyAlignment="1" applyProtection="1">
      <alignment horizontal="right" vertical="center"/>
    </xf>
    <xf numFmtId="166" fontId="10" fillId="2" borderId="29" xfId="0" applyNumberFormat="1" applyFont="1" applyFill="1" applyBorder="1" applyAlignment="1" applyProtection="1">
      <alignment horizontal="right" vertical="center"/>
    </xf>
    <xf numFmtId="166" fontId="10" fillId="12" borderId="29" xfId="0" applyNumberFormat="1" applyFont="1" applyFill="1" applyBorder="1" applyAlignment="1" applyProtection="1">
      <alignment horizontal="right" vertical="center"/>
    </xf>
    <xf numFmtId="0" fontId="8" fillId="13" borderId="28" xfId="0" applyFont="1" applyFill="1" applyBorder="1" applyAlignment="1" applyProtection="1">
      <alignment horizontal="right" wrapText="1"/>
    </xf>
    <xf numFmtId="164" fontId="8" fillId="13" borderId="83" xfId="1" applyNumberFormat="1" applyFont="1" applyFill="1" applyBorder="1" applyAlignment="1" applyProtection="1">
      <alignment horizontal="right" wrapText="1"/>
    </xf>
    <xf numFmtId="164" fontId="8" fillId="13" borderId="84" xfId="1" applyNumberFormat="1" applyFont="1" applyFill="1" applyBorder="1" applyAlignment="1" applyProtection="1">
      <alignment horizontal="right" wrapText="1"/>
    </xf>
    <xf numFmtId="164" fontId="8" fillId="13" borderId="85" xfId="1" applyNumberFormat="1" applyFont="1" applyFill="1" applyBorder="1" applyAlignment="1" applyProtection="1">
      <alignment horizontal="right" wrapText="1"/>
    </xf>
    <xf numFmtId="0" fontId="4" fillId="0" borderId="0" xfId="0" applyFont="1" applyFill="1" applyAlignment="1" applyProtection="1"/>
    <xf numFmtId="164" fontId="8" fillId="13" borderId="28" xfId="1" applyNumberFormat="1" applyFont="1" applyFill="1" applyBorder="1" applyAlignment="1" applyProtection="1">
      <alignment horizontal="right" wrapText="1"/>
    </xf>
    <xf numFmtId="164" fontId="8" fillId="13" borderId="86" xfId="1" applyNumberFormat="1" applyFont="1" applyFill="1" applyBorder="1" applyAlignment="1" applyProtection="1">
      <alignment horizontal="right" wrapText="1"/>
    </xf>
    <xf numFmtId="0" fontId="13" fillId="2" borderId="5" xfId="0" applyFont="1" applyFill="1" applyBorder="1" applyAlignment="1">
      <alignment vertical="center"/>
    </xf>
    <xf numFmtId="0" fontId="4" fillId="2" borderId="0" xfId="0" applyFont="1" applyFill="1" applyAlignment="1" applyProtection="1"/>
    <xf numFmtId="164" fontId="4" fillId="0" borderId="0" xfId="0" applyNumberFormat="1" applyFont="1"/>
    <xf numFmtId="164" fontId="8" fillId="13" borderId="1" xfId="1" applyNumberFormat="1" applyFont="1" applyFill="1" applyBorder="1" applyAlignment="1" applyProtection="1">
      <alignment horizontal="right" wrapText="1"/>
    </xf>
    <xf numFmtId="2" fontId="4" fillId="8" borderId="87" xfId="0" applyNumberFormat="1" applyFont="1" applyFill="1" applyBorder="1"/>
    <xf numFmtId="0" fontId="9" fillId="0" borderId="0" xfId="0" applyFont="1"/>
    <xf numFmtId="2" fontId="4" fillId="0" borderId="0" xfId="0" applyNumberFormat="1" applyFont="1"/>
    <xf numFmtId="0" fontId="9" fillId="0" borderId="0" xfId="0" applyFont="1" applyAlignment="1">
      <alignment vertical="center"/>
    </xf>
    <xf numFmtId="170" fontId="4" fillId="0" borderId="0" xfId="0" applyNumberFormat="1" applyFont="1" applyAlignment="1">
      <alignment vertical="center"/>
    </xf>
    <xf numFmtId="2" fontId="4" fillId="0" borderId="0" xfId="0" applyNumberFormat="1" applyFont="1" applyAlignment="1">
      <alignment vertical="center"/>
    </xf>
    <xf numFmtId="0" fontId="4" fillId="0" borderId="0" xfId="0" applyFont="1" applyAlignment="1">
      <alignment vertical="center"/>
    </xf>
    <xf numFmtId="0" fontId="8" fillId="6" borderId="88" xfId="0" applyFont="1" applyFill="1" applyBorder="1" applyAlignment="1" applyProtection="1">
      <alignment horizontal="left" vertical="center"/>
    </xf>
    <xf numFmtId="0" fontId="8" fillId="6" borderId="16" xfId="0" applyFont="1" applyFill="1" applyBorder="1" applyAlignment="1" applyProtection="1">
      <alignment horizontal="left" vertical="center"/>
    </xf>
    <xf numFmtId="0" fontId="8" fillId="6" borderId="7" xfId="0" applyFont="1" applyFill="1" applyBorder="1" applyAlignment="1" applyProtection="1">
      <alignment horizontal="left" vertical="center"/>
    </xf>
    <xf numFmtId="0" fontId="8" fillId="6" borderId="17" xfId="0" applyFont="1" applyFill="1" applyBorder="1" applyAlignment="1" applyProtection="1">
      <alignment horizontal="left" vertical="center"/>
    </xf>
    <xf numFmtId="171" fontId="4" fillId="0" borderId="0" xfId="0" applyNumberFormat="1" applyFont="1" applyAlignment="1">
      <alignment vertical="center"/>
    </xf>
    <xf numFmtId="0" fontId="4" fillId="6" borderId="89" xfId="0" applyFont="1" applyFill="1" applyBorder="1"/>
    <xf numFmtId="166" fontId="10" fillId="11" borderId="70" xfId="0" applyNumberFormat="1" applyFont="1" applyFill="1" applyBorder="1" applyAlignment="1" applyProtection="1">
      <alignment horizontal="right" vertical="center"/>
    </xf>
    <xf numFmtId="166" fontId="10" fillId="11" borderId="71" xfId="0" applyNumberFormat="1" applyFont="1" applyFill="1" applyBorder="1" applyAlignment="1" applyProtection="1">
      <alignment horizontal="right" vertical="center"/>
    </xf>
    <xf numFmtId="166" fontId="10" fillId="11" borderId="90" xfId="0" applyNumberFormat="1" applyFont="1" applyFill="1" applyBorder="1" applyAlignment="1" applyProtection="1">
      <alignment horizontal="right" vertical="center"/>
    </xf>
    <xf numFmtId="0" fontId="8" fillId="0" borderId="0" xfId="0" applyFont="1" applyFill="1" applyBorder="1" applyAlignment="1" applyProtection="1">
      <alignment horizontal="left"/>
    </xf>
    <xf numFmtId="0" fontId="4" fillId="6" borderId="40" xfId="0" applyFont="1" applyFill="1" applyBorder="1"/>
    <xf numFmtId="10" fontId="4" fillId="2" borderId="0" xfId="0" applyNumberFormat="1" applyFont="1" applyFill="1" applyProtection="1"/>
    <xf numFmtId="0" fontId="8" fillId="2" borderId="88" xfId="0" applyFont="1" applyFill="1" applyBorder="1" applyAlignment="1" applyProtection="1">
      <alignment horizontal="left"/>
    </xf>
    <xf numFmtId="0" fontId="8" fillId="2" borderId="16" xfId="0" applyFont="1" applyFill="1" applyBorder="1" applyAlignment="1" applyProtection="1">
      <alignment horizontal="left"/>
    </xf>
    <xf numFmtId="0" fontId="9" fillId="10" borderId="94" xfId="0" applyFont="1" applyFill="1" applyBorder="1" applyAlignment="1" applyProtection="1">
      <alignment horizontal="center" vertical="center"/>
    </xf>
    <xf numFmtId="0" fontId="9" fillId="11" borderId="96" xfId="0" applyFont="1" applyFill="1" applyBorder="1" applyAlignment="1" applyProtection="1"/>
    <xf numFmtId="0" fontId="8" fillId="2" borderId="5" xfId="0" applyFont="1" applyFill="1" applyBorder="1" applyAlignment="1" applyProtection="1">
      <alignment horizontal="left"/>
    </xf>
    <xf numFmtId="0" fontId="8" fillId="2" borderId="0" xfId="0" applyFont="1" applyFill="1" applyBorder="1" applyAlignment="1" applyProtection="1">
      <alignment horizontal="left"/>
    </xf>
    <xf numFmtId="0" fontId="8" fillId="15" borderId="97" xfId="0" applyFont="1" applyFill="1" applyBorder="1" applyAlignment="1" applyProtection="1">
      <alignment horizontal="centerContinuous" vertical="center"/>
    </xf>
    <xf numFmtId="0" fontId="8" fillId="15" borderId="65" xfId="0" applyFont="1" applyFill="1" applyBorder="1" applyAlignment="1" applyProtection="1">
      <alignment horizontal="centerContinuous" vertical="center"/>
    </xf>
    <xf numFmtId="0" fontId="8" fillId="15" borderId="98" xfId="0" applyFont="1" applyFill="1" applyBorder="1" applyAlignment="1" applyProtection="1">
      <alignment horizontal="centerContinuous" vertical="center"/>
    </xf>
    <xf numFmtId="0" fontId="8" fillId="15" borderId="99" xfId="0" applyFont="1" applyFill="1" applyBorder="1" applyAlignment="1" applyProtection="1">
      <alignment horizontal="centerContinuous" vertical="center"/>
    </xf>
    <xf numFmtId="0" fontId="8" fillId="15" borderId="100" xfId="0" applyFont="1" applyFill="1" applyBorder="1" applyAlignment="1" applyProtection="1">
      <alignment horizontal="centerContinuous" vertical="center"/>
    </xf>
    <xf numFmtId="0" fontId="4" fillId="15" borderId="101" xfId="0" applyFont="1" applyFill="1" applyBorder="1" applyAlignment="1">
      <alignment horizontal="centerContinuous"/>
    </xf>
    <xf numFmtId="0" fontId="8" fillId="10" borderId="102" xfId="0" applyFont="1" applyFill="1" applyBorder="1" applyAlignment="1" applyProtection="1">
      <alignment horizontal="right" vertical="center"/>
    </xf>
    <xf numFmtId="0" fontId="8" fillId="10" borderId="103" xfId="0" applyFont="1" applyFill="1" applyBorder="1" applyAlignment="1" applyProtection="1">
      <alignment horizontal="right" vertical="center"/>
    </xf>
    <xf numFmtId="0" fontId="8" fillId="14" borderId="103" xfId="0" applyFont="1" applyFill="1" applyBorder="1" applyAlignment="1" applyProtection="1">
      <alignment horizontal="right" vertical="center"/>
    </xf>
    <xf numFmtId="0" fontId="9" fillId="11" borderId="104" xfId="0" applyFont="1" applyFill="1" applyBorder="1" applyAlignment="1">
      <alignment horizontal="right"/>
    </xf>
    <xf numFmtId="166" fontId="10" fillId="16" borderId="0" xfId="0" applyNumberFormat="1" applyFont="1" applyFill="1" applyBorder="1" applyAlignment="1" applyProtection="1">
      <alignment horizontal="left" vertical="center"/>
    </xf>
    <xf numFmtId="166" fontId="10" fillId="2" borderId="70" xfId="0" applyNumberFormat="1" applyFont="1" applyFill="1" applyBorder="1" applyAlignment="1" applyProtection="1">
      <alignment horizontal="right" vertical="center"/>
    </xf>
    <xf numFmtId="166" fontId="10" fillId="2" borderId="25" xfId="0" applyNumberFormat="1" applyFont="1" applyFill="1" applyBorder="1" applyAlignment="1" applyProtection="1">
      <alignment horizontal="right" vertical="center"/>
    </xf>
    <xf numFmtId="166" fontId="10" fillId="2" borderId="73" xfId="0" applyNumberFormat="1" applyFont="1" applyFill="1" applyBorder="1" applyAlignment="1" applyProtection="1">
      <alignment horizontal="right" vertical="center"/>
    </xf>
    <xf numFmtId="166" fontId="10" fillId="2" borderId="105" xfId="0" applyNumberFormat="1" applyFont="1" applyFill="1" applyBorder="1" applyAlignment="1" applyProtection="1">
      <alignment horizontal="right" vertical="center"/>
    </xf>
    <xf numFmtId="166" fontId="10" fillId="16" borderId="0" xfId="0" applyNumberFormat="1" applyFont="1" applyFill="1" applyBorder="1" applyAlignment="1" applyProtection="1">
      <alignment horizontal="right" vertical="center"/>
    </xf>
    <xf numFmtId="166" fontId="10" fillId="16" borderId="16" xfId="0" applyNumberFormat="1" applyFont="1" applyFill="1" applyBorder="1" applyAlignment="1" applyProtection="1">
      <alignment horizontal="right" vertical="center"/>
    </xf>
    <xf numFmtId="0" fontId="4" fillId="11" borderId="17" xfId="0" applyFont="1" applyFill="1" applyBorder="1"/>
    <xf numFmtId="166" fontId="10" fillId="2" borderId="106" xfId="0" applyNumberFormat="1" applyFont="1" applyFill="1" applyBorder="1" applyAlignment="1" applyProtection="1">
      <alignment horizontal="right" vertical="center"/>
    </xf>
    <xf numFmtId="0" fontId="4" fillId="11" borderId="37" xfId="0" applyFont="1" applyFill="1" applyBorder="1"/>
    <xf numFmtId="166" fontId="10" fillId="2" borderId="27" xfId="0" applyNumberFormat="1" applyFont="1" applyFill="1" applyBorder="1" applyAlignment="1" applyProtection="1">
      <alignment horizontal="right" vertical="center"/>
    </xf>
    <xf numFmtId="166" fontId="10" fillId="2" borderId="59" xfId="0" applyNumberFormat="1" applyFont="1" applyFill="1" applyBorder="1" applyAlignment="1" applyProtection="1">
      <alignment horizontal="right" vertical="center"/>
    </xf>
    <xf numFmtId="166" fontId="10" fillId="2" borderId="107" xfId="0" applyNumberFormat="1" applyFont="1" applyFill="1" applyBorder="1" applyAlignment="1" applyProtection="1">
      <alignment horizontal="right" vertical="center"/>
    </xf>
    <xf numFmtId="166" fontId="10" fillId="2" borderId="108" xfId="0" applyNumberFormat="1" applyFont="1" applyFill="1" applyBorder="1" applyAlignment="1" applyProtection="1">
      <alignment horizontal="right" vertical="center"/>
    </xf>
    <xf numFmtId="166" fontId="10" fillId="16" borderId="89" xfId="0" applyNumberFormat="1" applyFont="1" applyFill="1" applyBorder="1" applyAlignment="1" applyProtection="1">
      <alignment horizontal="right" vertical="center"/>
    </xf>
    <xf numFmtId="166" fontId="10" fillId="2" borderId="109" xfId="0" applyNumberFormat="1" applyFont="1" applyFill="1" applyBorder="1" applyAlignment="1" applyProtection="1">
      <alignment horizontal="right" vertical="center"/>
    </xf>
    <xf numFmtId="166" fontId="10" fillId="2" borderId="110" xfId="0" applyNumberFormat="1" applyFont="1" applyFill="1" applyBorder="1" applyAlignment="1" applyProtection="1">
      <alignment horizontal="right" vertical="center"/>
    </xf>
    <xf numFmtId="0" fontId="4" fillId="0" borderId="0" xfId="0" applyFont="1" applyAlignment="1" applyProtection="1">
      <alignment horizontal="left"/>
    </xf>
    <xf numFmtId="0" fontId="4" fillId="0" borderId="0" xfId="0" applyFont="1" applyAlignment="1" applyProtection="1">
      <alignment horizontal="left" wrapText="1"/>
    </xf>
    <xf numFmtId="166" fontId="10" fillId="2" borderId="111" xfId="0" applyNumberFormat="1" applyFont="1" applyFill="1" applyBorder="1" applyAlignment="1" applyProtection="1">
      <alignment horizontal="right" vertical="center"/>
    </xf>
    <xf numFmtId="0" fontId="4" fillId="11" borderId="112" xfId="0" applyFont="1" applyFill="1" applyBorder="1"/>
    <xf numFmtId="166" fontId="10" fillId="16" borderId="40" xfId="0" applyNumberFormat="1" applyFont="1" applyFill="1" applyBorder="1" applyAlignment="1" applyProtection="1">
      <alignment horizontal="right" vertical="center"/>
    </xf>
    <xf numFmtId="166" fontId="10" fillId="2" borderId="30" xfId="0" applyNumberFormat="1" applyFont="1" applyFill="1" applyBorder="1" applyAlignment="1" applyProtection="1">
      <alignment horizontal="right" vertical="center"/>
    </xf>
    <xf numFmtId="166" fontId="10" fillId="2" borderId="113" xfId="0" applyNumberFormat="1" applyFont="1" applyFill="1" applyBorder="1" applyAlignment="1" applyProtection="1">
      <alignment horizontal="right" vertical="center"/>
    </xf>
    <xf numFmtId="0" fontId="12" fillId="17" borderId="2" xfId="0" applyFont="1" applyFill="1" applyBorder="1" applyAlignment="1" applyProtection="1"/>
    <xf numFmtId="0" fontId="12" fillId="17" borderId="3" xfId="0" applyFont="1" applyFill="1" applyBorder="1" applyAlignment="1" applyProtection="1">
      <alignment wrapText="1"/>
    </xf>
    <xf numFmtId="166" fontId="12" fillId="17" borderId="3" xfId="0" applyNumberFormat="1" applyFont="1" applyFill="1" applyBorder="1" applyAlignment="1" applyProtection="1">
      <alignment horizontal="right"/>
    </xf>
    <xf numFmtId="166" fontId="12" fillId="17" borderId="39" xfId="0" applyNumberFormat="1" applyFont="1" applyFill="1" applyBorder="1" applyAlignment="1" applyProtection="1">
      <alignment horizontal="right"/>
    </xf>
    <xf numFmtId="166" fontId="12" fillId="17" borderId="114" xfId="0" applyNumberFormat="1" applyFont="1" applyFill="1" applyBorder="1" applyAlignment="1" applyProtection="1">
      <alignment horizontal="right"/>
    </xf>
    <xf numFmtId="166" fontId="12" fillId="17" borderId="115" xfId="0" applyNumberFormat="1" applyFont="1" applyFill="1" applyBorder="1" applyAlignment="1" applyProtection="1">
      <alignment horizontal="right"/>
    </xf>
    <xf numFmtId="166" fontId="12" fillId="17" borderId="2" xfId="0" applyNumberFormat="1" applyFont="1" applyFill="1" applyBorder="1" applyAlignment="1" applyProtection="1">
      <alignment horizontal="right"/>
    </xf>
    <xf numFmtId="166" fontId="12" fillId="17" borderId="1" xfId="0" applyNumberFormat="1" applyFont="1" applyFill="1" applyBorder="1" applyAlignment="1" applyProtection="1">
      <alignment horizontal="right"/>
    </xf>
    <xf numFmtId="0" fontId="8" fillId="2" borderId="3" xfId="0" applyFont="1" applyFill="1" applyBorder="1" applyAlignment="1" applyProtection="1">
      <alignment horizontal="left" wrapText="1"/>
    </xf>
    <xf numFmtId="166" fontId="8" fillId="2" borderId="3" xfId="0" applyNumberFormat="1" applyFont="1" applyFill="1" applyBorder="1" applyAlignment="1" applyProtection="1">
      <alignment horizontal="right" vertical="center"/>
    </xf>
    <xf numFmtId="0" fontId="12" fillId="17" borderId="2" xfId="0" applyFont="1" applyFill="1" applyBorder="1" applyAlignment="1" applyProtection="1">
      <alignment vertical="center"/>
    </xf>
    <xf numFmtId="0" fontId="12" fillId="17" borderId="3" xfId="0" applyFont="1" applyFill="1" applyBorder="1" applyAlignment="1" applyProtection="1">
      <alignment vertical="center"/>
    </xf>
    <xf numFmtId="2" fontId="8" fillId="17" borderId="3" xfId="0" applyNumberFormat="1" applyFont="1" applyFill="1" applyBorder="1" applyAlignment="1" applyProtection="1">
      <alignment horizontal="right"/>
    </xf>
    <xf numFmtId="167" fontId="10" fillId="8" borderId="116" xfId="7" applyFont="1" applyFill="1" applyBorder="1" applyAlignment="1" applyProtection="1">
      <alignment vertical="center" wrapText="1"/>
      <protection locked="0"/>
    </xf>
    <xf numFmtId="166" fontId="12" fillId="17" borderId="117" xfId="0" applyNumberFormat="1" applyFont="1" applyFill="1" applyBorder="1" applyAlignment="1" applyProtection="1">
      <alignment horizontal="right" vertical="center"/>
    </xf>
    <xf numFmtId="166" fontId="12" fillId="17" borderId="118" xfId="0" applyNumberFormat="1" applyFont="1" applyFill="1" applyBorder="1" applyAlignment="1" applyProtection="1">
      <alignment horizontal="right" vertical="center"/>
    </xf>
    <xf numFmtId="166" fontId="12" fillId="17" borderId="3" xfId="0" applyNumberFormat="1" applyFont="1" applyFill="1" applyBorder="1" applyAlignment="1" applyProtection="1">
      <alignment horizontal="right" vertical="center"/>
    </xf>
    <xf numFmtId="0" fontId="10" fillId="0" borderId="0" xfId="0" applyFont="1" applyAlignment="1" applyProtection="1">
      <alignment horizontal="left"/>
    </xf>
    <xf numFmtId="0" fontId="17" fillId="0" borderId="0" xfId="0" applyFont="1" applyFill="1" applyAlignment="1" applyProtection="1">
      <alignment horizontal="center" wrapText="1"/>
    </xf>
    <xf numFmtId="0" fontId="18" fillId="0" borderId="0" xfId="0" applyFont="1" applyProtection="1"/>
    <xf numFmtId="0" fontId="10" fillId="0" borderId="88" xfId="0" applyFont="1" applyBorder="1" applyAlignment="1" applyProtection="1">
      <alignment horizontal="left"/>
    </xf>
    <xf numFmtId="0" fontId="10" fillId="0" borderId="16" xfId="0" applyFont="1" applyBorder="1" applyAlignment="1" applyProtection="1">
      <alignment horizontal="left"/>
    </xf>
    <xf numFmtId="0" fontId="8" fillId="10" borderId="46" xfId="0" applyFont="1" applyFill="1" applyBorder="1" applyAlignment="1" applyProtection="1">
      <alignment horizontal="right" vertical="center"/>
    </xf>
    <xf numFmtId="0" fontId="8" fillId="14" borderId="49" xfId="0" applyFont="1" applyFill="1" applyBorder="1" applyAlignment="1" applyProtection="1">
      <alignment horizontal="right" vertical="center"/>
    </xf>
    <xf numFmtId="0" fontId="9" fillId="11" borderId="119" xfId="0" applyFont="1" applyFill="1" applyBorder="1" applyAlignment="1">
      <alignment horizontal="right"/>
    </xf>
    <xf numFmtId="166" fontId="10" fillId="2" borderId="1" xfId="0" applyNumberFormat="1" applyFont="1" applyFill="1" applyBorder="1" applyAlignment="1" applyProtection="1">
      <alignment horizontal="right" vertical="center"/>
    </xf>
    <xf numFmtId="166" fontId="4" fillId="0" borderId="1" xfId="0" applyNumberFormat="1" applyFont="1" applyBorder="1" applyProtection="1"/>
    <xf numFmtId="0" fontId="4" fillId="11" borderId="41" xfId="0" applyFont="1" applyFill="1" applyBorder="1"/>
    <xf numFmtId="10" fontId="10" fillId="8" borderId="116" xfId="1" applyNumberFormat="1" applyFont="1" applyFill="1" applyBorder="1" applyAlignment="1" applyProtection="1">
      <alignment vertical="center" wrapText="1"/>
      <protection locked="0"/>
    </xf>
    <xf numFmtId="0" fontId="4" fillId="2" borderId="0" xfId="0" applyFont="1" applyFill="1" applyAlignment="1" applyProtection="1">
      <alignment horizontal="left" vertical="center"/>
    </xf>
    <xf numFmtId="0" fontId="12" fillId="0" borderId="0" xfId="0" applyFont="1" applyFill="1" applyBorder="1" applyAlignment="1" applyProtection="1">
      <alignment horizontal="left" vertical="center"/>
    </xf>
    <xf numFmtId="0" fontId="10" fillId="0" borderId="0" xfId="0" applyFont="1" applyAlignment="1" applyProtection="1"/>
    <xf numFmtId="166" fontId="4" fillId="2" borderId="0" xfId="0" applyNumberFormat="1" applyFont="1" applyFill="1" applyAlignment="1" applyProtection="1">
      <alignment vertical="center"/>
    </xf>
    <xf numFmtId="0" fontId="10" fillId="0" borderId="0" xfId="0" applyFont="1" applyProtection="1"/>
    <xf numFmtId="0" fontId="3" fillId="0" borderId="0" xfId="0" applyFont="1" applyAlignment="1" applyProtection="1"/>
    <xf numFmtId="0" fontId="19" fillId="0" borderId="0" xfId="0" applyFont="1" applyAlignment="1" applyProtection="1">
      <alignment horizontal="left"/>
    </xf>
    <xf numFmtId="0" fontId="2" fillId="0" borderId="0" xfId="0" applyFont="1" applyProtection="1"/>
    <xf numFmtId="0" fontId="0" fillId="0" borderId="0" xfId="0" applyProtection="1"/>
    <xf numFmtId="0" fontId="3" fillId="0" borderId="0" xfId="0" applyFont="1" applyAlignment="1" applyProtection="1">
      <alignment horizontal="left"/>
    </xf>
    <xf numFmtId="0" fontId="0" fillId="2" borderId="0" xfId="0" applyFill="1" applyAlignment="1" applyProtection="1"/>
    <xf numFmtId="0" fontId="0" fillId="0" borderId="0" xfId="0" applyAlignment="1" applyProtection="1"/>
    <xf numFmtId="166" fontId="4" fillId="2" borderId="0" xfId="0" applyNumberFormat="1" applyFont="1" applyFill="1" applyAlignment="1" applyProtection="1"/>
    <xf numFmtId="0" fontId="9" fillId="8" borderId="17" xfId="0" applyNumberFormat="1" applyFont="1" applyFill="1" applyBorder="1" applyAlignment="1" applyProtection="1">
      <alignment horizontal="right"/>
    </xf>
    <xf numFmtId="164" fontId="10" fillId="18" borderId="61" xfId="0" applyNumberFormat="1" applyFont="1" applyFill="1" applyBorder="1" applyAlignment="1" applyProtection="1">
      <alignment vertical="center" wrapText="1"/>
      <protection locked="0"/>
    </xf>
    <xf numFmtId="164" fontId="10" fillId="18" borderId="66" xfId="0" applyNumberFormat="1" applyFont="1" applyFill="1" applyBorder="1" applyAlignment="1" applyProtection="1">
      <alignment vertical="center" wrapText="1"/>
      <protection locked="0"/>
    </xf>
    <xf numFmtId="164" fontId="10" fillId="18" borderId="51" xfId="0" applyNumberFormat="1" applyFont="1" applyFill="1" applyBorder="1" applyAlignment="1" applyProtection="1">
      <alignment vertical="center" wrapText="1"/>
      <protection locked="0"/>
    </xf>
    <xf numFmtId="164" fontId="10" fillId="18" borderId="55" xfId="0" applyNumberFormat="1" applyFont="1" applyFill="1" applyBorder="1" applyAlignment="1" applyProtection="1">
      <alignment vertical="center" wrapText="1"/>
      <protection locked="0"/>
    </xf>
    <xf numFmtId="164" fontId="10" fillId="18" borderId="82" xfId="0" applyNumberFormat="1" applyFont="1" applyFill="1" applyBorder="1" applyAlignment="1" applyProtection="1">
      <alignment vertical="center" wrapText="1"/>
      <protection locked="0"/>
    </xf>
    <xf numFmtId="0" fontId="8" fillId="9" borderId="7" xfId="0" applyFont="1" applyFill="1" applyBorder="1" applyAlignment="1" applyProtection="1">
      <alignment horizontal="center" vertical="center"/>
    </xf>
    <xf numFmtId="0" fontId="8" fillId="10" borderId="121" xfId="0" applyFont="1" applyFill="1" applyBorder="1" applyAlignment="1" applyProtection="1">
      <alignment horizontal="right" vertical="center"/>
    </xf>
    <xf numFmtId="164" fontId="10" fillId="8" borderId="122" xfId="0" applyNumberFormat="1" applyFont="1" applyFill="1" applyBorder="1" applyAlignment="1" applyProtection="1">
      <alignment vertical="center" wrapText="1"/>
      <protection locked="0"/>
    </xf>
    <xf numFmtId="164" fontId="8" fillId="6" borderId="80" xfId="0" applyNumberFormat="1" applyFont="1" applyFill="1" applyBorder="1" applyAlignment="1" applyProtection="1">
      <alignment vertical="center"/>
    </xf>
    <xf numFmtId="164" fontId="10" fillId="8" borderId="98" xfId="0" applyNumberFormat="1" applyFont="1" applyFill="1" applyBorder="1" applyAlignment="1" applyProtection="1">
      <alignment vertical="center" wrapText="1"/>
      <protection locked="0"/>
    </xf>
    <xf numFmtId="164" fontId="8" fillId="13" borderId="78" xfId="1" applyNumberFormat="1" applyFont="1" applyFill="1" applyBorder="1" applyAlignment="1" applyProtection="1">
      <alignment horizontal="right" wrapText="1"/>
    </xf>
    <xf numFmtId="0" fontId="8" fillId="6" borderId="48" xfId="0" applyFont="1" applyFill="1" applyBorder="1" applyAlignment="1" applyProtection="1">
      <alignment horizontal="right" vertical="center"/>
    </xf>
    <xf numFmtId="164" fontId="8" fillId="13" borderId="124" xfId="1" applyNumberFormat="1" applyFont="1" applyFill="1" applyBorder="1" applyAlignment="1" applyProtection="1">
      <alignment horizontal="right" wrapText="1"/>
    </xf>
    <xf numFmtId="0" fontId="4" fillId="2" borderId="125" xfId="0" applyFont="1" applyFill="1" applyBorder="1" applyProtection="1"/>
    <xf numFmtId="0" fontId="4" fillId="2" borderId="126" xfId="0" applyFont="1" applyFill="1" applyBorder="1" applyProtection="1"/>
    <xf numFmtId="0" fontId="4" fillId="0" borderId="126" xfId="0" applyFont="1" applyBorder="1" applyProtection="1"/>
    <xf numFmtId="168" fontId="8" fillId="0" borderId="126" xfId="0" applyNumberFormat="1" applyFont="1" applyFill="1" applyBorder="1" applyProtection="1"/>
    <xf numFmtId="0" fontId="4" fillId="0" borderId="126" xfId="0" applyFont="1" applyFill="1" applyBorder="1" applyProtection="1"/>
    <xf numFmtId="0" fontId="10" fillId="2" borderId="56" xfId="0" applyFont="1" applyFill="1" applyBorder="1" applyAlignment="1" applyProtection="1">
      <alignment horizontal="center"/>
    </xf>
    <xf numFmtId="0" fontId="10" fillId="2" borderId="57" xfId="0" applyFont="1" applyFill="1" applyBorder="1" applyAlignment="1" applyProtection="1">
      <alignment horizontal="center"/>
    </xf>
    <xf numFmtId="0" fontId="10" fillId="2" borderId="67" xfId="0" applyFont="1" applyFill="1" applyBorder="1" applyAlignment="1" applyProtection="1">
      <alignment horizontal="center"/>
    </xf>
    <xf numFmtId="0" fontId="10" fillId="2" borderId="120" xfId="0" applyFont="1" applyFill="1" applyBorder="1" applyAlignment="1" applyProtection="1">
      <alignment horizontal="center"/>
    </xf>
    <xf numFmtId="0" fontId="9" fillId="10" borderId="91" xfId="0" applyFont="1" applyFill="1" applyBorder="1" applyAlignment="1" applyProtection="1">
      <alignment horizontal="center" vertical="center"/>
    </xf>
    <xf numFmtId="0" fontId="9" fillId="10" borderId="92" xfId="0" applyFont="1" applyFill="1" applyBorder="1" applyAlignment="1" applyProtection="1">
      <alignment horizontal="center" vertical="center"/>
    </xf>
    <xf numFmtId="0" fontId="9" fillId="10" borderId="93" xfId="0" applyFont="1" applyFill="1" applyBorder="1" applyAlignment="1" applyProtection="1">
      <alignment horizontal="center" vertical="center"/>
    </xf>
    <xf numFmtId="0" fontId="9" fillId="14" borderId="93" xfId="0" applyFont="1" applyFill="1" applyBorder="1" applyAlignment="1" applyProtection="1">
      <alignment horizontal="center" vertical="center" wrapText="1"/>
    </xf>
    <xf numFmtId="0" fontId="9" fillId="14" borderId="95" xfId="0" applyFont="1" applyFill="1" applyBorder="1" applyAlignment="1" applyProtection="1">
      <alignment horizontal="center" vertical="center" wrapText="1"/>
    </xf>
    <xf numFmtId="0" fontId="8" fillId="6" borderId="6"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8" fillId="6" borderId="8" xfId="0" applyFont="1" applyFill="1" applyBorder="1" applyAlignment="1" applyProtection="1">
      <alignment horizontal="center" vertical="center"/>
    </xf>
    <xf numFmtId="0" fontId="8" fillId="10" borderId="6" xfId="0" applyFont="1" applyFill="1" applyBorder="1" applyAlignment="1" applyProtection="1">
      <alignment horizontal="center" vertical="center"/>
    </xf>
    <xf numFmtId="0" fontId="8" fillId="10" borderId="7" xfId="0" applyFont="1" applyFill="1" applyBorder="1" applyAlignment="1" applyProtection="1">
      <alignment horizontal="center" vertical="center"/>
    </xf>
    <xf numFmtId="0" fontId="8" fillId="10" borderId="8" xfId="0" applyFont="1" applyFill="1" applyBorder="1" applyAlignment="1" applyProtection="1">
      <alignment horizontal="center" vertical="center"/>
    </xf>
    <xf numFmtId="0" fontId="9" fillId="6" borderId="72" xfId="0" applyFont="1" applyFill="1" applyBorder="1" applyAlignment="1" applyProtection="1">
      <alignment horizontal="center"/>
    </xf>
    <xf numFmtId="0" fontId="9" fillId="6" borderId="73" xfId="0" applyFont="1" applyFill="1" applyBorder="1" applyAlignment="1" applyProtection="1">
      <alignment horizontal="center"/>
    </xf>
    <xf numFmtId="0" fontId="9" fillId="6" borderId="52" xfId="0" applyFont="1" applyFill="1" applyBorder="1" applyAlignment="1" applyProtection="1">
      <alignment horizontal="center"/>
    </xf>
    <xf numFmtId="0" fontId="9" fillId="10" borderId="74" xfId="0" applyFont="1" applyFill="1" applyBorder="1" applyAlignment="1" applyProtection="1">
      <alignment horizontal="center"/>
    </xf>
    <xf numFmtId="0" fontId="9" fillId="10" borderId="34" xfId="0" applyFont="1" applyFill="1" applyBorder="1" applyAlignment="1" applyProtection="1">
      <alignment horizontal="center"/>
    </xf>
    <xf numFmtId="0" fontId="9" fillId="10" borderId="75" xfId="0" applyFont="1" applyFill="1" applyBorder="1" applyAlignment="1" applyProtection="1">
      <alignment horizontal="center"/>
    </xf>
    <xf numFmtId="0" fontId="9" fillId="6" borderId="28" xfId="0" applyFont="1" applyFill="1" applyBorder="1" applyAlignment="1" applyProtection="1">
      <alignment horizontal="center"/>
    </xf>
    <xf numFmtId="0" fontId="9" fillId="6" borderId="38" xfId="0" applyFont="1" applyFill="1" applyBorder="1" applyAlignment="1" applyProtection="1">
      <alignment horizontal="center"/>
    </xf>
    <xf numFmtId="0" fontId="9" fillId="10" borderId="39" xfId="0" applyFont="1" applyFill="1" applyBorder="1" applyAlignment="1" applyProtection="1">
      <alignment horizontal="center"/>
    </xf>
    <xf numFmtId="0" fontId="9" fillId="10" borderId="40" xfId="0" applyFont="1" applyFill="1" applyBorder="1" applyAlignment="1" applyProtection="1">
      <alignment horizontal="center"/>
    </xf>
    <xf numFmtId="0" fontId="9" fillId="10" borderId="41" xfId="0" applyFont="1" applyFill="1" applyBorder="1" applyAlignment="1" applyProtection="1">
      <alignment horizontal="center"/>
    </xf>
    <xf numFmtId="164" fontId="8" fillId="7" borderId="6" xfId="0" applyNumberFormat="1" applyFont="1" applyFill="1" applyBorder="1" applyAlignment="1" applyProtection="1">
      <alignment horizontal="center" vertical="center"/>
    </xf>
    <xf numFmtId="164" fontId="8" fillId="7" borderId="7" xfId="0" applyNumberFormat="1" applyFont="1" applyFill="1" applyBorder="1" applyAlignment="1" applyProtection="1">
      <alignment horizontal="center" vertical="center"/>
    </xf>
    <xf numFmtId="0" fontId="8" fillId="9" borderId="6" xfId="0" applyFont="1" applyFill="1" applyBorder="1" applyAlignment="1" applyProtection="1">
      <alignment horizontal="center" vertical="center"/>
    </xf>
    <xf numFmtId="0" fontId="8" fillId="9" borderId="7" xfId="0" applyFont="1" applyFill="1" applyBorder="1" applyAlignment="1" applyProtection="1">
      <alignment horizontal="center" vertical="center"/>
    </xf>
    <xf numFmtId="0" fontId="8" fillId="9" borderId="32" xfId="0" applyFont="1" applyFill="1" applyBorder="1" applyAlignment="1" applyProtection="1">
      <alignment horizontal="center" vertical="center"/>
    </xf>
    <xf numFmtId="0" fontId="9" fillId="6" borderId="33" xfId="0" applyFont="1" applyFill="1" applyBorder="1" applyAlignment="1" applyProtection="1">
      <alignment horizontal="center"/>
    </xf>
    <xf numFmtId="0" fontId="9" fillId="6" borderId="34" xfId="0" applyFont="1" applyFill="1" applyBorder="1" applyAlignment="1" applyProtection="1">
      <alignment horizontal="center"/>
    </xf>
    <xf numFmtId="0" fontId="9" fillId="6" borderId="35" xfId="0" applyFont="1" applyFill="1" applyBorder="1" applyAlignment="1" applyProtection="1">
      <alignment horizontal="center"/>
    </xf>
    <xf numFmtId="0" fontId="9" fillId="10" borderId="36" xfId="0" applyFont="1" applyFill="1" applyBorder="1" applyAlignment="1" applyProtection="1">
      <alignment horizontal="center"/>
    </xf>
    <xf numFmtId="0" fontId="9" fillId="10" borderId="0" xfId="0" applyFont="1" applyFill="1" applyBorder="1" applyAlignment="1" applyProtection="1">
      <alignment horizontal="center"/>
    </xf>
    <xf numFmtId="0" fontId="9" fillId="6" borderId="123" xfId="0" applyFont="1" applyFill="1" applyBorder="1" applyAlignment="1" applyProtection="1">
      <alignment horizontal="center"/>
    </xf>
  </cellXfs>
  <cellStyles count="8">
    <cellStyle name="Comma 10" xfId="7"/>
    <cellStyle name="dms_TopHeader" xfId="3"/>
    <cellStyle name="Normal" xfId="0" builtinId="0"/>
    <cellStyle name="Normal 10" xfId="2"/>
    <cellStyle name="Normal 3 5" xfId="6"/>
    <cellStyle name="Percent" xfId="1" builtinId="5"/>
    <cellStyle name="TableLvl2" xfId="4"/>
    <cellStyle name="TableLvl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0"/>
  <sheetViews>
    <sheetView showGridLines="0" tabSelected="1" zoomScale="69" workbookViewId="0">
      <selection activeCell="U53" sqref="U53"/>
    </sheetView>
  </sheetViews>
  <sheetFormatPr defaultColWidth="9.140625" defaultRowHeight="15" x14ac:dyDescent="0.25"/>
  <cols>
    <col min="1" max="1" width="6" style="1" customWidth="1"/>
    <col min="2" max="2" width="65.7109375" style="4" customWidth="1"/>
    <col min="3" max="28" width="12.28515625" style="4" customWidth="1"/>
    <col min="29" max="16384" width="9.140625" style="4"/>
  </cols>
  <sheetData>
    <row r="1" spans="1:28" ht="30" customHeight="1" x14ac:dyDescent="0.25">
      <c r="B1" s="5" t="s">
        <v>0</v>
      </c>
      <c r="C1" s="6"/>
      <c r="D1" s="6"/>
      <c r="E1" s="6"/>
      <c r="F1" s="6"/>
      <c r="G1" s="3"/>
      <c r="H1" s="3"/>
      <c r="I1" s="3"/>
      <c r="J1" s="3"/>
      <c r="K1" s="3"/>
      <c r="L1" s="3"/>
      <c r="M1" s="3"/>
      <c r="N1" s="3"/>
      <c r="O1" s="3"/>
      <c r="P1" s="3"/>
      <c r="Q1" s="3"/>
      <c r="R1" s="3"/>
      <c r="S1" s="3"/>
      <c r="T1" s="3"/>
      <c r="U1" s="3"/>
      <c r="V1" s="3"/>
      <c r="W1" s="3"/>
      <c r="X1" s="3"/>
      <c r="Y1" s="3"/>
      <c r="Z1" s="3"/>
      <c r="AA1" s="3"/>
      <c r="AB1" s="3"/>
    </row>
    <row r="2" spans="1:28" ht="30" customHeight="1" x14ac:dyDescent="0.25">
      <c r="B2" s="5" t="s">
        <v>54</v>
      </c>
      <c r="C2" s="6"/>
      <c r="D2" s="6"/>
      <c r="E2" s="6"/>
      <c r="F2" s="6"/>
      <c r="G2" s="3"/>
      <c r="H2" s="3"/>
      <c r="I2" s="3"/>
      <c r="J2" s="3"/>
      <c r="K2" s="3"/>
      <c r="L2" s="3"/>
      <c r="M2" s="3"/>
      <c r="N2" s="3"/>
      <c r="O2" s="3"/>
      <c r="P2" s="3"/>
      <c r="Q2" s="3"/>
      <c r="R2" s="3"/>
      <c r="S2" s="3"/>
      <c r="T2" s="3"/>
      <c r="U2" s="3"/>
      <c r="V2" s="3"/>
      <c r="W2" s="3"/>
      <c r="X2" s="3"/>
      <c r="Y2" s="3"/>
      <c r="Z2" s="3"/>
      <c r="AA2" s="3"/>
      <c r="AB2" s="3"/>
    </row>
    <row r="3" spans="1:28" ht="30" customHeight="1" x14ac:dyDescent="0.25">
      <c r="B3" s="7" t="s">
        <v>53</v>
      </c>
      <c r="C3" s="2"/>
      <c r="D3" s="2"/>
      <c r="E3" s="2"/>
      <c r="F3" s="2"/>
      <c r="G3" s="3"/>
      <c r="H3" s="3"/>
      <c r="I3" s="3"/>
      <c r="J3" s="3"/>
      <c r="K3" s="3"/>
      <c r="L3" s="3"/>
      <c r="M3" s="3"/>
      <c r="N3" s="3"/>
      <c r="O3" s="3"/>
      <c r="P3" s="3"/>
      <c r="Q3" s="3"/>
      <c r="R3" s="3"/>
      <c r="S3" s="3"/>
      <c r="T3" s="3"/>
      <c r="U3" s="3"/>
      <c r="V3" s="3"/>
      <c r="W3" s="3"/>
      <c r="X3" s="3"/>
      <c r="Y3" s="3"/>
      <c r="Z3" s="3"/>
      <c r="AA3" s="3"/>
      <c r="AB3" s="3"/>
    </row>
    <row r="4" spans="1:28" ht="30" customHeight="1" x14ac:dyDescent="0.25">
      <c r="B4" s="8" t="s">
        <v>1</v>
      </c>
      <c r="C4" s="8"/>
      <c r="D4" s="8"/>
      <c r="E4" s="8"/>
      <c r="F4" s="8"/>
      <c r="G4" s="8"/>
      <c r="H4" s="8"/>
      <c r="I4" s="8"/>
      <c r="J4" s="8"/>
      <c r="K4" s="8"/>
      <c r="L4" s="8"/>
      <c r="M4" s="8"/>
      <c r="N4" s="8"/>
      <c r="O4" s="8"/>
      <c r="P4" s="8"/>
      <c r="Q4" s="8"/>
      <c r="R4" s="8"/>
      <c r="S4" s="8"/>
      <c r="T4" s="8"/>
      <c r="U4" s="8"/>
      <c r="V4" s="8"/>
      <c r="W4" s="8"/>
      <c r="X4" s="8"/>
      <c r="Y4" s="8"/>
      <c r="Z4" s="8"/>
      <c r="AA4" s="8"/>
      <c r="AB4" s="8"/>
    </row>
    <row r="6" spans="1:28" s="10" customFormat="1" ht="15.75" thickBot="1" x14ac:dyDescent="0.3">
      <c r="A6" s="1"/>
      <c r="B6" s="9"/>
      <c r="C6" s="9"/>
      <c r="D6" s="9"/>
      <c r="E6" s="9"/>
      <c r="F6" s="9"/>
      <c r="G6" s="9"/>
      <c r="H6" s="9"/>
      <c r="I6" s="9"/>
      <c r="J6" s="9"/>
      <c r="K6" s="9"/>
      <c r="L6" s="9"/>
      <c r="M6" s="9"/>
      <c r="N6" s="9"/>
      <c r="O6" s="9"/>
      <c r="Q6" s="11"/>
      <c r="R6" s="11"/>
      <c r="S6" s="11"/>
      <c r="T6" s="11"/>
      <c r="U6" s="11"/>
      <c r="V6" s="11"/>
    </row>
    <row r="7" spans="1:28" s="10" customFormat="1" ht="15.75" thickBot="1" x14ac:dyDescent="0.3">
      <c r="A7" s="1"/>
      <c r="B7" s="12" t="s">
        <v>2</v>
      </c>
      <c r="C7" s="13"/>
      <c r="D7" s="14"/>
      <c r="E7" s="14"/>
      <c r="F7" s="14"/>
      <c r="G7" s="14"/>
      <c r="H7" s="14"/>
      <c r="I7" s="14"/>
      <c r="J7" s="14"/>
      <c r="K7" s="14"/>
      <c r="L7" s="14"/>
      <c r="M7" s="14"/>
      <c r="N7" s="14"/>
      <c r="O7" s="15"/>
      <c r="Q7" s="11"/>
      <c r="R7" s="11"/>
      <c r="S7" s="11"/>
      <c r="T7" s="11"/>
      <c r="U7" s="11"/>
      <c r="V7" s="11"/>
    </row>
    <row r="8" spans="1:28" s="19" customFormat="1" x14ac:dyDescent="0.25">
      <c r="A8" s="1"/>
      <c r="B8" s="16"/>
      <c r="C8" s="310" t="s">
        <v>3</v>
      </c>
      <c r="D8" s="311"/>
      <c r="E8" s="311"/>
      <c r="F8" s="311"/>
      <c r="G8" s="311"/>
      <c r="H8" s="311"/>
      <c r="I8" s="311"/>
      <c r="J8" s="311"/>
      <c r="K8" s="311"/>
      <c r="L8" s="311"/>
      <c r="M8" s="311"/>
      <c r="N8" s="17" t="s">
        <v>4</v>
      </c>
      <c r="O8" s="18"/>
      <c r="P8" s="10"/>
      <c r="Q8" s="11"/>
      <c r="R8" s="11"/>
      <c r="S8" s="11"/>
      <c r="T8" s="11"/>
      <c r="U8" s="11"/>
      <c r="V8" s="11"/>
      <c r="W8" s="10"/>
      <c r="X8" s="10"/>
      <c r="Y8" s="10"/>
    </row>
    <row r="9" spans="1:28" s="23" customFormat="1" ht="15.75" thickBot="1" x14ac:dyDescent="0.3">
      <c r="A9" s="1"/>
      <c r="B9" s="16"/>
      <c r="C9" s="20">
        <v>2009</v>
      </c>
      <c r="D9" s="21">
        <v>2010</v>
      </c>
      <c r="E9" s="21">
        <v>2011</v>
      </c>
      <c r="F9" s="21">
        <v>2012</v>
      </c>
      <c r="G9" s="21">
        <v>2013</v>
      </c>
      <c r="H9" s="21">
        <v>2014</v>
      </c>
      <c r="I9" s="21">
        <v>2015</v>
      </c>
      <c r="J9" s="21">
        <v>2016</v>
      </c>
      <c r="K9" s="21">
        <v>2017</v>
      </c>
      <c r="L9" s="21">
        <v>2018</v>
      </c>
      <c r="M9" s="21">
        <v>2019</v>
      </c>
      <c r="N9" s="21">
        <v>2020</v>
      </c>
      <c r="O9" s="22" t="s">
        <v>5</v>
      </c>
      <c r="P9" s="10"/>
      <c r="Q9" s="11"/>
      <c r="R9" s="11"/>
      <c r="S9" s="11"/>
      <c r="T9" s="11"/>
      <c r="U9" s="11"/>
      <c r="V9" s="11"/>
      <c r="W9" s="10"/>
      <c r="X9" s="10"/>
      <c r="Y9" s="10"/>
    </row>
    <row r="10" spans="1:28" s="23" customFormat="1" x14ac:dyDescent="0.25">
      <c r="A10" s="1"/>
      <c r="B10" s="24" t="s">
        <v>6</v>
      </c>
      <c r="C10" s="25"/>
      <c r="D10" s="26">
        <v>174</v>
      </c>
      <c r="E10" s="27">
        <v>179.4</v>
      </c>
      <c r="F10" s="28"/>
      <c r="G10" s="28"/>
      <c r="H10" s="28"/>
      <c r="I10" s="28"/>
      <c r="J10" s="29"/>
      <c r="K10" s="29"/>
      <c r="L10" s="29"/>
      <c r="M10" s="29"/>
      <c r="N10" s="29"/>
      <c r="O10" s="30"/>
      <c r="P10" s="10"/>
      <c r="Q10" s="11"/>
      <c r="R10" s="11"/>
      <c r="S10" s="11"/>
      <c r="T10" s="11"/>
      <c r="U10" s="11"/>
      <c r="V10" s="11"/>
      <c r="W10" s="10"/>
      <c r="X10" s="10"/>
      <c r="Y10" s="10"/>
    </row>
    <row r="11" spans="1:28" s="23" customFormat="1" x14ac:dyDescent="0.25">
      <c r="A11" s="1"/>
      <c r="B11" s="31" t="s">
        <v>7</v>
      </c>
      <c r="C11" s="32"/>
      <c r="D11" s="33"/>
      <c r="E11" s="34">
        <v>99.8</v>
      </c>
      <c r="F11" s="34">
        <v>102</v>
      </c>
      <c r="G11" s="34">
        <v>104.8</v>
      </c>
      <c r="H11" s="34">
        <v>106.6</v>
      </c>
      <c r="I11" s="35">
        <v>108.4</v>
      </c>
      <c r="J11" s="35">
        <v>110</v>
      </c>
      <c r="K11" s="35">
        <v>112.1</v>
      </c>
      <c r="L11" s="35">
        <v>114.1</v>
      </c>
      <c r="M11" s="35">
        <v>116.2</v>
      </c>
      <c r="N11" s="35">
        <v>117.2</v>
      </c>
      <c r="O11" s="36">
        <f>114.4*(1+3%)</f>
        <v>117.83200000000001</v>
      </c>
      <c r="P11" s="10"/>
      <c r="Q11" s="11"/>
      <c r="R11" s="11"/>
      <c r="S11" s="11"/>
      <c r="T11" s="11"/>
      <c r="U11" s="11"/>
      <c r="V11" s="11"/>
      <c r="W11" s="10"/>
      <c r="X11" s="10"/>
      <c r="Y11" s="10"/>
    </row>
    <row r="12" spans="1:28" s="23" customFormat="1" x14ac:dyDescent="0.25">
      <c r="A12" s="1"/>
      <c r="B12" s="37" t="s">
        <v>8</v>
      </c>
      <c r="C12" s="38"/>
      <c r="D12" s="39"/>
      <c r="E12" s="40">
        <f t="shared" ref="E12" si="0">E10/D10-1</f>
        <v>3.1034482758620641E-2</v>
      </c>
      <c r="F12" s="40">
        <f t="shared" ref="F12:L12" si="1">+F11/E11-1</f>
        <v>2.2044088176352838E-2</v>
      </c>
      <c r="G12" s="40">
        <f t="shared" si="1"/>
        <v>2.7450980392156765E-2</v>
      </c>
      <c r="H12" s="40">
        <f t="shared" si="1"/>
        <v>1.7175572519083859E-2</v>
      </c>
      <c r="I12" s="40">
        <f t="shared" si="1"/>
        <v>1.6885553470919357E-2</v>
      </c>
      <c r="J12" s="40">
        <f t="shared" si="1"/>
        <v>1.4760147601476037E-2</v>
      </c>
      <c r="K12" s="40">
        <f t="shared" si="1"/>
        <v>1.9090909090909047E-2</v>
      </c>
      <c r="L12" s="40">
        <f t="shared" si="1"/>
        <v>1.7841213202497874E-2</v>
      </c>
      <c r="M12" s="40">
        <f>+M11/L11-1</f>
        <v>1.8404907975460238E-2</v>
      </c>
      <c r="N12" s="40">
        <f>+N11/M11-1</f>
        <v>8.6058519793459354E-3</v>
      </c>
      <c r="O12" s="41">
        <f>+O11/N11-1</f>
        <v>5.3924914675769209E-3</v>
      </c>
      <c r="P12" s="10"/>
      <c r="Q12" s="11"/>
      <c r="R12" s="11"/>
      <c r="S12" s="11"/>
      <c r="T12" s="11"/>
      <c r="U12" s="11"/>
      <c r="V12" s="11"/>
      <c r="W12" s="10"/>
      <c r="X12" s="10"/>
      <c r="Y12" s="10"/>
    </row>
    <row r="13" spans="1:28" s="23" customFormat="1" ht="15.75" thickBot="1" x14ac:dyDescent="0.3">
      <c r="A13" s="1"/>
      <c r="B13" s="42" t="s">
        <v>9</v>
      </c>
      <c r="C13" s="43"/>
      <c r="D13" s="44">
        <f>E13/(1+E12)</f>
        <v>0.82147452832909185</v>
      </c>
      <c r="E13" s="45">
        <f t="shared" ref="E13:K13" si="2">F13/(1+F12)</f>
        <v>0.84696856541516707</v>
      </c>
      <c r="F13" s="45">
        <f t="shared" si="2"/>
        <v>0.86563921515377806</v>
      </c>
      <c r="G13" s="45">
        <f t="shared" si="2"/>
        <v>0.88940186027564638</v>
      </c>
      <c r="H13" s="45">
        <f t="shared" si="2"/>
        <v>0.90467784642541882</v>
      </c>
      <c r="I13" s="45">
        <f t="shared" si="2"/>
        <v>0.91995383257519137</v>
      </c>
      <c r="J13" s="45">
        <f t="shared" si="2"/>
        <v>0.9335324869305448</v>
      </c>
      <c r="K13" s="45">
        <f t="shared" si="2"/>
        <v>0.95135447077194613</v>
      </c>
      <c r="L13" s="45">
        <f>M13/(1+M12)</f>
        <v>0.968327788716138</v>
      </c>
      <c r="M13" s="45">
        <f>N13/(1+N12)</f>
        <v>0.98614977255753944</v>
      </c>
      <c r="N13" s="45">
        <f>O13/(1+O12)</f>
        <v>0.99463643152963532</v>
      </c>
      <c r="O13" s="46">
        <v>1</v>
      </c>
      <c r="P13" s="10"/>
      <c r="Q13" s="11"/>
      <c r="R13" s="11"/>
      <c r="S13" s="11"/>
      <c r="T13" s="11"/>
      <c r="U13" s="11"/>
      <c r="V13" s="11"/>
      <c r="W13" s="10"/>
      <c r="X13" s="10"/>
      <c r="Y13" s="10"/>
    </row>
    <row r="14" spans="1:28" s="23" customFormat="1" x14ac:dyDescent="0.25">
      <c r="A14" s="1"/>
      <c r="B14" s="47"/>
      <c r="C14" s="48"/>
      <c r="D14" s="48"/>
      <c r="E14" s="48"/>
      <c r="F14" s="48"/>
      <c r="G14" s="48"/>
      <c r="H14" s="48"/>
      <c r="I14" s="48"/>
      <c r="J14" s="49"/>
      <c r="K14" s="11"/>
      <c r="L14" s="49"/>
      <c r="M14" s="49"/>
      <c r="N14" s="50"/>
      <c r="O14" s="11"/>
      <c r="P14" s="49"/>
      <c r="Q14" s="11"/>
      <c r="R14" s="11"/>
      <c r="S14" s="11"/>
      <c r="T14" s="11"/>
      <c r="U14" s="11"/>
      <c r="V14" s="11"/>
      <c r="W14" s="11"/>
      <c r="X14" s="11"/>
      <c r="Y14" s="11"/>
    </row>
    <row r="15" spans="1:28" s="23" customFormat="1" x14ac:dyDescent="0.25">
      <c r="A15" s="1"/>
      <c r="B15" s="47"/>
      <c r="C15" s="48"/>
      <c r="D15" s="48"/>
      <c r="E15" s="48"/>
      <c r="F15" s="48"/>
      <c r="G15" s="48"/>
      <c r="H15" s="48"/>
      <c r="I15" s="48"/>
      <c r="J15" s="49"/>
      <c r="K15" s="10"/>
      <c r="L15" s="10"/>
      <c r="M15" s="10"/>
      <c r="N15" s="10"/>
      <c r="O15" s="10"/>
      <c r="P15" s="10"/>
      <c r="Q15" s="51"/>
      <c r="R15" s="52"/>
      <c r="S15" s="52"/>
      <c r="T15" s="11"/>
      <c r="U15" s="11"/>
      <c r="V15" s="11"/>
      <c r="W15" s="11"/>
      <c r="X15" s="11"/>
      <c r="Y15" s="11"/>
    </row>
    <row r="16" spans="1:28" s="23" customFormat="1" x14ac:dyDescent="0.25">
      <c r="A16" s="1"/>
      <c r="B16" s="47"/>
      <c r="C16" s="48"/>
      <c r="D16" s="48"/>
      <c r="E16" s="48"/>
      <c r="F16" s="48"/>
      <c r="G16" s="48"/>
      <c r="H16" s="48"/>
      <c r="I16" s="48"/>
      <c r="J16" s="49"/>
      <c r="K16" s="11"/>
      <c r="L16" s="49"/>
      <c r="M16" s="49"/>
      <c r="N16" s="50"/>
      <c r="O16" s="11"/>
      <c r="P16" s="49"/>
      <c r="Q16" s="49"/>
      <c r="R16" s="52"/>
      <c r="S16" s="52"/>
      <c r="T16" s="11"/>
      <c r="U16" s="11"/>
      <c r="V16" s="11"/>
      <c r="W16" s="11"/>
      <c r="X16" s="11"/>
      <c r="Y16" s="11"/>
    </row>
    <row r="17" spans="1:28" s="23" customFormat="1" x14ac:dyDescent="0.2">
      <c r="A17" s="1"/>
      <c r="B17" s="53" t="s">
        <v>10</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s="10" customFormat="1" thickBot="1" x14ac:dyDescent="0.25">
      <c r="A18" s="1"/>
    </row>
    <row r="19" spans="1:28" s="10" customFormat="1" ht="15.75" thickBot="1" x14ac:dyDescent="0.3">
      <c r="A19" s="1"/>
      <c r="B19" s="54" t="s">
        <v>11</v>
      </c>
      <c r="C19" s="55">
        <v>2014</v>
      </c>
    </row>
    <row r="20" spans="1:28" s="50" customFormat="1" ht="15.75" thickBot="1" x14ac:dyDescent="0.25">
      <c r="A20" s="1"/>
      <c r="B20" s="56" t="s">
        <v>12</v>
      </c>
      <c r="C20" s="57"/>
      <c r="D20" s="57"/>
      <c r="E20" s="57"/>
      <c r="F20" s="57"/>
      <c r="G20" s="57"/>
      <c r="H20" s="57"/>
      <c r="I20" s="57"/>
      <c r="J20" s="57"/>
      <c r="K20" s="57"/>
      <c r="L20" s="57"/>
      <c r="M20" s="57"/>
      <c r="N20" s="57"/>
      <c r="O20" s="58"/>
      <c r="P20" s="58"/>
      <c r="Q20" s="58"/>
      <c r="R20" s="58"/>
      <c r="S20" s="58"/>
      <c r="T20" s="58"/>
      <c r="U20" s="58"/>
      <c r="V20" s="59"/>
      <c r="W20" s="10"/>
      <c r="X20" s="10"/>
      <c r="Y20" s="10"/>
      <c r="Z20" s="10"/>
      <c r="AA20" s="10"/>
    </row>
    <row r="21" spans="1:28" s="23" customFormat="1" x14ac:dyDescent="0.2">
      <c r="A21" s="1"/>
      <c r="B21" s="10"/>
      <c r="C21" s="312" t="s">
        <v>52</v>
      </c>
      <c r="D21" s="313"/>
      <c r="E21" s="313"/>
      <c r="F21" s="313"/>
      <c r="G21" s="314"/>
      <c r="H21" s="313" t="s">
        <v>51</v>
      </c>
      <c r="I21" s="313"/>
      <c r="J21" s="313"/>
      <c r="K21" s="313"/>
      <c r="L21" s="314"/>
      <c r="M21" s="271" t="s">
        <v>55</v>
      </c>
      <c r="N21" s="279"/>
      <c r="O21" s="297" t="s">
        <v>13</v>
      </c>
      <c r="P21" s="297"/>
      <c r="Q21" s="297"/>
      <c r="R21" s="297"/>
      <c r="S21" s="297"/>
      <c r="T21" s="297"/>
      <c r="U21" s="297"/>
      <c r="V21" s="298"/>
      <c r="W21" s="10"/>
      <c r="X21" s="10"/>
      <c r="Y21" s="10"/>
      <c r="Z21" s="10"/>
      <c r="AA21" s="10"/>
      <c r="AB21" s="60"/>
    </row>
    <row r="22" spans="1:28" s="23" customFormat="1" ht="15.75" thickBot="1" x14ac:dyDescent="0.3">
      <c r="A22" s="1"/>
      <c r="B22" s="10"/>
      <c r="C22" s="315" t="s">
        <v>14</v>
      </c>
      <c r="D22" s="316"/>
      <c r="E22" s="316"/>
      <c r="F22" s="316"/>
      <c r="G22" s="317"/>
      <c r="H22" s="318" t="s">
        <v>15</v>
      </c>
      <c r="I22" s="319"/>
      <c r="J22" s="319"/>
      <c r="K22" s="319"/>
      <c r="L22" s="319"/>
      <c r="M22" s="319"/>
      <c r="N22" s="280"/>
      <c r="O22" s="320" t="s">
        <v>14</v>
      </c>
      <c r="P22" s="306"/>
      <c r="Q22" s="307" t="s">
        <v>15</v>
      </c>
      <c r="R22" s="308"/>
      <c r="S22" s="308"/>
      <c r="T22" s="308"/>
      <c r="U22" s="308"/>
      <c r="V22" s="309"/>
      <c r="W22" s="10"/>
      <c r="X22" s="10"/>
      <c r="Y22" s="10"/>
      <c r="Z22" s="10"/>
      <c r="AA22" s="10"/>
      <c r="AB22" s="60"/>
    </row>
    <row r="23" spans="1:28" s="23" customFormat="1" ht="15.75" thickBot="1" x14ac:dyDescent="0.3">
      <c r="A23" s="1"/>
      <c r="B23" s="61"/>
      <c r="C23" s="62">
        <v>2011</v>
      </c>
      <c r="D23" s="63">
        <v>2012</v>
      </c>
      <c r="E23" s="63">
        <v>2013</v>
      </c>
      <c r="F23" s="63">
        <v>2014</v>
      </c>
      <c r="G23" s="64">
        <v>2015</v>
      </c>
      <c r="H23" s="65">
        <v>2016</v>
      </c>
      <c r="I23" s="66">
        <v>2017</v>
      </c>
      <c r="J23" s="66">
        <v>2018</v>
      </c>
      <c r="K23" s="66">
        <v>2019</v>
      </c>
      <c r="L23" s="66">
        <v>2020</v>
      </c>
      <c r="M23" s="272" t="s">
        <v>5</v>
      </c>
      <c r="N23" s="280"/>
      <c r="O23" s="277">
        <v>2014</v>
      </c>
      <c r="P23" s="68">
        <v>2015</v>
      </c>
      <c r="Q23" s="69">
        <v>2016</v>
      </c>
      <c r="R23" s="70">
        <v>2017</v>
      </c>
      <c r="S23" s="70">
        <v>2018</v>
      </c>
      <c r="T23" s="70">
        <v>2019</v>
      </c>
      <c r="U23" s="70">
        <v>2020</v>
      </c>
      <c r="V23" s="71" t="s">
        <v>5</v>
      </c>
      <c r="W23" s="10"/>
      <c r="X23" s="10"/>
      <c r="Y23" s="10"/>
      <c r="Z23" s="10"/>
      <c r="AA23" s="10"/>
      <c r="AB23" s="60"/>
    </row>
    <row r="24" spans="1:28" s="23" customFormat="1" ht="14.25" x14ac:dyDescent="0.2">
      <c r="A24" s="1"/>
      <c r="B24" s="72" t="s">
        <v>16</v>
      </c>
      <c r="C24" s="73"/>
      <c r="D24" s="74"/>
      <c r="E24" s="74"/>
      <c r="F24" s="76">
        <v>179.94712451618378</v>
      </c>
      <c r="G24" s="76">
        <v>182.40217330879713</v>
      </c>
      <c r="H24" s="75">
        <v>225.08547496799454</v>
      </c>
      <c r="I24" s="76">
        <v>229.27204983491816</v>
      </c>
      <c r="J24" s="76">
        <v>234.81195077678754</v>
      </c>
      <c r="K24" s="76">
        <v>239.39972366427386</v>
      </c>
      <c r="L24" s="76">
        <v>244.94778584328824</v>
      </c>
      <c r="M24" s="273">
        <v>136.10081413602504</v>
      </c>
      <c r="N24" s="280"/>
      <c r="O24" s="78">
        <f>+LOOKUP($C$19,C$23:G$23,C24:G24)/$D$13</f>
        <v>219.05380910860691</v>
      </c>
      <c r="P24" s="77">
        <f>+G24/$D$13</f>
        <v>222.04239695637256</v>
      </c>
      <c r="Q24" s="78">
        <f t="shared" ref="Q24:U24" si="3">+H24/$I$13</f>
        <v>244.67040301133528</v>
      </c>
      <c r="R24" s="79">
        <f t="shared" si="3"/>
        <v>249.22125623752851</v>
      </c>
      <c r="S24" s="79">
        <f t="shared" si="3"/>
        <v>255.24318988865721</v>
      </c>
      <c r="T24" s="79">
        <f t="shared" si="3"/>
        <v>260.23014980450859</v>
      </c>
      <c r="U24" s="79">
        <f t="shared" si="3"/>
        <v>266.2609548107597</v>
      </c>
      <c r="V24" s="80">
        <f>+M24/$N$13</f>
        <v>136.83473661498383</v>
      </c>
      <c r="W24" s="10"/>
      <c r="X24" s="10"/>
      <c r="Y24" s="10"/>
      <c r="Z24" s="10"/>
      <c r="AA24" s="10"/>
      <c r="AB24" s="60"/>
    </row>
    <row r="25" spans="1:28" s="23" customFormat="1" x14ac:dyDescent="0.25">
      <c r="A25" s="1"/>
      <c r="B25" s="81" t="s">
        <v>17</v>
      </c>
      <c r="C25" s="82"/>
      <c r="D25" s="83"/>
      <c r="E25" s="83"/>
      <c r="F25" s="85"/>
      <c r="G25" s="85"/>
      <c r="H25" s="84"/>
      <c r="I25" s="85"/>
      <c r="J25" s="85"/>
      <c r="K25" s="85"/>
      <c r="L25" s="85"/>
      <c r="M25" s="274"/>
      <c r="N25" s="281"/>
      <c r="O25" s="89"/>
      <c r="P25" s="88"/>
      <c r="Q25" s="89"/>
      <c r="R25" s="90"/>
      <c r="S25" s="90"/>
      <c r="T25" s="90"/>
      <c r="U25" s="90"/>
      <c r="V25" s="91"/>
      <c r="W25" s="10"/>
      <c r="X25" s="10"/>
      <c r="Y25" s="10"/>
      <c r="Z25" s="10"/>
      <c r="AA25" s="10"/>
      <c r="AB25" s="60"/>
    </row>
    <row r="26" spans="1:28" s="23" customFormat="1" ht="14.25" x14ac:dyDescent="0.2">
      <c r="A26" s="1"/>
      <c r="B26" s="92" t="s">
        <v>18</v>
      </c>
      <c r="C26" s="93"/>
      <c r="D26" s="94"/>
      <c r="E26" s="94"/>
      <c r="F26" s="96">
        <v>-1.3956740000000001</v>
      </c>
      <c r="G26" s="96">
        <v>-1.4898579999999999</v>
      </c>
      <c r="H26" s="95">
        <v>-1.7456371682521112</v>
      </c>
      <c r="I26" s="96">
        <v>-1.8263662002438861</v>
      </c>
      <c r="J26" s="96">
        <v>-1.9490531118816772</v>
      </c>
      <c r="K26" s="96">
        <v>-2.0522055828707129</v>
      </c>
      <c r="L26" s="96">
        <v>-2.1657077988960394</v>
      </c>
      <c r="M26" s="136">
        <v>-2.3261527199148864</v>
      </c>
      <c r="N26" s="281"/>
      <c r="O26" s="98">
        <f t="shared" ref="O26:O30" si="4">+LOOKUP($C$19,C$23:G$23,C26:G26)/$D$13</f>
        <v>-1.6989863372134619</v>
      </c>
      <c r="P26" s="97">
        <f t="shared" ref="P26:P30" si="5">+G26/$D$13</f>
        <v>-1.8136387053052316</v>
      </c>
      <c r="Q26" s="98">
        <f t="shared" ref="Q26:U30" si="6">H26/$I$13</f>
        <v>-1.8975269262867422</v>
      </c>
      <c r="R26" s="98">
        <f t="shared" si="6"/>
        <v>-1.9852802777411225</v>
      </c>
      <c r="S26" s="98">
        <f t="shared" si="6"/>
        <v>-2.1186423088490951</v>
      </c>
      <c r="T26" s="98">
        <f t="shared" si="6"/>
        <v>-2.2307701867234497</v>
      </c>
      <c r="U26" s="98">
        <f t="shared" si="6"/>
        <v>-2.3541483520250761</v>
      </c>
      <c r="V26" s="80">
        <f t="shared" ref="V26:V30" si="7">+M26/$N$13</f>
        <v>-2.3386964786093083</v>
      </c>
      <c r="W26" s="10"/>
      <c r="X26" s="10"/>
      <c r="Y26" s="10"/>
      <c r="Z26" s="10"/>
      <c r="AA26" s="10"/>
      <c r="AB26" s="60"/>
    </row>
    <row r="27" spans="1:28" s="23" customFormat="1" ht="14.25" x14ac:dyDescent="0.2">
      <c r="A27" s="1"/>
      <c r="B27" s="92" t="s">
        <v>19</v>
      </c>
      <c r="C27" s="93"/>
      <c r="D27" s="94"/>
      <c r="E27" s="94"/>
      <c r="F27" s="96">
        <v>-0.6</v>
      </c>
      <c r="G27" s="96">
        <v>-0.6</v>
      </c>
      <c r="H27" s="95"/>
      <c r="I27" s="96"/>
      <c r="J27" s="96"/>
      <c r="K27" s="96"/>
      <c r="L27" s="96"/>
      <c r="M27" s="136"/>
      <c r="N27" s="281"/>
      <c r="O27" s="98">
        <f t="shared" si="4"/>
        <v>-0.73039391887222738</v>
      </c>
      <c r="P27" s="97">
        <f t="shared" si="5"/>
        <v>-0.73039391887222738</v>
      </c>
      <c r="Q27" s="98">
        <f t="shared" si="6"/>
        <v>0</v>
      </c>
      <c r="R27" s="98">
        <f t="shared" si="6"/>
        <v>0</v>
      </c>
      <c r="S27" s="98">
        <f t="shared" si="6"/>
        <v>0</v>
      </c>
      <c r="T27" s="98">
        <f t="shared" si="6"/>
        <v>0</v>
      </c>
      <c r="U27" s="98">
        <f t="shared" si="6"/>
        <v>0</v>
      </c>
      <c r="V27" s="80">
        <f t="shared" si="7"/>
        <v>0</v>
      </c>
      <c r="W27" s="10"/>
      <c r="X27" s="10"/>
      <c r="Y27" s="10"/>
      <c r="Z27" s="10"/>
      <c r="AA27" s="10"/>
      <c r="AB27" s="60"/>
    </row>
    <row r="28" spans="1:28" s="23" customFormat="1" x14ac:dyDescent="0.25">
      <c r="A28" s="61"/>
      <c r="B28" s="92" t="s">
        <v>20</v>
      </c>
      <c r="C28" s="93"/>
      <c r="D28" s="94"/>
      <c r="E28" s="94"/>
      <c r="F28" s="96">
        <v>-3.9197212609737226</v>
      </c>
      <c r="G28" s="96">
        <v>-3.8213268580385082</v>
      </c>
      <c r="H28" s="95">
        <v>-8.3000000000000007</v>
      </c>
      <c r="I28" s="96">
        <v>-8.3000000000000007</v>
      </c>
      <c r="J28" s="96">
        <v>-8.3000000000000007</v>
      </c>
      <c r="K28" s="96">
        <v>-8.3000000000000007</v>
      </c>
      <c r="L28" s="96">
        <v>-8.3000000000000007</v>
      </c>
      <c r="M28" s="136">
        <v>-4.5042239391143921</v>
      </c>
      <c r="N28" s="281"/>
      <c r="O28" s="98">
        <f t="shared" si="4"/>
        <v>-4.7715676211489768</v>
      </c>
      <c r="P28" s="97">
        <f>+G28/$D$13</f>
        <v>-4.6517898318907367</v>
      </c>
      <c r="Q28" s="98">
        <f t="shared" si="6"/>
        <v>-9.0221918819188236</v>
      </c>
      <c r="R28" s="98">
        <f t="shared" si="6"/>
        <v>-9.0221918819188236</v>
      </c>
      <c r="S28" s="98">
        <f t="shared" si="6"/>
        <v>-9.0221918819188236</v>
      </c>
      <c r="T28" s="98">
        <f t="shared" si="6"/>
        <v>-9.0221918819188236</v>
      </c>
      <c r="U28" s="98">
        <f t="shared" si="6"/>
        <v>-9.0221918819188236</v>
      </c>
      <c r="V28" s="80">
        <f t="shared" si="7"/>
        <v>-4.5285129282741217</v>
      </c>
      <c r="W28" s="10"/>
      <c r="X28" s="10"/>
      <c r="Y28" s="10"/>
      <c r="Z28" s="10"/>
      <c r="AA28" s="10"/>
      <c r="AB28" s="60"/>
    </row>
    <row r="29" spans="1:28" s="23" customFormat="1" x14ac:dyDescent="0.25">
      <c r="A29" s="1"/>
      <c r="B29" s="99" t="s">
        <v>21</v>
      </c>
      <c r="C29" s="93"/>
      <c r="D29" s="94"/>
      <c r="E29" s="94"/>
      <c r="F29" s="96">
        <v>0</v>
      </c>
      <c r="G29" s="96">
        <v>0</v>
      </c>
      <c r="H29" s="95"/>
      <c r="I29" s="96"/>
      <c r="J29" s="96"/>
      <c r="K29" s="96"/>
      <c r="L29" s="96"/>
      <c r="M29" s="136"/>
      <c r="N29" s="282"/>
      <c r="O29" s="98">
        <f t="shared" si="4"/>
        <v>0</v>
      </c>
      <c r="P29" s="97">
        <f>+G29/$D$13</f>
        <v>0</v>
      </c>
      <c r="Q29" s="98">
        <f t="shared" si="6"/>
        <v>0</v>
      </c>
      <c r="R29" s="98">
        <f t="shared" si="6"/>
        <v>0</v>
      </c>
      <c r="S29" s="98">
        <f t="shared" si="6"/>
        <v>0</v>
      </c>
      <c r="T29" s="98">
        <f t="shared" si="6"/>
        <v>0</v>
      </c>
      <c r="U29" s="98">
        <f t="shared" si="6"/>
        <v>0</v>
      </c>
      <c r="V29" s="80">
        <f t="shared" si="7"/>
        <v>0</v>
      </c>
      <c r="W29" s="10"/>
      <c r="X29" s="10"/>
      <c r="Y29" s="10"/>
      <c r="Z29" s="10"/>
      <c r="AA29" s="10"/>
      <c r="AB29" s="101"/>
    </row>
    <row r="30" spans="1:28" s="23" customFormat="1" thickBot="1" x14ac:dyDescent="0.25">
      <c r="A30" s="1"/>
      <c r="B30" s="102" t="s">
        <v>22</v>
      </c>
      <c r="C30" s="103"/>
      <c r="D30" s="104"/>
      <c r="E30" s="104"/>
      <c r="F30" s="106">
        <v>0</v>
      </c>
      <c r="G30" s="106">
        <v>0</v>
      </c>
      <c r="H30" s="105"/>
      <c r="I30" s="106"/>
      <c r="J30" s="106"/>
      <c r="K30" s="106"/>
      <c r="L30" s="106"/>
      <c r="M30" s="275"/>
      <c r="N30" s="283"/>
      <c r="O30" s="108">
        <f t="shared" si="4"/>
        <v>0</v>
      </c>
      <c r="P30" s="107">
        <f t="shared" si="5"/>
        <v>0</v>
      </c>
      <c r="Q30" s="108">
        <f t="shared" si="6"/>
        <v>0</v>
      </c>
      <c r="R30" s="108">
        <f t="shared" si="6"/>
        <v>0</v>
      </c>
      <c r="S30" s="108">
        <f t="shared" si="6"/>
        <v>0</v>
      </c>
      <c r="T30" s="108">
        <f t="shared" si="6"/>
        <v>0</v>
      </c>
      <c r="U30" s="108">
        <f t="shared" si="6"/>
        <v>0</v>
      </c>
      <c r="V30" s="109">
        <f t="shared" si="7"/>
        <v>0</v>
      </c>
      <c r="W30" s="10"/>
      <c r="X30" s="10"/>
      <c r="Y30" s="10"/>
      <c r="Z30" s="10"/>
      <c r="AA30" s="10"/>
      <c r="AB30" s="101"/>
    </row>
    <row r="31" spans="1:28" s="23" customFormat="1" ht="15.75" thickBot="1" x14ac:dyDescent="0.3">
      <c r="A31" s="1"/>
      <c r="B31" s="110" t="s">
        <v>23</v>
      </c>
      <c r="C31" s="111">
        <f t="shared" ref="C31:M31" si="8">SUM(C24:C30)</f>
        <v>0</v>
      </c>
      <c r="D31" s="111">
        <f t="shared" si="8"/>
        <v>0</v>
      </c>
      <c r="E31" s="111">
        <f t="shared" si="8"/>
        <v>0</v>
      </c>
      <c r="F31" s="111">
        <f t="shared" si="8"/>
        <v>174.03172925521005</v>
      </c>
      <c r="G31" s="111">
        <f t="shared" si="8"/>
        <v>176.49098845075864</v>
      </c>
      <c r="H31" s="111">
        <f t="shared" si="8"/>
        <v>215.03983779974243</v>
      </c>
      <c r="I31" s="111">
        <f t="shared" si="8"/>
        <v>219.14568363467427</v>
      </c>
      <c r="J31" s="111">
        <f t="shared" si="8"/>
        <v>224.56289766490585</v>
      </c>
      <c r="K31" s="111">
        <f t="shared" si="8"/>
        <v>229.04751808140313</v>
      </c>
      <c r="L31" s="111">
        <f t="shared" si="8"/>
        <v>234.48207804439218</v>
      </c>
      <c r="M31" s="276">
        <f t="shared" si="8"/>
        <v>129.27043747699577</v>
      </c>
      <c r="N31" s="283"/>
      <c r="O31" s="278">
        <f t="shared" ref="O31:V31" si="9">+SUM(O24:O30)</f>
        <v>211.85286123137223</v>
      </c>
      <c r="P31" s="113">
        <f t="shared" si="9"/>
        <v>214.84657450030434</v>
      </c>
      <c r="Q31" s="113">
        <f t="shared" si="9"/>
        <v>233.75068420312974</v>
      </c>
      <c r="R31" s="113">
        <f t="shared" si="9"/>
        <v>238.21378407786858</v>
      </c>
      <c r="S31" s="113">
        <f t="shared" si="9"/>
        <v>244.10235569788929</v>
      </c>
      <c r="T31" s="113">
        <f t="shared" si="9"/>
        <v>248.97718773586629</v>
      </c>
      <c r="U31" s="113">
        <f t="shared" si="9"/>
        <v>254.88461457681584</v>
      </c>
      <c r="V31" s="114">
        <f t="shared" si="9"/>
        <v>129.96752720810039</v>
      </c>
      <c r="W31" s="10"/>
      <c r="X31" s="10"/>
      <c r="Y31" s="10"/>
      <c r="Z31" s="10"/>
      <c r="AA31" s="10"/>
      <c r="AB31" s="101"/>
    </row>
    <row r="32" spans="1:28" s="23" customFormat="1" thickBot="1" x14ac:dyDescent="0.25">
      <c r="A32" s="1"/>
      <c r="B32" s="115"/>
      <c r="C32" s="116"/>
      <c r="D32" s="116"/>
      <c r="E32" s="116"/>
      <c r="F32" s="117"/>
      <c r="G32" s="117"/>
      <c r="H32" s="117"/>
      <c r="I32" s="117"/>
      <c r="J32" s="117"/>
      <c r="K32" s="117"/>
      <c r="L32" s="117"/>
      <c r="M32" s="118"/>
      <c r="N32" s="119"/>
      <c r="O32" s="116"/>
      <c r="P32" s="116"/>
      <c r="Q32" s="116"/>
      <c r="R32" s="116"/>
      <c r="S32" s="116"/>
      <c r="T32" s="116"/>
      <c r="U32" s="116"/>
      <c r="V32" s="116"/>
      <c r="W32" s="10"/>
      <c r="X32" s="10"/>
      <c r="Y32" s="10"/>
      <c r="Z32" s="10"/>
      <c r="AA32" s="10"/>
      <c r="AB32" s="120"/>
    </row>
    <row r="33" spans="1:28" s="50" customFormat="1" ht="15.75" thickBot="1" x14ac:dyDescent="0.25">
      <c r="A33" s="1"/>
      <c r="B33" s="56" t="s">
        <v>24</v>
      </c>
      <c r="C33" s="58"/>
      <c r="D33" s="58"/>
      <c r="E33" s="58"/>
      <c r="F33" s="58"/>
      <c r="G33" s="58"/>
      <c r="H33" s="58"/>
      <c r="I33" s="58"/>
      <c r="J33" s="58"/>
      <c r="K33" s="58"/>
      <c r="L33" s="58"/>
      <c r="M33" s="58"/>
      <c r="N33" s="58"/>
      <c r="O33" s="58"/>
      <c r="P33" s="58"/>
      <c r="Q33" s="58"/>
      <c r="R33" s="58"/>
      <c r="S33" s="58"/>
      <c r="T33" s="58"/>
      <c r="U33" s="58"/>
      <c r="V33" s="59"/>
      <c r="W33" s="10"/>
      <c r="X33" s="10"/>
      <c r="Y33" s="10"/>
      <c r="Z33" s="10"/>
      <c r="AA33" s="10"/>
    </row>
    <row r="34" spans="1:28" s="23" customFormat="1" x14ac:dyDescent="0.2">
      <c r="A34" s="1"/>
      <c r="B34" s="121"/>
      <c r="C34" s="293" t="s">
        <v>25</v>
      </c>
      <c r="D34" s="294"/>
      <c r="E34" s="294"/>
      <c r="F34" s="294"/>
      <c r="G34" s="294"/>
      <c r="H34" s="294"/>
      <c r="I34" s="294"/>
      <c r="J34" s="294"/>
      <c r="K34" s="294"/>
      <c r="L34" s="294"/>
      <c r="M34" s="295"/>
      <c r="N34" s="101"/>
      <c r="O34" s="296" t="s">
        <v>13</v>
      </c>
      <c r="P34" s="297"/>
      <c r="Q34" s="297"/>
      <c r="R34" s="297"/>
      <c r="S34" s="297"/>
      <c r="T34" s="297"/>
      <c r="U34" s="297"/>
      <c r="V34" s="298"/>
      <c r="W34" s="10"/>
      <c r="X34" s="10"/>
      <c r="Y34" s="10"/>
      <c r="Z34" s="10"/>
      <c r="AA34" s="10"/>
      <c r="AB34" s="60"/>
    </row>
    <row r="35" spans="1:28" s="23" customFormat="1" ht="15.75" thickBot="1" x14ac:dyDescent="0.3">
      <c r="A35" s="1"/>
      <c r="B35" s="121"/>
      <c r="C35" s="299" t="s">
        <v>14</v>
      </c>
      <c r="D35" s="300"/>
      <c r="E35" s="300"/>
      <c r="F35" s="300"/>
      <c r="G35" s="301"/>
      <c r="H35" s="302" t="s">
        <v>15</v>
      </c>
      <c r="I35" s="303"/>
      <c r="J35" s="303"/>
      <c r="K35" s="303"/>
      <c r="L35" s="303"/>
      <c r="M35" s="304"/>
      <c r="N35" s="101"/>
      <c r="O35" s="305" t="s">
        <v>14</v>
      </c>
      <c r="P35" s="306"/>
      <c r="Q35" s="307" t="s">
        <v>15</v>
      </c>
      <c r="R35" s="308"/>
      <c r="S35" s="308"/>
      <c r="T35" s="308"/>
      <c r="U35" s="308"/>
      <c r="V35" s="309"/>
      <c r="W35" s="10"/>
      <c r="X35" s="10"/>
      <c r="Y35" s="10"/>
      <c r="Z35" s="10"/>
      <c r="AA35" s="10"/>
      <c r="AB35" s="60"/>
    </row>
    <row r="36" spans="1:28" s="23" customFormat="1" ht="15.75" thickBot="1" x14ac:dyDescent="0.3">
      <c r="A36" s="1"/>
      <c r="B36" s="122"/>
      <c r="C36" s="62">
        <v>2011</v>
      </c>
      <c r="D36" s="63">
        <v>2012</v>
      </c>
      <c r="E36" s="63">
        <v>2013</v>
      </c>
      <c r="F36" s="63">
        <v>2014</v>
      </c>
      <c r="G36" s="64">
        <v>2015</v>
      </c>
      <c r="H36" s="65">
        <v>2016</v>
      </c>
      <c r="I36" s="66">
        <v>2017</v>
      </c>
      <c r="J36" s="66">
        <v>2018</v>
      </c>
      <c r="K36" s="66">
        <v>2019</v>
      </c>
      <c r="L36" s="123">
        <v>2020</v>
      </c>
      <c r="M36" s="124" t="s">
        <v>5</v>
      </c>
      <c r="N36" s="100"/>
      <c r="O36" s="67">
        <v>2014</v>
      </c>
      <c r="P36" s="68">
        <v>2015</v>
      </c>
      <c r="Q36" s="69">
        <v>2016</v>
      </c>
      <c r="R36" s="70">
        <v>2017</v>
      </c>
      <c r="S36" s="70">
        <v>2018</v>
      </c>
      <c r="T36" s="70">
        <v>2019</v>
      </c>
      <c r="U36" s="125">
        <v>2020</v>
      </c>
      <c r="V36" s="71" t="s">
        <v>5</v>
      </c>
      <c r="W36" s="10"/>
      <c r="X36" s="10"/>
      <c r="Y36" s="126"/>
      <c r="Z36" s="10"/>
      <c r="AA36" s="10"/>
    </row>
    <row r="37" spans="1:28" s="23" customFormat="1" x14ac:dyDescent="0.25">
      <c r="A37" s="1"/>
      <c r="B37" s="72" t="s">
        <v>26</v>
      </c>
      <c r="C37" s="73"/>
      <c r="D37" s="74"/>
      <c r="E37" s="74"/>
      <c r="F37" s="76">
        <v>194.755</v>
      </c>
      <c r="G37" s="76">
        <v>208.739</v>
      </c>
      <c r="H37" s="75">
        <v>240.51147599755791</v>
      </c>
      <c r="I37" s="76">
        <v>216.72910674238398</v>
      </c>
      <c r="J37" s="76">
        <v>205.57865474835609</v>
      </c>
      <c r="K37" s="76">
        <v>211.75328101467809</v>
      </c>
      <c r="L37" s="268">
        <v>213.50644746949831</v>
      </c>
      <c r="M37" s="268">
        <v>110.01870976941811</v>
      </c>
      <c r="N37" s="100"/>
      <c r="O37" s="127">
        <f>+LOOKUP($C$19,C$36:G$36,C37:G37)/LOOKUP($C$19,C$9:N$9,C$13:N$13)*(1+LOOKUP($C$19,C$9:N$9,C$12:N$12))^0.5</f>
        <v>217.11639619693349</v>
      </c>
      <c r="P37" s="128">
        <f>+G37/I$13*(1+I$12)^0.5</f>
        <v>228.80926408098017</v>
      </c>
      <c r="Q37" s="129">
        <f>+H37/J$13*(1+J$12)^0.5</f>
        <v>259.53030016759271</v>
      </c>
      <c r="R37" s="130">
        <f>+I37/K$13*(1+K$12)^0.5</f>
        <v>229.97537797753122</v>
      </c>
      <c r="S37" s="130">
        <f>+J37/L$13*(1+L$12)^0.5</f>
        <v>214.18824900502028</v>
      </c>
      <c r="T37" s="130">
        <f>+K37/M$13*(1+M$12)^0.5</f>
        <v>216.69431173662269</v>
      </c>
      <c r="U37" s="131">
        <f t="shared" ref="U37:V37" si="10">+L37/N$13*(1+N$12)^0.5</f>
        <v>215.57945699486217</v>
      </c>
      <c r="V37" s="132">
        <f t="shared" si="10"/>
        <v>110.31494841712357</v>
      </c>
      <c r="W37" s="10"/>
      <c r="X37" s="10"/>
      <c r="Y37" s="126"/>
      <c r="Z37" s="10"/>
      <c r="AA37" s="10"/>
    </row>
    <row r="38" spans="1:28" s="23" customFormat="1" x14ac:dyDescent="0.25">
      <c r="A38" s="1"/>
      <c r="B38" s="81" t="s">
        <v>27</v>
      </c>
      <c r="C38" s="82"/>
      <c r="D38" s="83"/>
      <c r="E38" s="83"/>
      <c r="F38" s="83"/>
      <c r="G38" s="83"/>
      <c r="H38" s="82"/>
      <c r="I38" s="83"/>
      <c r="J38" s="83"/>
      <c r="K38" s="83"/>
      <c r="L38" s="133"/>
      <c r="M38" s="134"/>
      <c r="N38" s="60"/>
      <c r="O38" s="87"/>
      <c r="P38" s="88"/>
      <c r="Q38" s="89"/>
      <c r="R38" s="90"/>
      <c r="S38" s="90"/>
      <c r="T38" s="90"/>
      <c r="U38" s="90"/>
      <c r="V38" s="91"/>
      <c r="W38" s="10"/>
      <c r="X38" s="10"/>
      <c r="Y38" s="10"/>
      <c r="Z38" s="10"/>
      <c r="AA38" s="10"/>
      <c r="AB38" s="60"/>
    </row>
    <row r="39" spans="1:28" s="23" customFormat="1" ht="14.25" x14ac:dyDescent="0.2">
      <c r="A39" s="1"/>
      <c r="B39" s="135" t="s">
        <v>18</v>
      </c>
      <c r="C39" s="93"/>
      <c r="D39" s="94"/>
      <c r="E39" s="94"/>
      <c r="F39" s="96">
        <v>-3.4870000000000001</v>
      </c>
      <c r="G39" s="96">
        <v>-2.3679999999999999</v>
      </c>
      <c r="H39" s="95"/>
      <c r="I39" s="96"/>
      <c r="J39" s="96"/>
      <c r="K39" s="96"/>
      <c r="L39" s="269"/>
      <c r="M39" s="266"/>
      <c r="N39" s="60"/>
      <c r="O39" s="137">
        <f t="shared" ref="O39:O45" si="11">+LOOKUP($C$19,C$36:G$36,C39:G39)/LOOKUP($C$19,C$9:N$9,C$13:N$13)*(1+LOOKUP($C$19,C$9:N$9,C$12:N$12))^0.5</f>
        <v>-3.8873706633396172</v>
      </c>
      <c r="P39" s="138">
        <f t="shared" ref="P39:V45" si="12">G39/I$13*(1+I$12)^0.5</f>
        <v>-2.5956833047191035</v>
      </c>
      <c r="Q39" s="139">
        <f t="shared" si="12"/>
        <v>0</v>
      </c>
      <c r="R39" s="139">
        <f t="shared" si="12"/>
        <v>0</v>
      </c>
      <c r="S39" s="139">
        <f t="shared" si="12"/>
        <v>0</v>
      </c>
      <c r="T39" s="139">
        <f t="shared" si="12"/>
        <v>0</v>
      </c>
      <c r="U39" s="140">
        <f t="shared" si="12"/>
        <v>0</v>
      </c>
      <c r="V39" s="80">
        <f t="shared" si="12"/>
        <v>0</v>
      </c>
      <c r="W39" s="10"/>
      <c r="X39" s="10"/>
      <c r="Y39" s="10"/>
      <c r="Z39" s="10"/>
      <c r="AA39" s="10"/>
      <c r="AB39" s="60"/>
    </row>
    <row r="40" spans="1:28" s="23" customFormat="1" ht="14.25" x14ac:dyDescent="0.2">
      <c r="A40" s="1"/>
      <c r="B40" s="135" t="s">
        <v>28</v>
      </c>
      <c r="C40" s="93"/>
      <c r="D40" s="94"/>
      <c r="E40" s="94"/>
      <c r="F40" s="96"/>
      <c r="G40" s="96"/>
      <c r="H40" s="95"/>
      <c r="I40" s="96"/>
      <c r="J40" s="96"/>
      <c r="K40" s="96"/>
      <c r="L40" s="269"/>
      <c r="M40" s="266"/>
      <c r="N40" s="60"/>
      <c r="O40" s="137">
        <f t="shared" si="11"/>
        <v>0</v>
      </c>
      <c r="P40" s="138">
        <f t="shared" si="12"/>
        <v>0</v>
      </c>
      <c r="Q40" s="139">
        <f t="shared" si="12"/>
        <v>0</v>
      </c>
      <c r="R40" s="139">
        <f t="shared" si="12"/>
        <v>0</v>
      </c>
      <c r="S40" s="139">
        <f t="shared" si="12"/>
        <v>0</v>
      </c>
      <c r="T40" s="139">
        <f t="shared" si="12"/>
        <v>0</v>
      </c>
      <c r="U40" s="140">
        <f t="shared" si="12"/>
        <v>0</v>
      </c>
      <c r="V40" s="80">
        <f t="shared" si="12"/>
        <v>0</v>
      </c>
      <c r="W40" s="10"/>
      <c r="X40" s="10"/>
      <c r="Y40" s="10"/>
      <c r="Z40" s="10"/>
      <c r="AA40" s="10"/>
      <c r="AB40" s="60"/>
    </row>
    <row r="41" spans="1:28" s="23" customFormat="1" ht="15" customHeight="1" x14ac:dyDescent="0.2">
      <c r="A41" s="1"/>
      <c r="B41" s="135" t="s">
        <v>19</v>
      </c>
      <c r="C41" s="93"/>
      <c r="D41" s="94"/>
      <c r="E41" s="94"/>
      <c r="F41" s="96">
        <v>-0.06</v>
      </c>
      <c r="G41" s="96">
        <v>-0.52500000000000002</v>
      </c>
      <c r="H41" s="95">
        <v>-7.7478299999999958E-2</v>
      </c>
      <c r="I41" s="96">
        <v>-0.26055693000000002</v>
      </c>
      <c r="J41" s="96">
        <v>-0.22754147999999996</v>
      </c>
      <c r="K41" s="96">
        <v>-0.2849562499999998</v>
      </c>
      <c r="L41" s="269"/>
      <c r="M41" s="266"/>
      <c r="N41" s="60"/>
      <c r="O41" s="137">
        <f t="shared" si="11"/>
        <v>-6.6889085116253799E-2</v>
      </c>
      <c r="P41" s="138">
        <f t="shared" si="12"/>
        <v>-0.57547877321686214</v>
      </c>
      <c r="Q41" s="139">
        <f t="shared" si="12"/>
        <v>-8.3605018729663291E-2</v>
      </c>
      <c r="R41" s="139">
        <f t="shared" si="12"/>
        <v>-0.27648191496789271</v>
      </c>
      <c r="S41" s="139">
        <f t="shared" si="12"/>
        <v>-0.23707087312575462</v>
      </c>
      <c r="T41" s="139">
        <f t="shared" si="12"/>
        <v>-0.29160539176967343</v>
      </c>
      <c r="U41" s="140">
        <f t="shared" si="12"/>
        <v>0</v>
      </c>
      <c r="V41" s="80">
        <f t="shared" si="12"/>
        <v>0</v>
      </c>
      <c r="W41" s="10"/>
      <c r="X41" s="10"/>
      <c r="Y41" s="10"/>
      <c r="Z41" s="10"/>
      <c r="AA41" s="10"/>
      <c r="AB41" s="60"/>
    </row>
    <row r="42" spans="1:28" s="23" customFormat="1" ht="15" customHeight="1" x14ac:dyDescent="0.2">
      <c r="A42" s="1"/>
      <c r="B42" s="135" t="s">
        <v>20</v>
      </c>
      <c r="C42" s="93"/>
      <c r="D42" s="94"/>
      <c r="E42" s="94"/>
      <c r="F42" s="96">
        <v>-6.4039999999999999</v>
      </c>
      <c r="G42" s="96">
        <v>-4.4050000000000002</v>
      </c>
      <c r="H42" s="95">
        <v>-17.667649999999998</v>
      </c>
      <c r="I42" s="96">
        <v>-3.4766400000000002</v>
      </c>
      <c r="J42" s="96">
        <v>-6.5871000000000004</v>
      </c>
      <c r="K42" s="96">
        <v>-11.65239</v>
      </c>
      <c r="L42" s="269"/>
      <c r="M42" s="266"/>
      <c r="N42" s="60"/>
      <c r="O42" s="137">
        <f t="shared" si="11"/>
        <v>-7.1392950180748231</v>
      </c>
      <c r="P42" s="138">
        <f t="shared" si="12"/>
        <v>-4.8285409448005288</v>
      </c>
      <c r="Q42" s="139">
        <f t="shared" si="12"/>
        <v>-19.064747279678777</v>
      </c>
      <c r="R42" s="139">
        <f t="shared" si="12"/>
        <v>-3.6891288397279416</v>
      </c>
      <c r="S42" s="139">
        <f t="shared" si="12"/>
        <v>-6.862966472603846</v>
      </c>
      <c r="T42" s="139">
        <f t="shared" si="12"/>
        <v>-11.924285749138781</v>
      </c>
      <c r="U42" s="140">
        <f t="shared" si="12"/>
        <v>0</v>
      </c>
      <c r="V42" s="80">
        <f t="shared" si="12"/>
        <v>0</v>
      </c>
      <c r="W42" s="10"/>
      <c r="X42" s="10"/>
      <c r="Y42" s="10"/>
      <c r="Z42" s="10"/>
      <c r="AA42" s="10"/>
      <c r="AB42" s="60"/>
    </row>
    <row r="43" spans="1:28" s="23" customFormat="1" ht="15" customHeight="1" x14ac:dyDescent="0.2">
      <c r="A43" s="1"/>
      <c r="B43" s="141" t="s">
        <v>29</v>
      </c>
      <c r="C43" s="93"/>
      <c r="D43" s="94"/>
      <c r="E43" s="94"/>
      <c r="F43" s="96">
        <v>1.199258009975656</v>
      </c>
      <c r="G43" s="96">
        <v>13.420170616645709</v>
      </c>
      <c r="H43" s="95">
        <v>0.42218142367227329</v>
      </c>
      <c r="I43" s="96">
        <v>-0.58126924664361124</v>
      </c>
      <c r="J43" s="96">
        <v>1.9837386090981766</v>
      </c>
      <c r="K43" s="96">
        <v>-6.9823342347697031</v>
      </c>
      <c r="L43" s="269"/>
      <c r="M43" s="266"/>
      <c r="N43" s="142"/>
      <c r="O43" s="137">
        <f t="shared" si="11"/>
        <v>1.3369545184268468</v>
      </c>
      <c r="P43" s="138">
        <f t="shared" si="12"/>
        <v>14.710520614910958</v>
      </c>
      <c r="Q43" s="139">
        <f t="shared" si="12"/>
        <v>0.45556608538695786</v>
      </c>
      <c r="R43" s="139">
        <f t="shared" si="12"/>
        <v>-0.61679585503241063</v>
      </c>
      <c r="S43" s="139">
        <f t="shared" si="12"/>
        <v>2.066817197955181</v>
      </c>
      <c r="T43" s="139">
        <f t="shared" si="12"/>
        <v>-7.1452593512050484</v>
      </c>
      <c r="U43" s="140">
        <f t="shared" si="12"/>
        <v>0</v>
      </c>
      <c r="V43" s="80">
        <f t="shared" si="12"/>
        <v>0</v>
      </c>
      <c r="W43" s="10"/>
      <c r="X43" s="10"/>
      <c r="Y43" s="10"/>
      <c r="Z43" s="10"/>
      <c r="AA43" s="10"/>
      <c r="AB43" s="143"/>
    </row>
    <row r="44" spans="1:28" s="23" customFormat="1" ht="15" customHeight="1" x14ac:dyDescent="0.2">
      <c r="A44" s="1"/>
      <c r="B44" s="141" t="s">
        <v>30</v>
      </c>
      <c r="C44" s="93"/>
      <c r="D44" s="94"/>
      <c r="E44" s="94"/>
      <c r="F44" s="136"/>
      <c r="G44" s="136">
        <v>-0.1412396158</v>
      </c>
      <c r="H44" s="95">
        <v>-0.14899272669999999</v>
      </c>
      <c r="I44" s="136">
        <v>-1.5661114770000002E-2</v>
      </c>
      <c r="J44" s="96"/>
      <c r="K44" s="96"/>
      <c r="L44" s="269"/>
      <c r="M44" s="266"/>
      <c r="N44" s="142"/>
      <c r="O44" s="137">
        <f t="shared" si="11"/>
        <v>0</v>
      </c>
      <c r="P44" s="138">
        <f t="shared" si="12"/>
        <v>-0.15481981110515225</v>
      </c>
      <c r="Q44" s="139">
        <f t="shared" si="12"/>
        <v>-0.16077456147511124</v>
      </c>
      <c r="R44" s="139">
        <f t="shared" si="12"/>
        <v>-1.6618306802054922E-2</v>
      </c>
      <c r="S44" s="139">
        <f t="shared" si="12"/>
        <v>0</v>
      </c>
      <c r="T44" s="139">
        <f t="shared" si="12"/>
        <v>0</v>
      </c>
      <c r="U44" s="140">
        <f t="shared" si="12"/>
        <v>0</v>
      </c>
      <c r="V44" s="80">
        <f t="shared" si="12"/>
        <v>0</v>
      </c>
      <c r="W44" s="10"/>
      <c r="X44" s="10"/>
      <c r="Y44" s="10"/>
      <c r="Z44" s="10"/>
      <c r="AA44" s="10"/>
      <c r="AB44" s="143"/>
    </row>
    <row r="45" spans="1:28" s="23" customFormat="1" ht="15.75" customHeight="1" thickBot="1" x14ac:dyDescent="0.25">
      <c r="A45" s="1"/>
      <c r="B45" s="144" t="s">
        <v>22</v>
      </c>
      <c r="C45" s="145"/>
      <c r="D45" s="146"/>
      <c r="E45" s="146"/>
      <c r="F45" s="148">
        <v>-2.9729999999999999</v>
      </c>
      <c r="G45" s="148">
        <v>-3.0910000000000002</v>
      </c>
      <c r="H45" s="147"/>
      <c r="I45" s="148"/>
      <c r="J45" s="148"/>
      <c r="K45" s="148"/>
      <c r="L45" s="270"/>
      <c r="M45" s="267"/>
      <c r="N45" s="142"/>
      <c r="O45" s="149">
        <f t="shared" si="11"/>
        <v>-3.314354167510376</v>
      </c>
      <c r="P45" s="150">
        <f t="shared" si="12"/>
        <v>-3.3881997866920401</v>
      </c>
      <c r="Q45" s="151">
        <f t="shared" si="12"/>
        <v>0</v>
      </c>
      <c r="R45" s="151">
        <f t="shared" si="12"/>
        <v>0</v>
      </c>
      <c r="S45" s="151">
        <f t="shared" si="12"/>
        <v>0</v>
      </c>
      <c r="T45" s="151">
        <f t="shared" si="12"/>
        <v>0</v>
      </c>
      <c r="U45" s="152">
        <f t="shared" si="12"/>
        <v>0</v>
      </c>
      <c r="V45" s="109">
        <f t="shared" si="12"/>
        <v>0</v>
      </c>
      <c r="W45" s="10"/>
      <c r="X45" s="10"/>
      <c r="Y45" s="10"/>
      <c r="Z45" s="10"/>
      <c r="AA45" s="10"/>
      <c r="AB45" s="143"/>
    </row>
    <row r="46" spans="1:28" s="161" customFormat="1" ht="15.75" customHeight="1" thickBot="1" x14ac:dyDescent="0.3">
      <c r="A46" s="1"/>
      <c r="B46" s="153" t="s">
        <v>31</v>
      </c>
      <c r="C46" s="154">
        <f t="shared" ref="C46:K46" si="13">SUM(C37:C45)</f>
        <v>0</v>
      </c>
      <c r="D46" s="154">
        <f t="shared" si="13"/>
        <v>0</v>
      </c>
      <c r="E46" s="154">
        <f t="shared" si="13"/>
        <v>0</v>
      </c>
      <c r="F46" s="154">
        <f t="shared" si="13"/>
        <v>183.03025800997565</v>
      </c>
      <c r="G46" s="154">
        <f t="shared" si="13"/>
        <v>211.62893100084571</v>
      </c>
      <c r="H46" s="155">
        <f t="shared" si="13"/>
        <v>223.03953639453019</v>
      </c>
      <c r="I46" s="155">
        <f t="shared" si="13"/>
        <v>212.39497945097034</v>
      </c>
      <c r="J46" s="155">
        <f t="shared" si="13"/>
        <v>200.74775187745425</v>
      </c>
      <c r="K46" s="155">
        <f t="shared" si="13"/>
        <v>192.83360052990841</v>
      </c>
      <c r="L46" s="156"/>
      <c r="M46" s="112"/>
      <c r="N46" s="157"/>
      <c r="O46" s="158">
        <f t="shared" ref="O46:T46" si="14">O37+SUM(O39:O45)</f>
        <v>204.04544178131925</v>
      </c>
      <c r="P46" s="113">
        <f t="shared" si="14"/>
        <v>231.97706207535745</v>
      </c>
      <c r="Q46" s="113">
        <f t="shared" si="14"/>
        <v>240.67673939309611</v>
      </c>
      <c r="R46" s="113">
        <f t="shared" si="14"/>
        <v>225.37635306100091</v>
      </c>
      <c r="S46" s="113">
        <f t="shared" si="14"/>
        <v>209.15502885724587</v>
      </c>
      <c r="T46" s="113">
        <f t="shared" si="14"/>
        <v>197.3331612445092</v>
      </c>
      <c r="U46" s="159">
        <f>(U31-(LOOKUP($W$46,$Q$23:$U$23,$Q$31:$U$31)-LOOKUP($W$46,$Q$36:$U$36,$Q$46:$U$46)))+W47</f>
        <v>215.57945699486214</v>
      </c>
      <c r="V46" s="114">
        <f>V37+SUM(V39:V45)</f>
        <v>110.31494841712357</v>
      </c>
      <c r="W46" s="265">
        <v>2018</v>
      </c>
      <c r="X46" s="160" t="s">
        <v>32</v>
      </c>
      <c r="Y46" s="10"/>
      <c r="Z46" s="10"/>
      <c r="AA46" s="10"/>
      <c r="AB46" s="157"/>
    </row>
    <row r="47" spans="1:28" s="10" customFormat="1" ht="15.75" thickBot="1" x14ac:dyDescent="0.3">
      <c r="A47" s="61"/>
      <c r="F47" s="162"/>
      <c r="G47" s="162"/>
      <c r="H47" s="162"/>
      <c r="I47" s="162"/>
      <c r="J47" s="162"/>
      <c r="K47" s="162"/>
      <c r="U47" s="163">
        <f>U37+SUM(U39:U45)</f>
        <v>215.57945699486217</v>
      </c>
      <c r="W47" s="164">
        <v>-4.3578307413102673</v>
      </c>
      <c r="X47" s="165" t="s">
        <v>33</v>
      </c>
    </row>
    <row r="48" spans="1:28" s="10" customFormat="1" x14ac:dyDescent="0.25">
      <c r="A48" s="61"/>
      <c r="B48" s="166"/>
      <c r="C48" s="166"/>
      <c r="D48" s="166"/>
      <c r="E48" s="166"/>
      <c r="F48" s="166"/>
      <c r="G48" s="166"/>
      <c r="H48" s="166"/>
      <c r="I48" s="166"/>
      <c r="J48" s="166"/>
      <c r="K48" s="166"/>
      <c r="X48" s="165"/>
    </row>
    <row r="49" spans="1:28" s="10" customFormat="1" ht="15.75" thickBot="1" x14ac:dyDescent="0.3">
      <c r="A49" s="1"/>
      <c r="C49" s="23"/>
      <c r="D49" s="23"/>
      <c r="F49" s="166"/>
      <c r="G49" s="166"/>
      <c r="H49" s="166"/>
      <c r="I49" s="166"/>
      <c r="J49" s="166"/>
      <c r="X49" s="165"/>
    </row>
    <row r="50" spans="1:28" s="170" customFormat="1" ht="15.75" thickBot="1" x14ac:dyDescent="0.25">
      <c r="A50" s="1"/>
      <c r="B50" s="167"/>
      <c r="C50" s="23"/>
      <c r="D50" s="23"/>
      <c r="E50" s="168"/>
      <c r="F50" s="169"/>
      <c r="G50" s="169"/>
      <c r="H50" s="169"/>
      <c r="I50" s="169"/>
      <c r="J50" s="169"/>
      <c r="O50" s="171" t="s">
        <v>34</v>
      </c>
      <c r="P50" s="172"/>
      <c r="Q50" s="173"/>
      <c r="R50" s="172"/>
      <c r="S50" s="172"/>
      <c r="T50" s="172"/>
      <c r="U50" s="172"/>
      <c r="V50" s="174"/>
      <c r="W50" s="10"/>
      <c r="X50" s="10"/>
      <c r="Y50" s="10"/>
      <c r="Z50" s="10"/>
      <c r="AA50" s="10"/>
      <c r="AB50" s="10"/>
    </row>
    <row r="51" spans="1:28" s="23" customFormat="1" thickBot="1" x14ac:dyDescent="0.25">
      <c r="A51" s="1"/>
      <c r="J51" s="175"/>
      <c r="O51" s="176"/>
      <c r="P51" s="177">
        <f>(P31-P46)-(O31-O46)</f>
        <v>-24.937907025106085</v>
      </c>
      <c r="Q51" s="177">
        <f>(Q31-Q46)-(P31-P46)+IF(O23=P23,P31-P46,O31-O46)</f>
        <v>18.011851835139709</v>
      </c>
      <c r="R51" s="178">
        <f>(R31-R46)-(Q31-Q46)</f>
        <v>19.763486206834045</v>
      </c>
      <c r="S51" s="178">
        <f>(S31-S46)-(R31-R46)</f>
        <v>22.109895823775759</v>
      </c>
      <c r="T51" s="178">
        <f>(T31-T46)-(S31-S46)</f>
        <v>16.696699650713668</v>
      </c>
      <c r="U51" s="178">
        <f>(U31-U46)-(T31-T46)</f>
        <v>-12.338868909403402</v>
      </c>
      <c r="V51" s="179">
        <v>0</v>
      </c>
      <c r="W51" s="10"/>
      <c r="X51" s="10"/>
      <c r="Y51" s="10"/>
      <c r="Z51" s="10"/>
      <c r="AA51" s="10"/>
      <c r="AB51" s="10"/>
    </row>
    <row r="52" spans="1:28" s="23" customFormat="1" ht="15.75" thickBot="1" x14ac:dyDescent="0.3">
      <c r="A52" s="1"/>
      <c r="J52" s="175"/>
      <c r="O52" s="180"/>
      <c r="P52" s="180"/>
      <c r="Q52" s="180"/>
      <c r="R52" s="180"/>
      <c r="S52" s="180"/>
      <c r="T52" s="180"/>
      <c r="U52" s="180"/>
      <c r="V52" s="180"/>
      <c r="W52" s="10"/>
      <c r="X52" s="10"/>
      <c r="Y52" s="10"/>
      <c r="Z52" s="10"/>
      <c r="AA52" s="10"/>
      <c r="AB52" s="10"/>
    </row>
    <row r="53" spans="1:28" s="23" customFormat="1" ht="15.75" thickBot="1" x14ac:dyDescent="0.25">
      <c r="A53" s="1"/>
      <c r="J53" s="175"/>
      <c r="O53" s="171" t="s">
        <v>35</v>
      </c>
      <c r="P53" s="172"/>
      <c r="Q53" s="172"/>
      <c r="R53" s="172"/>
      <c r="S53" s="172"/>
      <c r="T53" s="172"/>
      <c r="U53" s="172"/>
      <c r="V53" s="174"/>
      <c r="W53" s="10"/>
      <c r="X53" s="10"/>
      <c r="Y53" s="10"/>
      <c r="Z53" s="10"/>
      <c r="AA53" s="10"/>
      <c r="AB53" s="10"/>
    </row>
    <row r="54" spans="1:28" s="23" customFormat="1" thickBot="1" x14ac:dyDescent="0.25">
      <c r="A54" s="1"/>
      <c r="J54" s="175"/>
      <c r="O54" s="176"/>
      <c r="P54" s="181"/>
      <c r="Q54" s="181"/>
      <c r="R54" s="181"/>
      <c r="S54" s="181"/>
      <c r="T54" s="181"/>
      <c r="U54" s="177">
        <f>(U31-U47)-(LOOKUP($W$46,$Q$23:$U$23,$Q$31:$U$31)-LOOKUP($W$46,$Q$36:$U$36,$Q$46:$U$46))+W47</f>
        <v>-2.9309887850104133E-14</v>
      </c>
      <c r="V54" s="179">
        <f>(V31-V46)-(U31-U47)/2</f>
        <v>0</v>
      </c>
      <c r="W54" s="10"/>
      <c r="X54" s="10"/>
      <c r="Y54" s="10"/>
      <c r="Z54" s="10"/>
      <c r="AA54" s="10"/>
      <c r="AB54" s="10"/>
    </row>
    <row r="55" spans="1:28" s="23" customFormat="1" ht="23.25" customHeight="1" thickBot="1" x14ac:dyDescent="0.3">
      <c r="A55" s="1"/>
      <c r="C55" s="182"/>
      <c r="D55" s="182"/>
      <c r="E55" s="182"/>
      <c r="F55" s="182"/>
      <c r="J55" s="175"/>
      <c r="N55" s="50"/>
      <c r="O55" s="180"/>
      <c r="P55" s="180"/>
      <c r="Q55" s="180"/>
      <c r="R55" s="180"/>
      <c r="S55" s="180"/>
      <c r="T55" s="180"/>
      <c r="U55" s="180"/>
      <c r="V55" s="180"/>
      <c r="W55" s="10"/>
      <c r="X55" s="10"/>
      <c r="Y55" s="10"/>
      <c r="Z55" s="10"/>
      <c r="AA55" s="10"/>
      <c r="AB55" s="10"/>
    </row>
    <row r="56" spans="1:28" s="170" customFormat="1" ht="15.75" thickBot="1" x14ac:dyDescent="0.25">
      <c r="A56" s="1"/>
      <c r="J56" s="175"/>
      <c r="O56" s="13" t="s">
        <v>36</v>
      </c>
      <c r="P56" s="14"/>
      <c r="Q56" s="172"/>
      <c r="R56" s="172"/>
      <c r="S56" s="172"/>
      <c r="T56" s="172"/>
      <c r="U56" s="172"/>
      <c r="V56" s="172"/>
      <c r="W56" s="172"/>
      <c r="X56" s="172"/>
      <c r="Y56" s="172"/>
      <c r="Z56" s="172"/>
      <c r="AA56" s="172"/>
      <c r="AB56" s="174"/>
    </row>
    <row r="57" spans="1:28" s="23" customFormat="1" ht="30" customHeight="1" x14ac:dyDescent="0.25">
      <c r="A57" s="1"/>
      <c r="C57" s="182"/>
      <c r="D57" s="182"/>
      <c r="E57" s="182"/>
      <c r="F57" s="182"/>
      <c r="J57" s="175"/>
      <c r="N57" s="50"/>
      <c r="O57" s="183"/>
      <c r="P57" s="184"/>
      <c r="Q57" s="288" t="s">
        <v>15</v>
      </c>
      <c r="R57" s="289"/>
      <c r="S57" s="289"/>
      <c r="T57" s="289"/>
      <c r="U57" s="290"/>
      <c r="V57" s="185"/>
      <c r="W57" s="291" t="s">
        <v>37</v>
      </c>
      <c r="X57" s="292"/>
      <c r="Y57" s="292"/>
      <c r="Z57" s="292"/>
      <c r="AA57" s="292"/>
      <c r="AB57" s="186"/>
    </row>
    <row r="58" spans="1:28" s="23" customFormat="1" x14ac:dyDescent="0.25">
      <c r="A58" s="1"/>
      <c r="C58" s="182"/>
      <c r="D58" s="182"/>
      <c r="E58" s="182"/>
      <c r="F58" s="182"/>
      <c r="N58" s="50"/>
      <c r="O58" s="187"/>
      <c r="P58" s="188"/>
      <c r="Q58" s="189" t="s">
        <v>13</v>
      </c>
      <c r="R58" s="190"/>
      <c r="S58" s="190"/>
      <c r="T58" s="190"/>
      <c r="U58" s="190"/>
      <c r="V58" s="190"/>
      <c r="W58" s="190"/>
      <c r="X58" s="190"/>
      <c r="Y58" s="191"/>
      <c r="Z58" s="192"/>
      <c r="AA58" s="193"/>
      <c r="AB58" s="194"/>
    </row>
    <row r="59" spans="1:28" s="23" customFormat="1" ht="15.75" thickBot="1" x14ac:dyDescent="0.3">
      <c r="A59" s="1"/>
      <c r="C59" s="182"/>
      <c r="D59" s="182"/>
      <c r="E59" s="182"/>
      <c r="F59" s="182"/>
      <c r="N59" s="50"/>
      <c r="O59" s="187"/>
      <c r="P59" s="188"/>
      <c r="Q59" s="195">
        <v>2016</v>
      </c>
      <c r="R59" s="196">
        <v>2017</v>
      </c>
      <c r="S59" s="196">
        <v>2018</v>
      </c>
      <c r="T59" s="196">
        <v>2019</v>
      </c>
      <c r="U59" s="196">
        <v>2020</v>
      </c>
      <c r="V59" s="196" t="s">
        <v>5</v>
      </c>
      <c r="W59" s="197" t="s">
        <v>38</v>
      </c>
      <c r="X59" s="197" t="s">
        <v>39</v>
      </c>
      <c r="Y59" s="197" t="s">
        <v>40</v>
      </c>
      <c r="Z59" s="197" t="s">
        <v>41</v>
      </c>
      <c r="AA59" s="197" t="s">
        <v>42</v>
      </c>
      <c r="AB59" s="198" t="s">
        <v>43</v>
      </c>
    </row>
    <row r="60" spans="1:28" s="23" customFormat="1" thickBot="1" x14ac:dyDescent="0.25">
      <c r="A60" s="1"/>
      <c r="C60" s="50"/>
      <c r="D60" s="50"/>
      <c r="E60" s="50"/>
      <c r="F60" s="50"/>
      <c r="G60" s="50"/>
      <c r="O60" s="284">
        <v>2016</v>
      </c>
      <c r="P60" s="285"/>
      <c r="Q60" s="199"/>
      <c r="R60" s="200">
        <f>$Q$51</f>
        <v>18.011851835139709</v>
      </c>
      <c r="S60" s="201">
        <f>$Q$51</f>
        <v>18.011851835139709</v>
      </c>
      <c r="T60" s="202">
        <f>$Q$51</f>
        <v>18.011851835139709</v>
      </c>
      <c r="U60" s="201">
        <f>$Q$51</f>
        <v>18.011851835139709</v>
      </c>
      <c r="V60" s="201">
        <f>$Q$51/2</f>
        <v>9.0059259175698543</v>
      </c>
      <c r="W60" s="203">
        <f>$Q$51/2</f>
        <v>9.0059259175698543</v>
      </c>
      <c r="X60" s="204"/>
      <c r="Y60" s="204"/>
      <c r="Z60" s="204"/>
      <c r="AA60" s="205"/>
      <c r="AB60" s="206"/>
    </row>
    <row r="61" spans="1:28" s="23" customFormat="1" thickBot="1" x14ac:dyDescent="0.25">
      <c r="A61" s="1"/>
      <c r="O61" s="284">
        <v>2017</v>
      </c>
      <c r="P61" s="285"/>
      <c r="Q61" s="199"/>
      <c r="R61" s="199"/>
      <c r="S61" s="149">
        <f>$R$51</f>
        <v>19.763486206834045</v>
      </c>
      <c r="T61" s="207">
        <f>$R$51</f>
        <v>19.763486206834045</v>
      </c>
      <c r="U61" s="207">
        <f t="shared" ref="U61:W61" si="15">$R$51</f>
        <v>19.763486206834045</v>
      </c>
      <c r="V61" s="207">
        <f>$R$51/2</f>
        <v>9.8817431034170227</v>
      </c>
      <c r="W61" s="207">
        <f t="shared" si="15"/>
        <v>19.763486206834045</v>
      </c>
      <c r="X61" s="203">
        <f>$R$51/2</f>
        <v>9.8817431034170227</v>
      </c>
      <c r="Y61" s="204"/>
      <c r="Z61" s="204"/>
      <c r="AA61" s="204"/>
      <c r="AB61" s="208"/>
    </row>
    <row r="62" spans="1:28" s="23" customFormat="1" thickBot="1" x14ac:dyDescent="0.25">
      <c r="A62" s="1"/>
      <c r="O62" s="284">
        <v>2018</v>
      </c>
      <c r="P62" s="285"/>
      <c r="Q62" s="204"/>
      <c r="R62" s="204"/>
      <c r="S62" s="199"/>
      <c r="T62" s="209">
        <f>$S$51</f>
        <v>22.109895823775759</v>
      </c>
      <c r="U62" s="210">
        <f>$S$51</f>
        <v>22.109895823775759</v>
      </c>
      <c r="V62" s="211">
        <f>$S$51/2</f>
        <v>11.054947911887879</v>
      </c>
      <c r="W62" s="210">
        <f t="shared" ref="W62:X62" si="16">$S$51</f>
        <v>22.109895823775759</v>
      </c>
      <c r="X62" s="210">
        <f t="shared" si="16"/>
        <v>22.109895823775759</v>
      </c>
      <c r="Y62" s="212">
        <f>$S$51/2</f>
        <v>11.054947911887879</v>
      </c>
      <c r="Z62" s="213"/>
      <c r="AA62" s="204"/>
      <c r="AB62" s="208"/>
    </row>
    <row r="63" spans="1:28" s="23" customFormat="1" thickBot="1" x14ac:dyDescent="0.25">
      <c r="A63" s="1"/>
      <c r="O63" s="284">
        <v>2019</v>
      </c>
      <c r="P63" s="285"/>
      <c r="Q63" s="204"/>
      <c r="R63" s="204"/>
      <c r="S63" s="204"/>
      <c r="T63" s="199"/>
      <c r="U63" s="149">
        <f>$T$51</f>
        <v>16.696699650713668</v>
      </c>
      <c r="V63" s="214">
        <f>$T$51/2</f>
        <v>8.3483498253568342</v>
      </c>
      <c r="W63" s="210">
        <f>$T$51</f>
        <v>16.696699650713668</v>
      </c>
      <c r="X63" s="207">
        <f>$T$51</f>
        <v>16.696699650713668</v>
      </c>
      <c r="Y63" s="211">
        <f>$T$51</f>
        <v>16.696699650713668</v>
      </c>
      <c r="Z63" s="215">
        <f>$T$51/2</f>
        <v>8.3483498253568342</v>
      </c>
      <c r="AA63" s="213"/>
      <c r="AB63" s="208"/>
    </row>
    <row r="64" spans="1:28" s="23" customFormat="1" thickBot="1" x14ac:dyDescent="0.25">
      <c r="A64" s="1"/>
      <c r="B64" s="216"/>
      <c r="C64" s="216"/>
      <c r="D64" s="216"/>
      <c r="E64" s="216"/>
      <c r="F64" s="216"/>
      <c r="G64" s="216"/>
      <c r="H64" s="216"/>
      <c r="I64" s="216"/>
      <c r="J64" s="217"/>
      <c r="K64" s="217"/>
      <c r="L64" s="217"/>
      <c r="M64" s="217"/>
      <c r="N64" s="217"/>
      <c r="O64" s="284">
        <v>2020</v>
      </c>
      <c r="P64" s="285"/>
      <c r="Q64" s="204"/>
      <c r="R64" s="204"/>
      <c r="S64" s="204"/>
      <c r="T64" s="204"/>
      <c r="U64" s="199"/>
      <c r="V64" s="149">
        <f>$U$51/2</f>
        <v>-6.169434454701701</v>
      </c>
      <c r="W64" s="210">
        <f t="shared" ref="W64:Z64" si="17">$U$51</f>
        <v>-12.338868909403402</v>
      </c>
      <c r="X64" s="210">
        <f t="shared" si="17"/>
        <v>-12.338868909403402</v>
      </c>
      <c r="Y64" s="210">
        <f t="shared" si="17"/>
        <v>-12.338868909403402</v>
      </c>
      <c r="Z64" s="210">
        <f t="shared" si="17"/>
        <v>-12.338868909403402</v>
      </c>
      <c r="AA64" s="218">
        <f>$U$51/2</f>
        <v>-6.169434454701701</v>
      </c>
      <c r="AB64" s="219"/>
    </row>
    <row r="65" spans="1:29" s="23" customFormat="1" thickBot="1" x14ac:dyDescent="0.25">
      <c r="A65" s="1"/>
      <c r="B65" s="216"/>
      <c r="C65" s="216"/>
      <c r="D65" s="216"/>
      <c r="E65" s="216"/>
      <c r="F65" s="216"/>
      <c r="G65" s="216"/>
      <c r="H65" s="216"/>
      <c r="I65" s="216"/>
      <c r="J65" s="217"/>
      <c r="K65" s="217"/>
      <c r="L65" s="217"/>
      <c r="M65" s="217"/>
      <c r="N65" s="217"/>
      <c r="O65" s="284" t="s">
        <v>5</v>
      </c>
      <c r="P65" s="285"/>
      <c r="Q65" s="204"/>
      <c r="R65" s="220"/>
      <c r="S65" s="204"/>
      <c r="T65" s="220"/>
      <c r="U65" s="199"/>
      <c r="V65" s="199"/>
      <c r="W65" s="209">
        <f>$V$51</f>
        <v>0</v>
      </c>
      <c r="X65" s="221">
        <f t="shared" ref="X65:AA65" si="18">$V$51</f>
        <v>0</v>
      </c>
      <c r="Y65" s="221">
        <f t="shared" si="18"/>
        <v>0</v>
      </c>
      <c r="Z65" s="221">
        <f t="shared" si="18"/>
        <v>0</v>
      </c>
      <c r="AA65" s="222">
        <f t="shared" si="18"/>
        <v>0</v>
      </c>
      <c r="AB65" s="219"/>
    </row>
    <row r="66" spans="1:29" s="161" customFormat="1" ht="15.75" thickBot="1" x14ac:dyDescent="0.3">
      <c r="A66" s="1"/>
      <c r="B66" s="216"/>
      <c r="C66" s="216"/>
      <c r="D66" s="216"/>
      <c r="E66" s="216"/>
      <c r="F66" s="216"/>
      <c r="G66" s="216"/>
      <c r="H66" s="216"/>
      <c r="I66" s="216"/>
      <c r="J66" s="217"/>
      <c r="K66" s="217"/>
      <c r="L66" s="217"/>
      <c r="M66" s="217"/>
      <c r="N66" s="217"/>
      <c r="O66" s="223" t="s">
        <v>44</v>
      </c>
      <c r="P66" s="224"/>
      <c r="Q66" s="225"/>
      <c r="R66" s="225"/>
      <c r="S66" s="225"/>
      <c r="T66" s="225"/>
      <c r="U66" s="225"/>
      <c r="V66" s="225">
        <f>-P51/2</f>
        <v>12.468953512553043</v>
      </c>
      <c r="W66" s="226">
        <f>+SUM(W60:W65)</f>
        <v>55.237138689489925</v>
      </c>
      <c r="X66" s="227">
        <f>+SUM(X61:X65)</f>
        <v>36.349469668503048</v>
      </c>
      <c r="Y66" s="228">
        <f>+SUM(Y62:Y65)</f>
        <v>15.412778653198146</v>
      </c>
      <c r="Z66" s="229">
        <f>+SUM(Z63:Z65)</f>
        <v>-3.9905190840465679</v>
      </c>
      <c r="AA66" s="229">
        <f>+SUM(AA64:AA65)</f>
        <v>-6.169434454701701</v>
      </c>
      <c r="AB66" s="230">
        <f>SUM(V66:AA66)</f>
        <v>109.30838698499589</v>
      </c>
      <c r="AC66" s="264"/>
    </row>
    <row r="67" spans="1:29" s="23" customFormat="1" ht="15.75" thickBot="1" x14ac:dyDescent="0.3">
      <c r="A67" s="1"/>
      <c r="B67" s="216"/>
      <c r="C67" s="216"/>
      <c r="D67" s="216"/>
      <c r="E67" s="216"/>
      <c r="F67" s="216"/>
      <c r="G67" s="216"/>
      <c r="H67" s="216"/>
      <c r="I67" s="216"/>
      <c r="J67" s="217"/>
      <c r="K67" s="217"/>
      <c r="L67" s="217"/>
      <c r="M67" s="217"/>
      <c r="N67" s="217"/>
      <c r="O67" s="231"/>
      <c r="P67" s="231"/>
      <c r="Q67" s="231"/>
      <c r="R67" s="231"/>
      <c r="S67" s="231"/>
      <c r="T67" s="231"/>
      <c r="U67" s="231"/>
      <c r="V67" s="231"/>
      <c r="W67" s="232"/>
      <c r="X67" s="232"/>
      <c r="Y67" s="232"/>
      <c r="Z67" s="232"/>
      <c r="AA67" s="232"/>
      <c r="AB67" s="143"/>
    </row>
    <row r="68" spans="1:29" s="23" customFormat="1" ht="15.75" thickBot="1" x14ac:dyDescent="0.3">
      <c r="A68" s="1"/>
      <c r="B68" s="216"/>
      <c r="C68" s="216"/>
      <c r="D68" s="216"/>
      <c r="E68" s="216"/>
      <c r="F68" s="216"/>
      <c r="G68" s="216"/>
      <c r="H68" s="216"/>
      <c r="I68" s="216"/>
      <c r="J68" s="216"/>
      <c r="K68" s="216"/>
      <c r="L68" s="216"/>
      <c r="M68" s="216"/>
      <c r="N68" s="216"/>
      <c r="O68" s="233" t="s">
        <v>45</v>
      </c>
      <c r="P68" s="234"/>
      <c r="Q68" s="235"/>
      <c r="R68" s="235"/>
      <c r="S68" s="235"/>
      <c r="T68" s="235"/>
      <c r="U68" s="225"/>
      <c r="V68" s="225">
        <v>0</v>
      </c>
      <c r="W68" s="237">
        <f>W66+V66*(1+AB74)^(AA74/12)*(1+AB75)^(AA75/12)</f>
        <v>68.154479287455473</v>
      </c>
      <c r="X68" s="238">
        <f t="shared" ref="X68:AA68" si="19">X66</f>
        <v>36.349469668503048</v>
      </c>
      <c r="Y68" s="238">
        <f t="shared" si="19"/>
        <v>15.412778653198146</v>
      </c>
      <c r="Z68" s="239">
        <f t="shared" si="19"/>
        <v>-3.9905190840465679</v>
      </c>
      <c r="AA68" s="239">
        <f t="shared" si="19"/>
        <v>-6.169434454701701</v>
      </c>
      <c r="AB68" s="230">
        <f>SUM(V68:AA68)</f>
        <v>109.7567740704084</v>
      </c>
      <c r="AC68" s="264"/>
    </row>
    <row r="69" spans="1:29" s="23" customFormat="1" ht="17.25" thickBot="1" x14ac:dyDescent="0.25">
      <c r="M69" s="240"/>
      <c r="N69" s="240"/>
      <c r="O69" s="240"/>
      <c r="P69" s="240"/>
      <c r="Q69" s="241"/>
      <c r="R69" s="240"/>
      <c r="S69" s="240"/>
      <c r="T69" s="240"/>
      <c r="U69" s="241"/>
      <c r="V69" s="241"/>
      <c r="W69" s="241"/>
      <c r="X69" s="241"/>
      <c r="Y69" s="242"/>
      <c r="Z69" s="242"/>
      <c r="AA69" s="86"/>
      <c r="AB69" s="86"/>
    </row>
    <row r="70" spans="1:29" s="23" customFormat="1" ht="15.75" thickBot="1" x14ac:dyDescent="0.3">
      <c r="M70" s="240"/>
      <c r="N70" s="240"/>
      <c r="O70" s="243"/>
      <c r="P70" s="244"/>
      <c r="Q70" s="245">
        <v>2016</v>
      </c>
      <c r="R70" s="70">
        <v>2017</v>
      </c>
      <c r="S70" s="70">
        <v>2018</v>
      </c>
      <c r="T70" s="70">
        <v>2019</v>
      </c>
      <c r="U70" s="70">
        <v>2020</v>
      </c>
      <c r="V70" s="70" t="s">
        <v>5</v>
      </c>
      <c r="W70" s="246" t="s">
        <v>38</v>
      </c>
      <c r="X70" s="246" t="s">
        <v>39</v>
      </c>
      <c r="Y70" s="246" t="s">
        <v>40</v>
      </c>
      <c r="Z70" s="246" t="s">
        <v>41</v>
      </c>
      <c r="AA70" s="246" t="s">
        <v>42</v>
      </c>
      <c r="AB70" s="70" t="s">
        <v>46</v>
      </c>
      <c r="AC70" s="247" t="s">
        <v>43</v>
      </c>
    </row>
    <row r="71" spans="1:29" s="23" customFormat="1" thickBot="1" x14ac:dyDescent="0.25">
      <c r="M71" s="240"/>
      <c r="N71" s="240"/>
      <c r="O71" s="284" t="s">
        <v>47</v>
      </c>
      <c r="P71" s="285"/>
      <c r="Q71" s="204"/>
      <c r="R71" s="204"/>
      <c r="S71" s="204"/>
      <c r="T71" s="204"/>
      <c r="U71" s="204"/>
      <c r="V71" s="204"/>
      <c r="W71" s="204"/>
      <c r="X71" s="204"/>
      <c r="Y71" s="204"/>
      <c r="Z71" s="204"/>
      <c r="AA71" s="248">
        <f>-U54/2</f>
        <v>1.4654943925052066E-14</v>
      </c>
      <c r="AB71" s="204"/>
      <c r="AC71" s="206"/>
    </row>
    <row r="72" spans="1:29" s="23" customFormat="1" thickBot="1" x14ac:dyDescent="0.25">
      <c r="M72" s="240"/>
      <c r="N72" s="240"/>
      <c r="O72" s="286" t="s">
        <v>48</v>
      </c>
      <c r="P72" s="287"/>
      <c r="Q72" s="220"/>
      <c r="R72" s="220"/>
      <c r="S72" s="220"/>
      <c r="T72" s="220"/>
      <c r="U72" s="220"/>
      <c r="V72" s="220"/>
      <c r="W72" s="220"/>
      <c r="X72" s="220"/>
      <c r="Y72" s="220"/>
      <c r="Z72" s="220"/>
      <c r="AA72" s="220"/>
      <c r="AB72" s="249">
        <f>V54</f>
        <v>0</v>
      </c>
      <c r="AC72" s="250"/>
    </row>
    <row r="73" spans="1:29" s="23" customFormat="1" ht="16.5" x14ac:dyDescent="0.2">
      <c r="M73" s="240"/>
      <c r="N73" s="240"/>
      <c r="O73" s="240"/>
      <c r="P73" s="240"/>
      <c r="Q73" s="241"/>
      <c r="R73" s="240"/>
      <c r="S73" s="240"/>
      <c r="T73" s="240"/>
      <c r="U73" s="241"/>
      <c r="V73" s="241"/>
      <c r="W73" s="241"/>
      <c r="X73" s="241"/>
      <c r="Y73" s="242"/>
      <c r="Z73" s="242"/>
      <c r="AA73" s="86"/>
      <c r="AB73" s="86"/>
    </row>
    <row r="74" spans="1:29" s="23" customFormat="1" ht="16.5" x14ac:dyDescent="0.2">
      <c r="M74" s="240"/>
      <c r="N74" s="240"/>
      <c r="O74" s="240"/>
      <c r="P74" s="240"/>
      <c r="Q74" s="241"/>
      <c r="R74" s="240"/>
      <c r="S74" s="240"/>
      <c r="T74" s="240"/>
      <c r="U74" s="241"/>
      <c r="V74" s="241"/>
      <c r="W74" s="241"/>
      <c r="X74" s="241"/>
      <c r="Y74" s="242"/>
      <c r="Z74" s="242"/>
      <c r="AA74" s="236">
        <v>3</v>
      </c>
      <c r="AB74" s="251">
        <v>4.8039508388173183E-2</v>
      </c>
      <c r="AC74" s="23" t="s">
        <v>49</v>
      </c>
    </row>
    <row r="75" spans="1:29" s="252" customFormat="1" x14ac:dyDescent="0.2">
      <c r="A75" s="23"/>
      <c r="B75" s="23"/>
      <c r="C75" s="23"/>
      <c r="D75" s="23"/>
      <c r="E75" s="23"/>
      <c r="F75" s="23"/>
      <c r="G75" s="23"/>
      <c r="H75" s="23"/>
      <c r="I75" s="23"/>
      <c r="J75" s="23"/>
      <c r="K75" s="23"/>
      <c r="L75" s="23"/>
      <c r="N75" s="253"/>
      <c r="O75" s="253"/>
      <c r="P75" s="253"/>
      <c r="Q75" s="253"/>
      <c r="R75" s="253"/>
      <c r="S75" s="253"/>
      <c r="T75" s="253"/>
      <c r="U75" s="253"/>
      <c r="V75" s="253"/>
      <c r="W75" s="253"/>
      <c r="X75" s="253"/>
      <c r="Y75" s="253"/>
      <c r="AA75" s="236">
        <v>6</v>
      </c>
      <c r="AB75" s="251">
        <v>4.8328476585430644E-2</v>
      </c>
      <c r="AC75" s="23" t="s">
        <v>50</v>
      </c>
    </row>
    <row r="76" spans="1:29" s="23" customFormat="1" ht="14.25" x14ac:dyDescent="0.2">
      <c r="N76" s="254"/>
      <c r="O76" s="216"/>
      <c r="P76" s="216"/>
      <c r="Q76" s="216"/>
      <c r="R76" s="254"/>
      <c r="S76" s="254"/>
      <c r="T76" s="254"/>
      <c r="U76" s="242"/>
      <c r="V76" s="242"/>
      <c r="W76" s="242"/>
      <c r="X76" s="242"/>
      <c r="Y76" s="242"/>
      <c r="Z76" s="242"/>
      <c r="AA76" s="242"/>
    </row>
    <row r="77" spans="1:29" s="19" customFormat="1" ht="14.25" x14ac:dyDescent="0.2">
      <c r="A77" s="23"/>
      <c r="B77" s="23"/>
      <c r="C77" s="23"/>
      <c r="D77" s="23"/>
      <c r="E77" s="23"/>
      <c r="F77" s="23"/>
      <c r="G77" s="23"/>
      <c r="H77" s="23"/>
      <c r="I77" s="23"/>
      <c r="J77" s="23"/>
      <c r="K77" s="23"/>
      <c r="L77" s="23"/>
      <c r="W77" s="255"/>
      <c r="X77" s="255"/>
      <c r="Y77" s="255"/>
      <c r="Z77" s="255"/>
      <c r="AA77" s="255"/>
      <c r="AB77" s="255"/>
    </row>
    <row r="78" spans="1:29" s="23" customFormat="1" ht="14.25" x14ac:dyDescent="0.2">
      <c r="N78" s="256"/>
      <c r="O78" s="256"/>
      <c r="P78" s="256"/>
      <c r="Q78" s="242"/>
      <c r="R78" s="242"/>
      <c r="S78" s="86"/>
      <c r="T78" s="86"/>
      <c r="U78" s="86"/>
      <c r="V78" s="86"/>
      <c r="W78" s="86"/>
      <c r="X78" s="86"/>
      <c r="Y78" s="86"/>
    </row>
    <row r="79" spans="1:29" s="23" customFormat="1" ht="14.25" x14ac:dyDescent="0.2">
      <c r="N79" s="216"/>
      <c r="O79" s="216"/>
      <c r="P79" s="216"/>
      <c r="Q79" s="242"/>
      <c r="R79" s="242"/>
      <c r="S79" s="86"/>
      <c r="T79" s="86"/>
      <c r="U79" s="86"/>
      <c r="V79" s="86"/>
      <c r="W79" s="86"/>
      <c r="X79" s="86"/>
      <c r="Y79" s="86"/>
      <c r="Z79" s="86"/>
      <c r="AA79" s="86"/>
      <c r="AB79" s="86"/>
    </row>
    <row r="80" spans="1:29" x14ac:dyDescent="0.25">
      <c r="A80" s="4"/>
      <c r="N80" s="257"/>
      <c r="O80" s="257"/>
      <c r="P80" s="257"/>
      <c r="Q80" s="258"/>
      <c r="R80" s="259"/>
      <c r="S80" s="260"/>
      <c r="T80" s="260"/>
      <c r="U80" s="260"/>
      <c r="V80" s="260"/>
      <c r="W80" s="260"/>
      <c r="X80" s="260"/>
      <c r="Y80" s="260"/>
    </row>
    <row r="81" spans="1:25" x14ac:dyDescent="0.25">
      <c r="A81" s="4"/>
      <c r="N81" s="261"/>
      <c r="O81" s="261"/>
      <c r="P81" s="261"/>
      <c r="Q81" s="259"/>
      <c r="R81" s="258"/>
      <c r="S81" s="260"/>
      <c r="T81" s="260"/>
      <c r="U81" s="260"/>
      <c r="V81" s="260"/>
      <c r="W81" s="260"/>
      <c r="X81" s="260"/>
      <c r="Y81" s="260"/>
    </row>
    <row r="82" spans="1:25" x14ac:dyDescent="0.25">
      <c r="A82" s="4"/>
      <c r="N82" s="261"/>
      <c r="O82" s="261"/>
      <c r="P82" s="261"/>
      <c r="Q82" s="259"/>
      <c r="R82" s="259"/>
      <c r="S82" s="260"/>
      <c r="T82" s="260"/>
      <c r="U82" s="260"/>
      <c r="V82" s="260"/>
      <c r="W82" s="260"/>
      <c r="X82" s="260"/>
      <c r="Y82" s="260"/>
    </row>
    <row r="83" spans="1:25" x14ac:dyDescent="0.25">
      <c r="A83" s="4"/>
      <c r="N83" s="261"/>
      <c r="O83" s="261"/>
      <c r="P83" s="261"/>
      <c r="Q83" s="259"/>
      <c r="R83" s="259"/>
      <c r="S83" s="260"/>
      <c r="T83" s="260"/>
      <c r="U83" s="260"/>
      <c r="V83" s="260"/>
      <c r="W83" s="260"/>
      <c r="X83" s="260"/>
      <c r="Y83" s="260"/>
    </row>
    <row r="84" spans="1:25" x14ac:dyDescent="0.25">
      <c r="A84" s="4"/>
      <c r="R84" s="259"/>
      <c r="S84" s="260"/>
      <c r="T84" s="260"/>
      <c r="U84" s="260"/>
      <c r="V84" s="260"/>
      <c r="W84" s="260"/>
      <c r="X84" s="260"/>
      <c r="Y84" s="260"/>
    </row>
    <row r="85" spans="1:25" s="262" customFormat="1" x14ac:dyDescent="0.25">
      <c r="A85" s="4"/>
      <c r="B85" s="4"/>
      <c r="C85" s="4"/>
      <c r="D85" s="4"/>
      <c r="E85" s="4"/>
      <c r="F85" s="4"/>
      <c r="G85" s="4"/>
      <c r="H85" s="4"/>
      <c r="I85" s="4"/>
      <c r="J85" s="4"/>
      <c r="K85" s="4"/>
      <c r="L85" s="4"/>
      <c r="Y85" s="263"/>
    </row>
    <row r="86" spans="1:25" x14ac:dyDescent="0.25">
      <c r="A86" s="4"/>
    </row>
    <row r="87" spans="1:25" x14ac:dyDescent="0.25">
      <c r="A87" s="4"/>
    </row>
    <row r="88" spans="1:25" x14ac:dyDescent="0.25">
      <c r="A88" s="4"/>
    </row>
    <row r="89" spans="1:25" x14ac:dyDescent="0.25">
      <c r="A89" s="4"/>
    </row>
    <row r="90" spans="1:25" x14ac:dyDescent="0.25">
      <c r="A90" s="4"/>
    </row>
  </sheetData>
  <mergeCells count="24">
    <mergeCell ref="C8:M8"/>
    <mergeCell ref="C21:G21"/>
    <mergeCell ref="O21:V21"/>
    <mergeCell ref="C22:G22"/>
    <mergeCell ref="H22:M22"/>
    <mergeCell ref="O22:P22"/>
    <mergeCell ref="Q22:V22"/>
    <mergeCell ref="H21:L21"/>
    <mergeCell ref="C34:M34"/>
    <mergeCell ref="O34:V34"/>
    <mergeCell ref="C35:G35"/>
    <mergeCell ref="H35:M35"/>
    <mergeCell ref="O35:P35"/>
    <mergeCell ref="Q35:V35"/>
    <mergeCell ref="W57:AA57"/>
    <mergeCell ref="O60:P60"/>
    <mergeCell ref="O61:P61"/>
    <mergeCell ref="O62:P62"/>
    <mergeCell ref="O63:P63"/>
    <mergeCell ref="O64:P64"/>
    <mergeCell ref="O65:P65"/>
    <mergeCell ref="O71:P71"/>
    <mergeCell ref="O72:P72"/>
    <mergeCell ref="Q57:U57"/>
  </mergeCells>
  <dataValidations disablePrompts="1" count="1">
    <dataValidation type="list" allowBlank="1" showInputMessage="1" showErrorMessage="1" sqref="W46">
      <formula1>$Q$36:$T$36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2021-03-15T05:11:25Z</dcterms:created>
  <dcterms:modified xsi:type="dcterms:W3CDTF">2021-04-15T23:35:42Z</dcterms:modified>
</cp:coreProperties>
</file>