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0730" windowHeight="11160" tabRatio="865"/>
  </bookViews>
  <sheets>
    <sheet name="AER methodology &amp; notes" sheetId="9" r:id="rId1"/>
    <sheet name="Cover" sheetId="1" r:id="rId2"/>
    <sheet name="Escalators &amp; overheads" sheetId="2" r:id="rId3"/>
    <sheet name="Labour &amp; Materials" sheetId="3" r:id="rId4"/>
    <sheet name="Lamp volumes" sheetId="4" r:id="rId5"/>
    <sheet name="Energy use calculation" sheetId="5" r:id="rId6"/>
    <sheet name="Calculations" sheetId="6" r:id="rId7"/>
    <sheet name="Price schedule" sheetId="7" r:id="rId8"/>
    <sheet name="Revenue" sheetId="8" r:id="rId9"/>
  </sheets>
  <externalReferences>
    <externalReference r:id="rId10"/>
  </externalReferences>
  <definedNames>
    <definedName name="Cap_Allowance">'[1]Annual Cost Inputs'!$B$23</definedName>
    <definedName name="Days">'Escalators &amp; overheads'!$B$30</definedName>
    <definedName name="Labour_Rates">'[1]Annual Cost Inputs'!$A$5:$C$15</definedName>
    <definedName name="Labour_Type">'[1]Annual Cost Inputs'!$A$4:$A$15</definedName>
    <definedName name="Months">'Escalators &amp; overheads'!$B$29</definedName>
    <definedName name="Quoted_Services_Overhead">'[1]Annual Cost Inputs'!$C$20</definedName>
    <definedName name="Services_List">'[1]Annual Defult Service Details'!$A$4:$A$44</definedName>
    <definedName name="Services_List_Labour1">'[1]Annual Defult Service Details'!$A$4:$Z$44</definedName>
    <definedName name="Stores_Oncost">'[1]Annual Cost Inputs'!$F$18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2" l="1"/>
  <c r="D10" i="2"/>
  <c r="E10" i="2"/>
  <c r="F10" i="2"/>
  <c r="G10" i="2"/>
  <c r="B10" i="2"/>
  <c r="C21" i="7" l="1"/>
  <c r="C20" i="7"/>
  <c r="C19" i="7"/>
  <c r="C18" i="7"/>
  <c r="C29" i="5"/>
  <c r="C28" i="5"/>
  <c r="C27" i="5"/>
  <c r="C26" i="5"/>
  <c r="C25" i="5"/>
  <c r="C38" i="7"/>
  <c r="C37" i="7"/>
  <c r="C36" i="7"/>
  <c r="C35" i="7"/>
  <c r="D12" i="8" l="1"/>
  <c r="D9" i="8"/>
  <c r="C10" i="8"/>
  <c r="C11" i="8"/>
  <c r="D11" i="8" s="1"/>
  <c r="C12" i="8"/>
  <c r="D10" i="8" s="1"/>
  <c r="C13" i="8"/>
  <c r="D13" i="8" s="1"/>
  <c r="C9" i="8"/>
  <c r="E13" i="8" l="1"/>
  <c r="F13" i="8" s="1"/>
  <c r="G13" i="8" s="1"/>
  <c r="H13" i="8" s="1"/>
  <c r="E10" i="8"/>
  <c r="F10" i="8" s="1"/>
  <c r="G10" i="8" s="1"/>
  <c r="H10" i="8" s="1"/>
  <c r="E9" i="8"/>
  <c r="E11" i="8"/>
  <c r="F11" i="8" s="1"/>
  <c r="E12" i="8"/>
  <c r="F12" i="8" s="1"/>
  <c r="G12" i="8" s="1"/>
  <c r="H12" i="8" s="1"/>
  <c r="D14" i="8"/>
  <c r="E14" i="8" l="1"/>
  <c r="F9" i="8"/>
  <c r="F14" i="8" s="1"/>
  <c r="G11" i="8"/>
  <c r="E25" i="5"/>
  <c r="F25" i="5"/>
  <c r="G25" i="5"/>
  <c r="H25" i="5"/>
  <c r="D25" i="5"/>
  <c r="G9" i="8" l="1"/>
  <c r="H9" i="8" s="1"/>
  <c r="G14" i="8"/>
  <c r="H11" i="8"/>
  <c r="C26" i="7"/>
  <c r="C27" i="7"/>
  <c r="C28" i="7"/>
  <c r="C29" i="7"/>
  <c r="H14" i="8" l="1"/>
  <c r="E29" i="5" l="1"/>
  <c r="F29" i="5"/>
  <c r="G29" i="5"/>
  <c r="H29" i="5"/>
  <c r="D29" i="5"/>
  <c r="E28" i="5"/>
  <c r="F28" i="5"/>
  <c r="G28" i="5"/>
  <c r="H28" i="5"/>
  <c r="D28" i="5"/>
  <c r="E27" i="5"/>
  <c r="F27" i="5"/>
  <c r="G27" i="5"/>
  <c r="H27" i="5"/>
  <c r="D27" i="5"/>
  <c r="C28" i="4"/>
  <c r="C27" i="4"/>
  <c r="C26" i="4"/>
  <c r="C25" i="4"/>
  <c r="C24" i="4"/>
  <c r="C7" i="5" l="1"/>
  <c r="C9" i="5" s="1"/>
  <c r="D7" i="5"/>
  <c r="D9" i="5" s="1"/>
  <c r="E7" i="5"/>
  <c r="F7" i="5"/>
  <c r="G7" i="5"/>
  <c r="H7" i="5"/>
  <c r="I7" i="5"/>
  <c r="J7" i="5"/>
  <c r="E9" i="5"/>
  <c r="F9" i="5"/>
  <c r="G9" i="5"/>
  <c r="H9" i="5"/>
  <c r="I9" i="5"/>
  <c r="J9" i="5"/>
  <c r="C15" i="5"/>
  <c r="C17" i="5" s="1"/>
  <c r="D17" i="4"/>
  <c r="E17" i="4"/>
  <c r="F17" i="4"/>
  <c r="G17" i="4"/>
  <c r="C7" i="2"/>
  <c r="D7" i="2" s="1"/>
  <c r="E7" i="2" s="1"/>
  <c r="F7" i="2" s="1"/>
  <c r="G7" i="2" s="1"/>
  <c r="H21" i="2"/>
  <c r="H22" i="2"/>
  <c r="H17" i="7" l="1"/>
  <c r="E17" i="7"/>
  <c r="G20" i="4"/>
  <c r="D19" i="6"/>
  <c r="D20" i="6"/>
  <c r="E21" i="7"/>
  <c r="G21" i="7"/>
  <c r="G17" i="7"/>
  <c r="E20" i="7"/>
  <c r="F19" i="7"/>
  <c r="G19" i="7"/>
  <c r="D19" i="7"/>
  <c r="H19" i="7"/>
  <c r="E19" i="7"/>
  <c r="G26" i="5"/>
  <c r="G18" i="7" s="1"/>
  <c r="D26" i="5"/>
  <c r="D18" i="7" s="1"/>
  <c r="H26" i="5"/>
  <c r="H18" i="7" s="1"/>
  <c r="F26" i="5"/>
  <c r="F18" i="7" s="1"/>
  <c r="E26" i="5"/>
  <c r="E18" i="7" s="1"/>
  <c r="D18" i="6"/>
  <c r="D6" i="6"/>
  <c r="E20" i="4"/>
  <c r="D17" i="7"/>
  <c r="D20" i="7"/>
  <c r="H20" i="7"/>
  <c r="F20" i="4"/>
  <c r="D21" i="7"/>
  <c r="H21" i="7"/>
  <c r="G20" i="7"/>
  <c r="F21" i="7"/>
  <c r="F20" i="7"/>
  <c r="F17" i="7"/>
  <c r="H20" i="4" l="1"/>
  <c r="C3" i="8" s="1"/>
  <c r="C6" i="8" s="1"/>
  <c r="D6" i="8" s="1"/>
  <c r="E18" i="6"/>
  <c r="E20" i="6"/>
  <c r="E19" i="6"/>
  <c r="D16" i="6"/>
  <c r="D17" i="6"/>
  <c r="D7" i="6"/>
  <c r="D4" i="7" s="1"/>
  <c r="E6" i="6"/>
  <c r="C29" i="4"/>
  <c r="E6" i="8" l="1"/>
  <c r="D28" i="4"/>
  <c r="D26" i="4"/>
  <c r="D25" i="4"/>
  <c r="D27" i="4"/>
  <c r="D24" i="4"/>
  <c r="F20" i="6"/>
  <c r="F6" i="8"/>
  <c r="F19" i="6"/>
  <c r="F18" i="6"/>
  <c r="E12" i="7"/>
  <c r="E36" i="7" s="1"/>
  <c r="E16" i="6"/>
  <c r="E17" i="6"/>
  <c r="E7" i="6"/>
  <c r="E4" i="7" s="1"/>
  <c r="F6" i="6"/>
  <c r="D12" i="7" l="1"/>
  <c r="D36" i="7" s="1"/>
  <c r="I36" i="7" s="1"/>
  <c r="J46" i="6"/>
  <c r="D14" i="7"/>
  <c r="D38" i="7" s="1"/>
  <c r="I38" i="7" s="1"/>
  <c r="J48" i="6"/>
  <c r="D13" i="7"/>
  <c r="D37" i="7" s="1"/>
  <c r="I37" i="7" s="1"/>
  <c r="J47" i="6"/>
  <c r="D19" i="8"/>
  <c r="E19" i="8"/>
  <c r="E14" i="7"/>
  <c r="E38" i="7" s="1"/>
  <c r="E13" i="7"/>
  <c r="E37" i="7" s="1"/>
  <c r="H19" i="6"/>
  <c r="F14" i="7"/>
  <c r="F38" i="7" s="1"/>
  <c r="D29" i="4"/>
  <c r="G20" i="6"/>
  <c r="G6" i="8"/>
  <c r="G19" i="6"/>
  <c r="H20" i="6"/>
  <c r="G18" i="6"/>
  <c r="H18" i="6"/>
  <c r="F16" i="6"/>
  <c r="F17" i="6"/>
  <c r="F7" i="6"/>
  <c r="F4" i="7" s="1"/>
  <c r="G6" i="6"/>
  <c r="E27" i="7"/>
  <c r="D20" i="8" l="1"/>
  <c r="I13" i="7"/>
  <c r="I12" i="7"/>
  <c r="D28" i="7"/>
  <c r="D27" i="7"/>
  <c r="D10" i="7"/>
  <c r="D34" i="7" s="1"/>
  <c r="J44" i="6"/>
  <c r="I14" i="7"/>
  <c r="D21" i="8"/>
  <c r="D11" i="7"/>
  <c r="D35" i="7" s="1"/>
  <c r="J45" i="6"/>
  <c r="D29" i="7"/>
  <c r="E21" i="8"/>
  <c r="F21" i="8"/>
  <c r="E20" i="8"/>
  <c r="E29" i="7"/>
  <c r="F12" i="7"/>
  <c r="F36" i="7" s="1"/>
  <c r="E10" i="7"/>
  <c r="E34" i="7" s="1"/>
  <c r="E11" i="7"/>
  <c r="E35" i="7" s="1"/>
  <c r="F13" i="7"/>
  <c r="F37" i="7" s="1"/>
  <c r="G12" i="7"/>
  <c r="G36" i="7" s="1"/>
  <c r="F11" i="7"/>
  <c r="F35" i="7" s="1"/>
  <c r="H6" i="8"/>
  <c r="H16" i="6"/>
  <c r="H17" i="6"/>
  <c r="G16" i="6"/>
  <c r="G17" i="6"/>
  <c r="G7" i="6"/>
  <c r="G4" i="7" s="1"/>
  <c r="H6" i="6"/>
  <c r="E28" i="7"/>
  <c r="D17" i="8" l="1"/>
  <c r="D22" i="8" s="1"/>
  <c r="D25" i="7"/>
  <c r="D26" i="7"/>
  <c r="D18" i="8"/>
  <c r="I11" i="7"/>
  <c r="J50" i="6"/>
  <c r="H13" i="7"/>
  <c r="H37" i="7" s="1"/>
  <c r="F20" i="8"/>
  <c r="E18" i="8"/>
  <c r="E25" i="7"/>
  <c r="E17" i="8"/>
  <c r="G19" i="8"/>
  <c r="F18" i="8"/>
  <c r="F19" i="8"/>
  <c r="H20" i="8"/>
  <c r="H12" i="7"/>
  <c r="H36" i="7" s="1"/>
  <c r="E26" i="7"/>
  <c r="H14" i="7"/>
  <c r="H38" i="7" s="1"/>
  <c r="G14" i="7"/>
  <c r="G38" i="7" s="1"/>
  <c r="I35" i="7"/>
  <c r="F10" i="7"/>
  <c r="F34" i="7" s="1"/>
  <c r="G13" i="7"/>
  <c r="G37" i="7" s="1"/>
  <c r="H7" i="6"/>
  <c r="H4" i="7" s="1"/>
  <c r="F28" i="7"/>
  <c r="F29" i="7"/>
  <c r="F26" i="7"/>
  <c r="F27" i="7"/>
  <c r="C18" i="9" l="1"/>
  <c r="B18" i="9"/>
  <c r="D18" i="9"/>
  <c r="E18" i="9"/>
  <c r="E22" i="8"/>
  <c r="G20" i="8"/>
  <c r="G21" i="8"/>
  <c r="H19" i="8"/>
  <c r="F25" i="7"/>
  <c r="F17" i="8"/>
  <c r="F22" i="8" s="1"/>
  <c r="H21" i="8"/>
  <c r="H10" i="7"/>
  <c r="H34" i="7" s="1"/>
  <c r="G10" i="7"/>
  <c r="G34" i="7" s="1"/>
  <c r="H11" i="7"/>
  <c r="H35" i="7" s="1"/>
  <c r="G11" i="7"/>
  <c r="G35" i="7" s="1"/>
  <c r="G29" i="7"/>
  <c r="G28" i="7"/>
  <c r="H28" i="7"/>
  <c r="H27" i="7"/>
  <c r="H29" i="7"/>
  <c r="G27" i="7"/>
  <c r="H26" i="7" l="1"/>
  <c r="G17" i="8"/>
  <c r="G18" i="8"/>
  <c r="H25" i="7"/>
  <c r="H17" i="8"/>
  <c r="H18" i="8"/>
  <c r="G26" i="7"/>
  <c r="G25" i="7"/>
  <c r="H22" i="8" l="1"/>
  <c r="G22" i="8"/>
</calcChain>
</file>

<file path=xl/sharedStrings.xml><?xml version="1.0" encoding="utf-8"?>
<sst xmlns="http://schemas.openxmlformats.org/spreadsheetml/2006/main" count="503" uniqueCount="187">
  <si>
    <t>Regulatory control period 1 July 2020 to 30 June 2025</t>
  </si>
  <si>
    <t>Maintenance cycle / unit / year</t>
  </si>
  <si>
    <t>Time required for installation (hours per unit)</t>
  </si>
  <si>
    <t>Assumptions</t>
  </si>
  <si>
    <t>Network overheads</t>
  </si>
  <si>
    <t>Non-network overheads</t>
  </si>
  <si>
    <t>2024-25</t>
  </si>
  <si>
    <t>2023-24</t>
  </si>
  <si>
    <t>2022-23</t>
  </si>
  <si>
    <t>2021-22</t>
  </si>
  <si>
    <t>2020-21</t>
  </si>
  <si>
    <t>2019-20</t>
  </si>
  <si>
    <t>General Overheads</t>
  </si>
  <si>
    <t xml:space="preserve">Labour </t>
  </si>
  <si>
    <t>Materials</t>
  </si>
  <si>
    <t>On-costs</t>
  </si>
  <si>
    <t>Nominal vanilla WACC</t>
  </si>
  <si>
    <t>WACC</t>
  </si>
  <si>
    <t>Labour</t>
  </si>
  <si>
    <t>Escalation rate (nominal)</t>
  </si>
  <si>
    <t>Cumulative inflation index (CPI end period)</t>
  </si>
  <si>
    <t>Inflation assumption (CPI % increase)</t>
  </si>
  <si>
    <t>Inflation</t>
  </si>
  <si>
    <t>Comments/ references:</t>
  </si>
  <si>
    <t>Esclalators and overheads</t>
  </si>
  <si>
    <t>Escalators, overheads and assumptions</t>
  </si>
  <si>
    <t>LED</t>
  </si>
  <si>
    <t>Asset life (years)</t>
  </si>
  <si>
    <t>Lamp type</t>
  </si>
  <si>
    <t>Nema PE Cell</t>
  </si>
  <si>
    <t>$ / hour</t>
  </si>
  <si>
    <t>Ordinary time - including on-costs</t>
  </si>
  <si>
    <t>Labour rates</t>
  </si>
  <si>
    <t>% of Total lamps</t>
  </si>
  <si>
    <t>Lamp category</t>
  </si>
  <si>
    <t xml:space="preserve">4 year Average </t>
  </si>
  <si>
    <t>Total</t>
  </si>
  <si>
    <t>Other</t>
  </si>
  <si>
    <t>Mercury Vapour</t>
  </si>
  <si>
    <t>400W</t>
  </si>
  <si>
    <t>250W</t>
  </si>
  <si>
    <t>High Pressure Sodium</t>
  </si>
  <si>
    <t>360W</t>
  </si>
  <si>
    <t>220W</t>
  </si>
  <si>
    <t>Discontinued Lamps</t>
  </si>
  <si>
    <t xml:space="preserve">Metal Hallide </t>
  </si>
  <si>
    <t>150W</t>
  </si>
  <si>
    <t xml:space="preserve">High Pressure Sodium </t>
  </si>
  <si>
    <t>200W</t>
  </si>
  <si>
    <t>100W</t>
  </si>
  <si>
    <t>2018-19</t>
  </si>
  <si>
    <t>2017-18</t>
  </si>
  <si>
    <t>2016-17</t>
  </si>
  <si>
    <t>2015-16</t>
  </si>
  <si>
    <t>Lamp size</t>
  </si>
  <si>
    <t>Lamp count</t>
  </si>
  <si>
    <t>NUOS $/kWh</t>
  </si>
  <si>
    <t>Unmetered tariff</t>
  </si>
  <si>
    <t xml:space="preserve">Estimated Annual Actual AEMO Wattage  </t>
  </si>
  <si>
    <t>Number of dark hours per year</t>
  </si>
  <si>
    <t>Number of kilowatts AEMO</t>
  </si>
  <si>
    <t>Actual Wattage according to AEMO</t>
  </si>
  <si>
    <t>W400</t>
  </si>
  <si>
    <t>W250</t>
  </si>
  <si>
    <t>Based on Philips Lighting BVP382 200W</t>
  </si>
  <si>
    <t>W200</t>
  </si>
  <si>
    <t>Based on Philips Lighting BVP381 100W</t>
  </si>
  <si>
    <t>W100</t>
  </si>
  <si>
    <t xml:space="preserve">Based on Philips Tango BVP38x 70W </t>
  </si>
  <si>
    <t>W70</t>
  </si>
  <si>
    <t>W150</t>
  </si>
  <si>
    <t>LED Lamp device type assumptions:</t>
  </si>
  <si>
    <t>Metal Hallide</t>
  </si>
  <si>
    <t xml:space="preserve">LED </t>
  </si>
  <si>
    <t>$ / unit</t>
  </si>
  <si>
    <t>$/ unit</t>
  </si>
  <si>
    <t>2019-20*</t>
  </si>
  <si>
    <t>Total annual charge/ unit</t>
  </si>
  <si>
    <t>Installation charge</t>
  </si>
  <si>
    <t>Installation per unit</t>
  </si>
  <si>
    <t>Forecast volumes</t>
  </si>
  <si>
    <t>Rate based on historical 4 year average</t>
  </si>
  <si>
    <t>Lamp count annual decrease rate</t>
  </si>
  <si>
    <t>Annual maintenance, operation and replacement charge/ unit</t>
  </si>
  <si>
    <t>% Change</t>
  </si>
  <si>
    <t>Small conventional (150W)</t>
  </si>
  <si>
    <t>Medium conventional (250W)</t>
  </si>
  <si>
    <t>Large conventional (400W)</t>
  </si>
  <si>
    <t>Medium LED (W200)</t>
  </si>
  <si>
    <t>Small LED (W70, W100)</t>
  </si>
  <si>
    <t>Small LED</t>
  </si>
  <si>
    <t>Medium LED</t>
  </si>
  <si>
    <t>Small conventional</t>
  </si>
  <si>
    <t>Medium conventional</t>
  </si>
  <si>
    <t>Large conventional</t>
  </si>
  <si>
    <t>Non-network overheads only apply to internal labour. (Data sourced from Fee-based Pricing model)</t>
  </si>
  <si>
    <t>Network overheads apply to all expenditure (Data sourced from Fee based pricing model)</t>
  </si>
  <si>
    <t>Adaptor for swivel mount</t>
  </si>
  <si>
    <t xml:space="preserve">Installation materials </t>
  </si>
  <si>
    <t>Required only for LED</t>
  </si>
  <si>
    <t>Materials (exc On Costs)</t>
  </si>
  <si>
    <t>Asset Category</t>
  </si>
  <si>
    <t>Small Conventional</t>
  </si>
  <si>
    <t>Medium Conventional</t>
  </si>
  <si>
    <t>Large Conventional</t>
  </si>
  <si>
    <t>Categories</t>
  </si>
  <si>
    <t>Pricing Categories (inc On Costs)</t>
  </si>
  <si>
    <t>Pricing Categories (inc On Costs and Nema / Adaptors)</t>
  </si>
  <si>
    <t>Overheads</t>
  </si>
  <si>
    <t>Capital Charge</t>
  </si>
  <si>
    <t>Ongoing maintenance, operation and replacement charge</t>
  </si>
  <si>
    <t>Total Capex and Opex Excluding Overheads</t>
  </si>
  <si>
    <t>Annual Rates - Replacement, operation and maintenance</t>
  </si>
  <si>
    <t>Number of lights</t>
  </si>
  <si>
    <t>Mix</t>
  </si>
  <si>
    <t>Required for all lights</t>
  </si>
  <si>
    <t>Security lighting pricing model for Energex</t>
  </si>
  <si>
    <t>Contractor Services</t>
  </si>
  <si>
    <t>Contractor rate installation</t>
  </si>
  <si>
    <t>Contractor rate maintenance</t>
  </si>
  <si>
    <t>Rate sourced from: Unmetered SAC Tariff 9600</t>
  </si>
  <si>
    <t>&lt;&lt; Non-network overheads don't apply to contractors</t>
  </si>
  <si>
    <t>Note:</t>
  </si>
  <si>
    <t>Months per year</t>
  </si>
  <si>
    <t>Days per year</t>
  </si>
  <si>
    <t>Average</t>
  </si>
  <si>
    <t>Time required for maintenance (hours per light per year)</t>
  </si>
  <si>
    <t>Forecast annual revenue excluding energy use</t>
  </si>
  <si>
    <t>Estimated annual energy usage charge/unit</t>
  </si>
  <si>
    <t>N/A</t>
  </si>
  <si>
    <t>In 2019-20  the same charge was applied to all lamp categories</t>
  </si>
  <si>
    <t>Example only, actual time will vary depending on job</t>
  </si>
  <si>
    <t>Installation charge per unit - example only, actual time will be quoted depending on the job</t>
  </si>
  <si>
    <t>For 2020-25 labour rates from Opex Model - ACS (Metering, Public Lighting)</t>
  </si>
  <si>
    <t>Lamp - High Pressure Sodium W150</t>
  </si>
  <si>
    <t>Lamp - High Pressure Sodium W250</t>
  </si>
  <si>
    <t>Lamp - High Pressure Sodium W400</t>
  </si>
  <si>
    <t>Lamp - Metal Hallide W150</t>
  </si>
  <si>
    <t>Lamp - Metal Hallide W250</t>
  </si>
  <si>
    <t>Lamp - Metal Hallide W400</t>
  </si>
  <si>
    <t>LED W70</t>
  </si>
  <si>
    <t>LED W100</t>
  </si>
  <si>
    <t>LED W200</t>
  </si>
  <si>
    <t>High Pressure Sodium W150 materials pack</t>
  </si>
  <si>
    <t>High Pressure Sodium W250 materials pack</t>
  </si>
  <si>
    <t>High Pressure Sodium W400 materials pack</t>
  </si>
  <si>
    <t>Metal Hallide W150 materials pack</t>
  </si>
  <si>
    <t>Metal Hallide W250 materials pack</t>
  </si>
  <si>
    <t>Metal Hallide W400 materials pack</t>
  </si>
  <si>
    <t>Update per Revised Regulatory proposal (PTRM models)</t>
  </si>
  <si>
    <t>(Note - Resources mix for Energex: 100% contractors for security lighting services)</t>
  </si>
  <si>
    <t>Materials (inc On Costs)</t>
  </si>
  <si>
    <t>% Change from prior year</t>
  </si>
  <si>
    <t>Additional data - NOT used in the model (discontinued lights)</t>
  </si>
  <si>
    <t>There were no Small LED lights in 2019-20</t>
  </si>
  <si>
    <t>Estimated energy useage cost (Note: Actual energy use charges will vary depending on the particular type of light. The SCS Unmetered tariff rate will be used to determine these)</t>
  </si>
  <si>
    <t>LED Conversation Rate PA</t>
  </si>
  <si>
    <t>2019-20 Mix</t>
  </si>
  <si>
    <t>Reference:</t>
  </si>
  <si>
    <t>https://www.aemo.com.au/-/media/Files/Electricity/NEM/Retail_and_Metering/Metering-Procedures/NEM-Load-Tables-For-Unmetered-Connection-Points.pdf</t>
  </si>
  <si>
    <t>Forecast revenue also excludes installation service revenue</t>
  </si>
  <si>
    <t>Upfront installation charge - Example only as this is a Quoted service, the actual price will vary depending on the job</t>
  </si>
  <si>
    <t>Estimated annual energy usage cost (actual use will vary depending on the type of lamp)</t>
  </si>
  <si>
    <t xml:space="preserve">2019-20 - Installation and maintenance was combined and customers charged a single rate </t>
  </si>
  <si>
    <t>Daily maintenance, operation and replacement charge/ unit</t>
  </si>
  <si>
    <t>Daily Rates - Replacement, operation and maintenance</t>
  </si>
  <si>
    <t>Average rate used for pricing to smooth prices</t>
  </si>
  <si>
    <t>Materials escalation is equal to CPI</t>
  </si>
  <si>
    <t xml:space="preserve">It is assumed all new lights and all replacements are LED </t>
  </si>
  <si>
    <t xml:space="preserve">PUBLIC VERSION </t>
  </si>
  <si>
    <t>Copy of EGX 11.014 Security lights pricing model - ACS DEC19 PUBLIC</t>
  </si>
  <si>
    <t>AER approved 2020-21 prices</t>
  </si>
  <si>
    <t>X factor</t>
  </si>
  <si>
    <t>AER: 2020-21 nominal vanilla WACC updated</t>
  </si>
  <si>
    <t>Final decision X factors for security lighting</t>
  </si>
  <si>
    <t xml:space="preserve">Capital charge as share of total </t>
  </si>
  <si>
    <t>AER final decision labour escalators</t>
  </si>
  <si>
    <t>Australian Energy Regulator Final Decision - Energex - June 2020</t>
  </si>
  <si>
    <t xml:space="preserve">1. WACC for 2020-21 and inflation forecasts for 2019-20 and 2020-21 have been updated. </t>
  </si>
  <si>
    <t>AER: 2019-20 and 2020-21 inflation forecasts updated</t>
  </si>
  <si>
    <t>AER: Amended to reflect updated inputs.</t>
  </si>
  <si>
    <t>2. Relevant price inputs in 'Labour &amp; Materials' have been updated to reflect results of the above changes.</t>
  </si>
  <si>
    <t>3. Information has been redacted in line with confidentiality claims. Some values have been hard coded as a result.</t>
  </si>
  <si>
    <t>4. AER approved prices for 2020-21 are listed in 'Price schedule' and have been highlighted. Prices for future years have been greyed out.</t>
  </si>
  <si>
    <t>5. Information to support X factor calculations has been added in 'Escalators &amp; overheads' and 'Calculations'.</t>
  </si>
  <si>
    <t xml:space="preserve">6. The final decision X factors applicable to security lighting are listed below. </t>
  </si>
  <si>
    <t>7. Except as noted above, the model has otherwise NOT been updated (including to adjust for the AER's final decision on X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</si>
</sst>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quot;$&quot;#,##0.00_);[Red]\(&quot;$&quot;#,##0.00\)"/>
    <numFmt numFmtId="165" formatCode="_(&quot;$&quot;* #,##0.00_);_(&quot;$&quot;* \(#,##0.00\);_(&quot;$&quot;* &quot;-&quot;??_);_(@_)"/>
    <numFmt numFmtId="166" formatCode="_(* #,##0.00_);_(* \(#,##0.00\);_(* &quot;-&quot;??_);_(@_)"/>
    <numFmt numFmtId="167" formatCode="0.0%"/>
    <numFmt numFmtId="168" formatCode="0.000%"/>
    <numFmt numFmtId="169" formatCode="0.0000"/>
    <numFmt numFmtId="170" formatCode="0.0"/>
    <numFmt numFmtId="171" formatCode="_-* #,##0_-;\-* #,##0_-;_-* &quot;-&quot;??_-;_-@_-"/>
    <numFmt numFmtId="172" formatCode="0.00000"/>
    <numFmt numFmtId="173" formatCode="&quot;$&quot;#,##0.00"/>
    <numFmt numFmtId="174" formatCode="_-* #,##0.0_-;\-* #,##0.0_-;_-* &quot;-&quot;??_-;_-@_-"/>
    <numFmt numFmtId="175" formatCode="_-&quot;$&quot;* #,##0_-;\-&quot;$&quot;* #,##0_-;_-&quot;$&quot;* &quot;-&quot;??_-;_-@_-"/>
    <numFmt numFmtId="176" formatCode="&quot;$&quot;#,##0.0000"/>
    <numFmt numFmtId="177" formatCode="&quot;$&quot;#,##0.000"/>
    <numFmt numFmtId="178" formatCode="0.0000%"/>
  </numFmts>
  <fonts count="27" x14ac:knownFonts="1">
    <font>
      <sz val="10"/>
      <name val="Arial"/>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rgb="FFFF0000"/>
      <name val="Calibri"/>
      <family val="2"/>
    </font>
    <font>
      <b/>
      <sz val="16"/>
      <color rgb="FF000000"/>
      <name val="Calibri"/>
      <family val="2"/>
    </font>
    <font>
      <b/>
      <sz val="24"/>
      <color rgb="FF000000"/>
      <name val="Calibri"/>
      <family val="2"/>
    </font>
    <font>
      <sz val="10"/>
      <name val="Arial"/>
      <family val="2"/>
    </font>
    <font>
      <b/>
      <sz val="10"/>
      <color rgb="FF0070C0"/>
      <name val="Arial"/>
      <family val="2"/>
    </font>
    <font>
      <b/>
      <sz val="10"/>
      <color theme="1"/>
      <name val="Arial"/>
      <family val="2"/>
    </font>
    <font>
      <i/>
      <sz val="10"/>
      <name val="Arial"/>
      <family val="2"/>
    </font>
    <font>
      <b/>
      <i/>
      <sz val="10"/>
      <name val="Arial"/>
      <family val="2"/>
    </font>
    <font>
      <b/>
      <sz val="12"/>
      <color rgb="FF0070C0"/>
      <name val="Arial"/>
      <family val="2"/>
    </font>
    <font>
      <sz val="10"/>
      <color theme="1"/>
      <name val="Arial"/>
      <family val="2"/>
    </font>
    <font>
      <b/>
      <sz val="11"/>
      <color rgb="FF0070C0"/>
      <name val="Arial"/>
      <family val="2"/>
    </font>
    <font>
      <b/>
      <sz val="10"/>
      <name val="Arial"/>
      <family val="2"/>
    </font>
    <font>
      <b/>
      <sz val="10"/>
      <color theme="0"/>
      <name val="Arial"/>
      <family val="2"/>
    </font>
    <font>
      <b/>
      <sz val="8"/>
      <name val="Tahoma"/>
      <family val="2"/>
    </font>
    <font>
      <b/>
      <sz val="9"/>
      <color theme="0"/>
      <name val="Arial"/>
      <family val="2"/>
    </font>
    <font>
      <b/>
      <sz val="10"/>
      <color theme="0"/>
      <name val="Calibri"/>
      <family val="2"/>
      <scheme val="minor"/>
    </font>
    <font>
      <b/>
      <sz val="14"/>
      <color rgb="FF0070C0"/>
      <name val="Arial"/>
      <family val="2"/>
    </font>
    <font>
      <b/>
      <i/>
      <sz val="10"/>
      <color theme="1"/>
      <name val="Arial"/>
      <family val="2"/>
    </font>
    <font>
      <i/>
      <sz val="11"/>
      <name val="Calibri"/>
      <family val="2"/>
      <scheme val="minor"/>
    </font>
    <font>
      <sz val="11"/>
      <name val="Calibri"/>
      <family val="2"/>
      <scheme val="minor"/>
    </font>
    <font>
      <sz val="10"/>
      <color theme="6"/>
      <name val="Arial"/>
      <family val="2"/>
    </font>
    <font>
      <b/>
      <sz val="1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rgb="FF00B1C3"/>
        <bgColor indexed="64"/>
      </patternFill>
    </fill>
    <fill>
      <patternFill patternType="solid">
        <fgColor theme="0" tint="-0.34998626667073579"/>
        <bgColor indexed="64"/>
      </patternFill>
    </fill>
    <fill>
      <patternFill patternType="solid">
        <fgColor theme="1"/>
        <bgColor indexed="64"/>
      </patternFill>
    </fill>
    <fill>
      <patternFill patternType="solid">
        <fgColor rgb="FFFFC000"/>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top/>
      <bottom style="thin">
        <color rgb="FFFFC000"/>
      </bottom>
      <diagonal/>
    </border>
    <border>
      <left/>
      <right style="thin">
        <color rgb="FFFFC000"/>
      </right>
      <top/>
      <bottom/>
      <diagonal/>
    </border>
    <border>
      <left/>
      <right style="thin">
        <color rgb="FFFFC000"/>
      </right>
      <top style="thin">
        <color rgb="FFFFC000"/>
      </top>
      <bottom/>
      <diagonal/>
    </border>
    <border>
      <left style="thin">
        <color rgb="FFFFC000"/>
      </left>
      <right/>
      <top/>
      <bottom style="thin">
        <color rgb="FFFFC000"/>
      </bottom>
      <diagonal/>
    </border>
    <border>
      <left/>
      <right style="thin">
        <color rgb="FFFFC000"/>
      </right>
      <top/>
      <bottom style="thin">
        <color rgb="FFFFC000"/>
      </bottom>
      <diagonal/>
    </border>
  </borders>
  <cellStyleXfs count="7">
    <xf numFmtId="0" fontId="0" fillId="0" borderId="0"/>
    <xf numFmtId="166" fontId="8"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0" fontId="1" fillId="0" borderId="0"/>
  </cellStyleXfs>
  <cellXfs count="161">
    <xf numFmtId="0" fontId="0" fillId="0" borderId="0" xfId="0"/>
    <xf numFmtId="0" fontId="5" fillId="0" borderId="0" xfId="0" applyFont="1"/>
    <xf numFmtId="0" fontId="6" fillId="0" borderId="0" xfId="0" applyFont="1"/>
    <xf numFmtId="0" fontId="7" fillId="0" borderId="0" xfId="0" applyFont="1"/>
    <xf numFmtId="0" fontId="0" fillId="2" borderId="0" xfId="0" applyFill="1"/>
    <xf numFmtId="0" fontId="8" fillId="0" borderId="0" xfId="0" applyFont="1" applyFill="1" applyBorder="1"/>
    <xf numFmtId="0" fontId="8" fillId="0" borderId="0" xfId="0" applyFont="1"/>
    <xf numFmtId="0" fontId="9" fillId="0" borderId="0" xfId="0" applyFont="1"/>
    <xf numFmtId="10" fontId="10" fillId="0" borderId="0" xfId="3" applyNumberFormat="1" applyFont="1" applyFill="1" applyBorder="1"/>
    <xf numFmtId="167" fontId="0" fillId="0" borderId="0" xfId="3" applyNumberFormat="1" applyFont="1" applyFill="1" applyBorder="1"/>
    <xf numFmtId="0" fontId="0" fillId="0" borderId="0" xfId="0" applyBorder="1"/>
    <xf numFmtId="0" fontId="11" fillId="0" borderId="0" xfId="0" applyFont="1"/>
    <xf numFmtId="10" fontId="4" fillId="0" borderId="0" xfId="3" applyNumberFormat="1" applyFont="1" applyFill="1" applyBorder="1"/>
    <xf numFmtId="167" fontId="0" fillId="2" borderId="0" xfId="3" applyNumberFormat="1" applyFont="1" applyFill="1" applyBorder="1"/>
    <xf numFmtId="0" fontId="11" fillId="0" borderId="0" xfId="0" applyFont="1" applyFill="1"/>
    <xf numFmtId="0" fontId="8" fillId="0" borderId="0" xfId="0" applyFont="1" applyBorder="1"/>
    <xf numFmtId="0" fontId="3" fillId="3" borderId="0" xfId="0" applyFont="1" applyFill="1" applyBorder="1" applyAlignment="1">
      <alignment horizontal="center" wrapText="1"/>
    </xf>
    <xf numFmtId="0" fontId="3" fillId="3" borderId="0" xfId="0" applyFont="1" applyFill="1" applyBorder="1" applyAlignment="1">
      <alignment horizontal="right"/>
    </xf>
    <xf numFmtId="168" fontId="3" fillId="3" borderId="0" xfId="0" applyNumberFormat="1" applyFont="1" applyFill="1" applyBorder="1" applyAlignment="1">
      <alignment horizontal="right"/>
    </xf>
    <xf numFmtId="0" fontId="3" fillId="3" borderId="0" xfId="0" applyFont="1" applyFill="1" applyBorder="1"/>
    <xf numFmtId="10" fontId="0" fillId="2" borderId="0" xfId="0" applyNumberFormat="1" applyFill="1" applyBorder="1"/>
    <xf numFmtId="168" fontId="0" fillId="0" borderId="0" xfId="3" applyNumberFormat="1" applyFont="1" applyFill="1" applyBorder="1"/>
    <xf numFmtId="168" fontId="0" fillId="0" borderId="0" xfId="3" applyNumberFormat="1" applyFont="1" applyBorder="1"/>
    <xf numFmtId="0" fontId="12" fillId="0" borderId="0" xfId="0" applyFont="1"/>
    <xf numFmtId="169" fontId="0" fillId="0" borderId="0" xfId="3" applyNumberFormat="1" applyFont="1" applyBorder="1"/>
    <xf numFmtId="0" fontId="13" fillId="0" borderId="0" xfId="0" applyFont="1"/>
    <xf numFmtId="0" fontId="0" fillId="0" borderId="0" xfId="0" applyFill="1" applyBorder="1"/>
    <xf numFmtId="165" fontId="14" fillId="0" borderId="0" xfId="2" applyFont="1" applyFill="1" applyBorder="1" applyAlignment="1">
      <alignment horizontal="left" vertical="top"/>
    </xf>
    <xf numFmtId="170" fontId="14" fillId="0" borderId="0" xfId="2" applyNumberFormat="1" applyFont="1" applyFill="1" applyBorder="1" applyAlignment="1">
      <alignment horizontal="left" vertical="top"/>
    </xf>
    <xf numFmtId="0" fontId="14" fillId="0" borderId="0" xfId="4" applyFont="1" applyFill="1" applyBorder="1" applyAlignment="1">
      <alignment horizontal="left"/>
    </xf>
    <xf numFmtId="1" fontId="14" fillId="0" borderId="0" xfId="2" applyNumberFormat="1" applyFont="1" applyFill="1" applyBorder="1" applyAlignment="1">
      <alignment horizontal="left" vertical="top"/>
    </xf>
    <xf numFmtId="0" fontId="0" fillId="0" borderId="0" xfId="0" applyFill="1"/>
    <xf numFmtId="165" fontId="0" fillId="0" borderId="0" xfId="2" applyFont="1"/>
    <xf numFmtId="1" fontId="14" fillId="0" borderId="0" xfId="2" quotePrefix="1" applyNumberFormat="1" applyFont="1" applyFill="1" applyBorder="1" applyAlignment="1">
      <alignment horizontal="left" vertical="top"/>
    </xf>
    <xf numFmtId="165" fontId="10" fillId="0" borderId="0" xfId="2" applyFont="1" applyFill="1" applyBorder="1" applyAlignment="1">
      <alignment horizontal="left" vertical="top"/>
    </xf>
    <xf numFmtId="1" fontId="14" fillId="0" borderId="1" xfId="2" quotePrefix="1" applyNumberFormat="1" applyFont="1" applyFill="1" applyBorder="1" applyAlignment="1">
      <alignment horizontal="left" vertical="top"/>
    </xf>
    <xf numFmtId="165" fontId="14" fillId="0" borderId="1" xfId="2" applyFont="1" applyFill="1" applyBorder="1" applyAlignment="1">
      <alignment horizontal="left" vertical="top"/>
    </xf>
    <xf numFmtId="165" fontId="10" fillId="0" borderId="0" xfId="2" quotePrefix="1" applyFont="1" applyBorder="1" applyAlignment="1">
      <alignment horizontal="center"/>
    </xf>
    <xf numFmtId="0" fontId="14" fillId="0" borderId="0" xfId="4" applyFont="1" applyBorder="1" applyAlignment="1">
      <alignment horizontal="center"/>
    </xf>
    <xf numFmtId="165" fontId="0" fillId="0" borderId="0" xfId="0" applyNumberFormat="1"/>
    <xf numFmtId="0" fontId="15" fillId="0" borderId="0" xfId="0" applyFont="1"/>
    <xf numFmtId="2" fontId="0" fillId="0" borderId="0" xfId="0" applyNumberFormat="1" applyBorder="1"/>
    <xf numFmtId="171" fontId="0" fillId="0" borderId="0" xfId="1" applyNumberFormat="1" applyFont="1" applyBorder="1"/>
    <xf numFmtId="171" fontId="16" fillId="0" borderId="0" xfId="1" applyNumberFormat="1" applyFont="1" applyFill="1" applyBorder="1"/>
    <xf numFmtId="171" fontId="0" fillId="0" borderId="0" xfId="1" applyNumberFormat="1" applyFont="1" applyFill="1" applyBorder="1"/>
    <xf numFmtId="10" fontId="0" fillId="0" borderId="2" xfId="0" applyNumberFormat="1" applyBorder="1"/>
    <xf numFmtId="0" fontId="0" fillId="0" borderId="2" xfId="0" applyBorder="1"/>
    <xf numFmtId="10" fontId="0" fillId="0" borderId="0" xfId="3" applyNumberFormat="1" applyFont="1"/>
    <xf numFmtId="0" fontId="3" fillId="3" borderId="3" xfId="0" applyFont="1" applyFill="1" applyBorder="1"/>
    <xf numFmtId="167" fontId="16" fillId="0" borderId="2" xfId="0" applyNumberFormat="1" applyFont="1" applyBorder="1"/>
    <xf numFmtId="167" fontId="8" fillId="0" borderId="2" xfId="3" applyNumberFormat="1" applyFont="1" applyBorder="1"/>
    <xf numFmtId="0" fontId="8" fillId="0" borderId="2" xfId="0" applyFont="1" applyBorder="1"/>
    <xf numFmtId="171" fontId="16" fillId="0" borderId="0" xfId="1" applyNumberFormat="1" applyFont="1" applyBorder="1"/>
    <xf numFmtId="0" fontId="16" fillId="0" borderId="0" xfId="0" applyFont="1" applyBorder="1"/>
    <xf numFmtId="171" fontId="16" fillId="0" borderId="2" xfId="1" applyNumberFormat="1" applyFont="1" applyBorder="1"/>
    <xf numFmtId="0" fontId="16" fillId="0" borderId="2" xfId="0" applyFont="1" applyBorder="1"/>
    <xf numFmtId="0" fontId="17" fillId="3" borderId="0" xfId="0" applyFont="1" applyFill="1" applyBorder="1" applyAlignment="1">
      <alignment horizontal="left"/>
    </xf>
    <xf numFmtId="172" fontId="0" fillId="2" borderId="0" xfId="0" applyNumberFormat="1" applyFill="1"/>
    <xf numFmtId="0" fontId="3" fillId="3" borderId="0" xfId="0" applyFont="1" applyFill="1" applyBorder="1" applyAlignment="1">
      <alignment horizontal="left"/>
    </xf>
    <xf numFmtId="0" fontId="4" fillId="0" borderId="0" xfId="4" applyFont="1" applyBorder="1" applyAlignment="1">
      <alignment horizontal="left"/>
    </xf>
    <xf numFmtId="0" fontId="8" fillId="2" borderId="0" xfId="0" applyFont="1" applyFill="1"/>
    <xf numFmtId="2" fontId="18" fillId="0" borderId="0" xfId="0" applyNumberFormat="1" applyFont="1" applyFill="1" applyAlignment="1">
      <alignment horizontal="center" vertical="center" wrapText="1"/>
    </xf>
    <xf numFmtId="0" fontId="18" fillId="0" borderId="0" xfId="0" applyFont="1" applyBorder="1"/>
    <xf numFmtId="0" fontId="17" fillId="3" borderId="0" xfId="0" applyFont="1" applyFill="1" applyBorder="1"/>
    <xf numFmtId="0" fontId="19" fillId="3" borderId="0" xfId="0" applyFont="1" applyFill="1" applyBorder="1"/>
    <xf numFmtId="0" fontId="19" fillId="3" borderId="0" xfId="0" applyFont="1" applyFill="1" applyBorder="1" applyAlignment="1">
      <alignment wrapText="1"/>
    </xf>
    <xf numFmtId="0" fontId="3" fillId="3" borderId="1" xfId="0" applyFont="1" applyFill="1" applyBorder="1" applyAlignment="1">
      <alignment horizontal="right"/>
    </xf>
    <xf numFmtId="168" fontId="3" fillId="3" borderId="1" xfId="0" applyNumberFormat="1" applyFont="1" applyFill="1" applyBorder="1" applyAlignment="1">
      <alignment horizontal="right"/>
    </xf>
    <xf numFmtId="164" fontId="0" fillId="0" borderId="0" xfId="0" applyNumberFormat="1"/>
    <xf numFmtId="165" fontId="16" fillId="0" borderId="2" xfId="2" applyFont="1" applyBorder="1"/>
    <xf numFmtId="9" fontId="16" fillId="0" borderId="0" xfId="3" applyFont="1"/>
    <xf numFmtId="173" fontId="0" fillId="0" borderId="0" xfId="0" applyNumberFormat="1"/>
    <xf numFmtId="0" fontId="20" fillId="3" borderId="0" xfId="0" applyFont="1" applyFill="1" applyBorder="1" applyAlignment="1">
      <alignment horizontal="left"/>
    </xf>
    <xf numFmtId="0" fontId="14" fillId="0" borderId="0" xfId="0" applyFont="1" applyFill="1" applyBorder="1" applyAlignment="1">
      <alignment horizontal="left"/>
    </xf>
    <xf numFmtId="165" fontId="8" fillId="0" borderId="0" xfId="0" applyNumberFormat="1" applyFont="1" applyBorder="1"/>
    <xf numFmtId="165" fontId="8" fillId="2" borderId="0" xfId="2" applyFont="1" applyFill="1" applyBorder="1"/>
    <xf numFmtId="166" fontId="0" fillId="0" borderId="0" xfId="1" applyFont="1"/>
    <xf numFmtId="171" fontId="0" fillId="0" borderId="0" xfId="1" applyNumberFormat="1" applyFont="1"/>
    <xf numFmtId="10" fontId="0" fillId="0" borderId="0" xfId="0" applyNumberFormat="1" applyFill="1" applyBorder="1"/>
    <xf numFmtId="0" fontId="3" fillId="0" borderId="0" xfId="0" applyFont="1" applyFill="1" applyBorder="1" applyAlignment="1">
      <alignment horizontal="left"/>
    </xf>
    <xf numFmtId="0" fontId="11" fillId="0" borderId="0" xfId="0" applyFont="1" applyFill="1" applyBorder="1" applyAlignment="1"/>
    <xf numFmtId="0" fontId="0" fillId="0" borderId="0" xfId="0" applyBorder="1" applyAlignment="1">
      <alignment horizontal="left" indent="4"/>
    </xf>
    <xf numFmtId="10" fontId="8" fillId="2" borderId="0" xfId="3" applyNumberFormat="1" applyFont="1" applyFill="1" applyBorder="1"/>
    <xf numFmtId="10" fontId="0" fillId="2" borderId="0" xfId="3" applyNumberFormat="1" applyFont="1" applyFill="1" applyBorder="1"/>
    <xf numFmtId="170" fontId="8" fillId="0" borderId="0" xfId="2" quotePrefix="1" applyNumberFormat="1" applyFont="1" applyFill="1" applyBorder="1" applyAlignment="1">
      <alignment horizontal="left" vertical="top"/>
    </xf>
    <xf numFmtId="165" fontId="8" fillId="0" borderId="0" xfId="2" applyFont="1" applyFill="1" applyBorder="1" applyAlignment="1">
      <alignment horizontal="left" vertical="top"/>
    </xf>
    <xf numFmtId="165" fontId="14" fillId="0" borderId="0" xfId="2" quotePrefix="1" applyFont="1" applyFill="1" applyBorder="1" applyAlignment="1">
      <alignment horizontal="center"/>
    </xf>
    <xf numFmtId="165" fontId="8" fillId="0" borderId="0" xfId="2" applyFont="1" applyFill="1" applyBorder="1"/>
    <xf numFmtId="164" fontId="14" fillId="0" borderId="1" xfId="5" applyNumberFormat="1" applyFont="1" applyFill="1" applyBorder="1"/>
    <xf numFmtId="171" fontId="14" fillId="2" borderId="0" xfId="1" quotePrefix="1" applyNumberFormat="1" applyFont="1" applyFill="1" applyBorder="1" applyAlignment="1">
      <alignment horizontal="center"/>
    </xf>
    <xf numFmtId="165" fontId="14" fillId="0" borderId="0" xfId="2" quotePrefix="1" applyFont="1" applyBorder="1" applyAlignment="1">
      <alignment horizontal="center"/>
    </xf>
    <xf numFmtId="174" fontId="14" fillId="0" borderId="0" xfId="1" quotePrefix="1" applyNumberFormat="1" applyFont="1" applyBorder="1" applyAlignment="1">
      <alignment horizontal="center"/>
    </xf>
    <xf numFmtId="0" fontId="21" fillId="0" borderId="0" xfId="0" applyFont="1"/>
    <xf numFmtId="0" fontId="11" fillId="0" borderId="4" xfId="0" applyFont="1" applyBorder="1"/>
    <xf numFmtId="1" fontId="0" fillId="0" borderId="0" xfId="3" applyNumberFormat="1" applyFont="1"/>
    <xf numFmtId="1" fontId="0" fillId="0" borderId="2" xfId="0" applyNumberFormat="1" applyBorder="1"/>
    <xf numFmtId="171" fontId="0" fillId="0" borderId="0" xfId="0" applyNumberFormat="1"/>
    <xf numFmtId="10" fontId="0" fillId="0" borderId="0" xfId="0" applyNumberFormat="1"/>
    <xf numFmtId="10" fontId="0" fillId="0" borderId="1" xfId="0" applyNumberFormat="1" applyBorder="1"/>
    <xf numFmtId="0" fontId="8" fillId="0" borderId="1" xfId="0" applyFont="1" applyBorder="1"/>
    <xf numFmtId="175" fontId="0" fillId="0" borderId="0" xfId="2" applyNumberFormat="1" applyFont="1"/>
    <xf numFmtId="0" fontId="0" fillId="0" borderId="2" xfId="0" applyBorder="1" applyAlignment="1">
      <alignment horizontal="left" vertical="top"/>
    </xf>
    <xf numFmtId="173" fontId="0" fillId="0" borderId="2" xfId="0" applyNumberFormat="1" applyBorder="1"/>
    <xf numFmtId="175" fontId="0" fillId="0" borderId="2" xfId="2" applyNumberFormat="1" applyFont="1" applyBorder="1"/>
    <xf numFmtId="10" fontId="0" fillId="2" borderId="5" xfId="0" applyNumberFormat="1" applyFill="1" applyBorder="1"/>
    <xf numFmtId="2" fontId="0" fillId="2" borderId="0" xfId="3" applyNumberFormat="1" applyFont="1" applyFill="1" applyBorder="1"/>
    <xf numFmtId="164" fontId="8" fillId="2" borderId="0" xfId="0" applyNumberFormat="1" applyFont="1" applyFill="1"/>
    <xf numFmtId="2" fontId="0" fillId="0" borderId="0" xfId="3" applyNumberFormat="1" applyFont="1" applyFill="1" applyBorder="1"/>
    <xf numFmtId="10" fontId="8" fillId="2" borderId="0" xfId="0" applyNumberFormat="1" applyFont="1" applyFill="1" applyBorder="1"/>
    <xf numFmtId="10" fontId="8" fillId="0" borderId="0" xfId="0" applyNumberFormat="1" applyFont="1" applyFill="1" applyBorder="1"/>
    <xf numFmtId="165" fontId="22" fillId="0" borderId="0" xfId="2" applyFont="1" applyFill="1" applyBorder="1" applyAlignment="1">
      <alignment vertical="top"/>
    </xf>
    <xf numFmtId="10" fontId="0" fillId="0" borderId="2" xfId="3" applyNumberFormat="1" applyFont="1" applyBorder="1"/>
    <xf numFmtId="0" fontId="16" fillId="0" borderId="0" xfId="0" applyFont="1"/>
    <xf numFmtId="0" fontId="0" fillId="4" borderId="0" xfId="0" applyFill="1"/>
    <xf numFmtId="0" fontId="14" fillId="4" borderId="0" xfId="0" applyFont="1" applyFill="1" applyBorder="1" applyAlignment="1">
      <alignment horizontal="left"/>
    </xf>
    <xf numFmtId="176" fontId="0" fillId="0" borderId="0" xfId="0" applyNumberFormat="1"/>
    <xf numFmtId="10" fontId="0" fillId="0" borderId="0" xfId="3" applyNumberFormat="1" applyFont="1" applyFill="1" applyBorder="1"/>
    <xf numFmtId="9" fontId="8" fillId="0" borderId="0" xfId="3" applyFont="1"/>
    <xf numFmtId="171" fontId="14" fillId="5" borderId="0" xfId="1" quotePrefix="1" applyNumberFormat="1" applyFont="1" applyFill="1" applyBorder="1" applyAlignment="1">
      <alignment horizontal="center"/>
    </xf>
    <xf numFmtId="165" fontId="14" fillId="5" borderId="0" xfId="2" quotePrefix="1" applyFont="1" applyFill="1" applyBorder="1" applyAlignment="1">
      <alignment horizontal="center"/>
    </xf>
    <xf numFmtId="165" fontId="0" fillId="5" borderId="0" xfId="0" applyNumberFormat="1" applyFill="1"/>
    <xf numFmtId="165" fontId="8" fillId="5" borderId="0" xfId="2" applyFont="1" applyFill="1" applyBorder="1"/>
    <xf numFmtId="171" fontId="14" fillId="5" borderId="1" xfId="1" quotePrefix="1" applyNumberFormat="1" applyFont="1" applyFill="1" applyBorder="1" applyAlignment="1">
      <alignment horizontal="center"/>
    </xf>
    <xf numFmtId="165" fontId="14" fillId="5" borderId="1" xfId="2" applyFont="1" applyFill="1" applyBorder="1"/>
    <xf numFmtId="165" fontId="0" fillId="5" borderId="1" xfId="0" applyNumberFormat="1" applyFill="1" applyBorder="1"/>
    <xf numFmtId="0" fontId="4" fillId="6" borderId="0" xfId="0" applyFont="1" applyFill="1"/>
    <xf numFmtId="0" fontId="23" fillId="0" borderId="0" xfId="0" applyFont="1"/>
    <xf numFmtId="0" fontId="24" fillId="0" borderId="0" xfId="0" applyFont="1"/>
    <xf numFmtId="10" fontId="8" fillId="6" borderId="0" xfId="3" applyNumberFormat="1" applyFont="1" applyFill="1" applyBorder="1"/>
    <xf numFmtId="0" fontId="11" fillId="6" borderId="0" xfId="0" applyFont="1" applyFill="1"/>
    <xf numFmtId="164" fontId="0" fillId="6" borderId="0" xfId="0" applyNumberFormat="1" applyFill="1"/>
    <xf numFmtId="0" fontId="16" fillId="6" borderId="0" xfId="0" applyFont="1" applyFill="1" applyAlignment="1">
      <alignment wrapText="1"/>
    </xf>
    <xf numFmtId="164" fontId="25" fillId="0" borderId="0" xfId="0" applyNumberFormat="1" applyFont="1"/>
    <xf numFmtId="165" fontId="8" fillId="0" borderId="0" xfId="0" applyNumberFormat="1" applyFont="1"/>
    <xf numFmtId="164" fontId="8" fillId="0" borderId="0" xfId="0" applyNumberFormat="1" applyFont="1"/>
    <xf numFmtId="177" fontId="8" fillId="0" borderId="0" xfId="0" applyNumberFormat="1" applyFont="1"/>
    <xf numFmtId="0" fontId="26" fillId="6" borderId="0" xfId="0" applyFont="1" applyFill="1"/>
    <xf numFmtId="0" fontId="24" fillId="6" borderId="0" xfId="0" applyFont="1" applyFill="1"/>
    <xf numFmtId="10" fontId="24" fillId="6" borderId="0" xfId="3" applyNumberFormat="1" applyFont="1" applyFill="1"/>
    <xf numFmtId="0" fontId="3" fillId="6" borderId="0" xfId="0" applyFont="1" applyFill="1" applyBorder="1" applyAlignment="1">
      <alignment horizontal="right"/>
    </xf>
    <xf numFmtId="9" fontId="0" fillId="0" borderId="0" xfId="3" applyFont="1"/>
    <xf numFmtId="9" fontId="0" fillId="0" borderId="0" xfId="0" applyNumberFormat="1"/>
    <xf numFmtId="0" fontId="8" fillId="6" borderId="0" xfId="0" applyFont="1" applyFill="1"/>
    <xf numFmtId="178" fontId="24" fillId="6" borderId="0" xfId="3" applyNumberFormat="1" applyFont="1" applyFill="1"/>
    <xf numFmtId="10" fontId="0" fillId="6" borderId="0" xfId="3" applyNumberFormat="1" applyFont="1" applyFill="1" applyBorder="1"/>
    <xf numFmtId="165" fontId="10" fillId="0" borderId="7" xfId="2" quotePrefix="1" applyFont="1" applyBorder="1" applyAlignment="1">
      <alignment horizontal="center"/>
    </xf>
    <xf numFmtId="0" fontId="3" fillId="3" borderId="6" xfId="0" applyFont="1" applyFill="1" applyBorder="1" applyAlignment="1">
      <alignment horizontal="right"/>
    </xf>
    <xf numFmtId="168" fontId="3" fillId="3" borderId="6" xfId="0" applyNumberFormat="1" applyFont="1" applyFill="1" applyBorder="1" applyAlignment="1">
      <alignment horizontal="right"/>
    </xf>
    <xf numFmtId="165" fontId="8" fillId="0" borderId="0" xfId="2" quotePrefix="1" applyFont="1" applyFill="1" applyBorder="1" applyAlignment="1">
      <alignment horizontal="center"/>
    </xf>
    <xf numFmtId="165" fontId="8" fillId="0" borderId="0" xfId="2" quotePrefix="1" applyFont="1" applyBorder="1" applyAlignment="1">
      <alignment horizontal="center"/>
    </xf>
    <xf numFmtId="165" fontId="8" fillId="0" borderId="8" xfId="2" quotePrefix="1" applyFont="1" applyBorder="1" applyAlignment="1">
      <alignment horizontal="center"/>
    </xf>
    <xf numFmtId="165" fontId="8" fillId="0" borderId="7" xfId="2" quotePrefix="1" applyFont="1" applyBorder="1" applyAlignment="1">
      <alignment horizontal="center"/>
    </xf>
    <xf numFmtId="165" fontId="8" fillId="0" borderId="9" xfId="2" quotePrefix="1" applyFont="1" applyFill="1" applyBorder="1" applyAlignment="1">
      <alignment horizontal="center"/>
    </xf>
    <xf numFmtId="165" fontId="8" fillId="0" borderId="6" xfId="2" quotePrefix="1" applyFont="1" applyBorder="1" applyAlignment="1">
      <alignment horizontal="center"/>
    </xf>
    <xf numFmtId="165" fontId="8" fillId="0" borderId="10" xfId="2" quotePrefix="1" applyFont="1" applyBorder="1" applyAlignment="1">
      <alignment horizontal="center"/>
    </xf>
    <xf numFmtId="0" fontId="4" fillId="0" borderId="0" xfId="0" applyFont="1" applyFill="1"/>
    <xf numFmtId="0" fontId="8" fillId="0" borderId="0" xfId="0" applyFont="1" applyFill="1"/>
    <xf numFmtId="164" fontId="14" fillId="5" borderId="0" xfId="5" applyNumberFormat="1" applyFont="1" applyFill="1" applyBorder="1"/>
    <xf numFmtId="0" fontId="16" fillId="0" borderId="0" xfId="0" applyFont="1" applyAlignment="1">
      <alignment horizontal="center"/>
    </xf>
    <xf numFmtId="165" fontId="0" fillId="5" borderId="0" xfId="2" applyFont="1" applyFill="1"/>
    <xf numFmtId="164" fontId="0" fillId="5" borderId="0" xfId="0" applyNumberFormat="1" applyFill="1"/>
  </cellXfs>
  <cellStyles count="7">
    <cellStyle name="Comma" xfId="1" builtinId="3"/>
    <cellStyle name="Currency" xfId="2" builtinId="4"/>
    <cellStyle name="Normal" xfId="0" builtinId="0"/>
    <cellStyle name="Normal 2" xfId="4"/>
    <cellStyle name="Normal 357" xfId="5"/>
    <cellStyle name="Normal 5 3" xfId="6"/>
    <cellStyle name="Percent" xfId="3"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net/Docs/SR_Manage%20Customer%20Service%20Requests/SR0002Published/SR000201F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ernal Quotation Tool"/>
      <sheetName val="Customer Quotation"/>
      <sheetName val="Annual Cost Inputs"/>
      <sheetName val="Annual Defult Service Details"/>
      <sheetName val="Locked Look Up Rates"/>
    </sheetNames>
    <sheetDataSet>
      <sheetData sheetId="0"/>
      <sheetData sheetId="1"/>
      <sheetData sheetId="2"/>
      <sheetData sheetId="3">
        <row r="4">
          <cell r="A4" t="str">
            <v>No Labour</v>
          </cell>
        </row>
        <row r="5">
          <cell r="A5" t="str">
            <v>Admin Employee</v>
          </cell>
          <cell r="B5">
            <v>75.260000000000005</v>
          </cell>
          <cell r="C5">
            <v>98.85</v>
          </cell>
        </row>
        <row r="6">
          <cell r="A6" t="str">
            <v>Professional Managerial</v>
          </cell>
          <cell r="B6">
            <v>127.17</v>
          </cell>
          <cell r="C6">
            <v>138.03</v>
          </cell>
        </row>
        <row r="7">
          <cell r="A7" t="str">
            <v>Power Worker</v>
          </cell>
          <cell r="B7">
            <v>72.680000000000007</v>
          </cell>
          <cell r="C7">
            <v>94.02</v>
          </cell>
        </row>
        <row r="8">
          <cell r="A8" t="str">
            <v>Technical Service Person</v>
          </cell>
          <cell r="B8">
            <v>85.64</v>
          </cell>
          <cell r="C8">
            <v>110.82</v>
          </cell>
        </row>
        <row r="9">
          <cell r="A9" t="str">
            <v>Electrical System Designer</v>
          </cell>
          <cell r="B9">
            <v>88.23</v>
          </cell>
          <cell r="C9">
            <v>108.21</v>
          </cell>
        </row>
        <row r="10">
          <cell r="A10" t="str">
            <v>Supervisor</v>
          </cell>
          <cell r="B10">
            <v>101.24</v>
          </cell>
          <cell r="C10">
            <v>126.87</v>
          </cell>
        </row>
        <row r="11">
          <cell r="A11" t="str">
            <v>Para-Professional</v>
          </cell>
          <cell r="B11">
            <v>101.24</v>
          </cell>
          <cell r="C11">
            <v>119.39</v>
          </cell>
        </row>
        <row r="12">
          <cell r="A12" t="str">
            <v>Apprentice</v>
          </cell>
          <cell r="B12">
            <v>51.9</v>
          </cell>
          <cell r="C12">
            <v>72.760000000000005</v>
          </cell>
        </row>
        <row r="13">
          <cell r="A13" t="str">
            <v>Manager</v>
          </cell>
          <cell r="B13">
            <v>218.01</v>
          </cell>
          <cell r="C13">
            <v>166.02</v>
          </cell>
        </row>
        <row r="14">
          <cell r="A14" t="str">
            <v>System Operator</v>
          </cell>
          <cell r="B14">
            <v>124.57</v>
          </cell>
          <cell r="C14">
            <v>121.27</v>
          </cell>
        </row>
        <row r="15">
          <cell r="A15" t="str">
            <v>Trainee</v>
          </cell>
          <cell r="B15">
            <v>51.9</v>
          </cell>
          <cell r="C15">
            <v>72.760000000000005</v>
          </cell>
        </row>
        <row r="18">
          <cell r="F18">
            <v>7.4999999999999997E-2</v>
          </cell>
        </row>
        <row r="20">
          <cell r="C20">
            <v>0.39935973130763686</v>
          </cell>
        </row>
        <row r="23">
          <cell r="B23">
            <v>0.32200000000000001</v>
          </cell>
        </row>
      </sheetData>
      <sheetData sheetId="4">
        <row r="4">
          <cell r="A4" t="str">
            <v>No Service</v>
          </cell>
          <cell r="C4" t="str">
            <v>No Labour</v>
          </cell>
          <cell r="D4" t="str">
            <v>No Labour</v>
          </cell>
          <cell r="E4" t="str">
            <v>No Labour</v>
          </cell>
          <cell r="F4" t="str">
            <v>No Labour</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Z4" t="str">
            <v>Nil</v>
          </cell>
        </row>
        <row r="5">
          <cell r="A5" t="str">
            <v xml:space="preserve">*******************************    Additions &amp; Alterations     ******************************* </v>
          </cell>
        </row>
        <row r="6">
          <cell r="A6" t="str">
            <v>15 - Move the meter (Type 5-7)</v>
          </cell>
          <cell r="B6" t="str">
            <v>Relocate meter from current position and re-commission installation on request; no change of service point.</v>
          </cell>
          <cell r="C6" t="str">
            <v>TECH = Technical Servicepersons</v>
          </cell>
          <cell r="D6" t="str">
            <v>TECH = Technical Servicepersons</v>
          </cell>
          <cell r="E6" t="str">
            <v>No Labour</v>
          </cell>
          <cell r="F6" t="str">
            <v>No Labour</v>
          </cell>
          <cell r="G6">
            <v>1</v>
          </cell>
          <cell r="H6">
            <v>1</v>
          </cell>
          <cell r="I6">
            <v>0</v>
          </cell>
          <cell r="J6">
            <v>0</v>
          </cell>
          <cell r="K6">
            <v>0</v>
          </cell>
          <cell r="L6">
            <v>0</v>
          </cell>
          <cell r="M6">
            <v>0</v>
          </cell>
          <cell r="N6">
            <v>0</v>
          </cell>
          <cell r="O6">
            <v>0.5</v>
          </cell>
          <cell r="P6">
            <v>0.5</v>
          </cell>
          <cell r="Q6">
            <v>0</v>
          </cell>
          <cell r="R6">
            <v>0</v>
          </cell>
          <cell r="S6">
            <v>0</v>
          </cell>
          <cell r="T6">
            <v>0</v>
          </cell>
          <cell r="U6">
            <v>0</v>
          </cell>
          <cell r="V6">
            <v>0</v>
          </cell>
          <cell r="Y6">
            <v>15</v>
          </cell>
          <cell r="Z6" t="str">
            <v>Nil</v>
          </cell>
        </row>
        <row r="7">
          <cell r="A7" t="str">
            <v>17 - Provision, installation and maintenance of meters above minimum requirements.</v>
          </cell>
          <cell r="B7" t="str">
            <v>Provision of meters above the minimum regulatory requirements on request.</v>
          </cell>
          <cell r="C7" t="str">
            <v>TECH = Technical Servicepersons</v>
          </cell>
          <cell r="D7" t="str">
            <v>TECH = Technical Servicepersons</v>
          </cell>
          <cell r="E7" t="str">
            <v>No Labour</v>
          </cell>
          <cell r="F7" t="str">
            <v>No Labour</v>
          </cell>
          <cell r="G7">
            <v>1</v>
          </cell>
          <cell r="H7">
            <v>1</v>
          </cell>
          <cell r="I7">
            <v>0</v>
          </cell>
          <cell r="J7">
            <v>0</v>
          </cell>
          <cell r="K7">
            <v>0</v>
          </cell>
          <cell r="L7">
            <v>0</v>
          </cell>
          <cell r="M7">
            <v>0</v>
          </cell>
          <cell r="N7">
            <v>0</v>
          </cell>
          <cell r="O7">
            <v>0.5</v>
          </cell>
          <cell r="P7">
            <v>0.5</v>
          </cell>
          <cell r="Q7">
            <v>0</v>
          </cell>
          <cell r="R7">
            <v>0</v>
          </cell>
          <cell r="S7">
            <v>0</v>
          </cell>
          <cell r="T7">
            <v>0</v>
          </cell>
          <cell r="U7">
            <v>0</v>
          </cell>
          <cell r="V7">
            <v>0</v>
          </cell>
          <cell r="Y7">
            <v>17</v>
          </cell>
          <cell r="Z7" t="str">
            <v>Nil</v>
          </cell>
        </row>
        <row r="8">
          <cell r="A8" t="str">
            <v>18 - Prepayment Meters at customer request</v>
          </cell>
          <cell r="B8" t="str">
            <v>Installation of pre-payment meters on request - see notified prices for conditions.</v>
          </cell>
          <cell r="C8" t="str">
            <v>TECH = Technical Servicepersons</v>
          </cell>
          <cell r="D8" t="str">
            <v>PW = Power Worker</v>
          </cell>
          <cell r="E8" t="str">
            <v>No Labour</v>
          </cell>
          <cell r="F8" t="str">
            <v>No Labour</v>
          </cell>
          <cell r="G8">
            <v>1</v>
          </cell>
          <cell r="H8">
            <v>1</v>
          </cell>
          <cell r="I8">
            <v>0</v>
          </cell>
          <cell r="J8">
            <v>0</v>
          </cell>
          <cell r="K8">
            <v>0</v>
          </cell>
          <cell r="L8">
            <v>0</v>
          </cell>
          <cell r="M8">
            <v>0</v>
          </cell>
          <cell r="N8">
            <v>0</v>
          </cell>
          <cell r="O8">
            <v>2</v>
          </cell>
          <cell r="P8">
            <v>2</v>
          </cell>
          <cell r="Q8">
            <v>0</v>
          </cell>
          <cell r="R8">
            <v>0</v>
          </cell>
          <cell r="S8">
            <v>0</v>
          </cell>
          <cell r="T8">
            <v>0</v>
          </cell>
          <cell r="U8">
            <v>0</v>
          </cell>
          <cell r="V8">
            <v>0</v>
          </cell>
          <cell r="Y8">
            <v>18</v>
          </cell>
          <cell r="Z8" t="str">
            <v>Nil</v>
          </cell>
        </row>
        <row r="9">
          <cell r="A9" t="str">
            <v>19 - Removal of a meter (Type 5-7)</v>
          </cell>
          <cell r="B9" t="str">
            <v>Remove meter and re-commission installation on request; no re-wiring required.</v>
          </cell>
          <cell r="C9" t="str">
            <v>TECH = Technical Servicepersons</v>
          </cell>
          <cell r="D9" t="str">
            <v>TECH = Technical Servicepersons</v>
          </cell>
          <cell r="E9" t="str">
            <v>No Labour</v>
          </cell>
          <cell r="F9" t="str">
            <v>No Labour</v>
          </cell>
          <cell r="G9">
            <v>0.5</v>
          </cell>
          <cell r="H9">
            <v>0.5</v>
          </cell>
          <cell r="I9">
            <v>0</v>
          </cell>
          <cell r="J9">
            <v>0</v>
          </cell>
          <cell r="K9">
            <v>0</v>
          </cell>
          <cell r="L9">
            <v>0</v>
          </cell>
          <cell r="M9">
            <v>0</v>
          </cell>
          <cell r="N9">
            <v>0</v>
          </cell>
          <cell r="O9">
            <v>0.5</v>
          </cell>
          <cell r="P9">
            <v>0.5</v>
          </cell>
          <cell r="Q9">
            <v>0</v>
          </cell>
          <cell r="R9">
            <v>0</v>
          </cell>
          <cell r="S9">
            <v>0</v>
          </cell>
          <cell r="T9">
            <v>0</v>
          </cell>
          <cell r="U9">
            <v>0</v>
          </cell>
          <cell r="V9">
            <v>0</v>
          </cell>
          <cell r="Y9">
            <v>19</v>
          </cell>
          <cell r="Z9" t="str">
            <v>Nil</v>
          </cell>
        </row>
        <row r="10">
          <cell r="A10" t="str">
            <v>20 - Removal of load control device</v>
          </cell>
          <cell r="B10" t="str">
            <v>Remove load control relay or time clock on request.</v>
          </cell>
          <cell r="C10" t="str">
            <v>TECH = Technical Servicepersons</v>
          </cell>
          <cell r="D10" t="str">
            <v>TECH = Technical Servicepersons</v>
          </cell>
          <cell r="E10" t="str">
            <v>No Labour</v>
          </cell>
          <cell r="F10" t="str">
            <v>No Labour</v>
          </cell>
          <cell r="G10">
            <v>0.5</v>
          </cell>
          <cell r="H10">
            <v>0.5</v>
          </cell>
          <cell r="I10">
            <v>0</v>
          </cell>
          <cell r="J10">
            <v>0</v>
          </cell>
          <cell r="K10">
            <v>0</v>
          </cell>
          <cell r="L10">
            <v>0</v>
          </cell>
          <cell r="M10">
            <v>0</v>
          </cell>
          <cell r="N10">
            <v>0</v>
          </cell>
          <cell r="O10">
            <v>0.5</v>
          </cell>
          <cell r="P10">
            <v>0.5</v>
          </cell>
          <cell r="Q10">
            <v>0</v>
          </cell>
          <cell r="R10">
            <v>0</v>
          </cell>
          <cell r="S10">
            <v>0</v>
          </cell>
          <cell r="T10">
            <v>0</v>
          </cell>
          <cell r="U10">
            <v>0</v>
          </cell>
          <cell r="V10">
            <v>0</v>
          </cell>
          <cell r="Y10">
            <v>20</v>
          </cell>
          <cell r="Z10" t="str">
            <v>Nil</v>
          </cell>
        </row>
        <row r="11">
          <cell r="A11" t="str">
            <v>21 - Exchange Meter (Type 5-7)</v>
          </cell>
          <cell r="B11" t="str">
            <v>Like for like meter exchange on request, unless not allowed by regulation.</v>
          </cell>
          <cell r="C11" t="str">
            <v>TECH = Technical Servicepersons</v>
          </cell>
          <cell r="D11" t="str">
            <v>TECH = Technical Servicepersons</v>
          </cell>
          <cell r="E11" t="str">
            <v>No Labour</v>
          </cell>
          <cell r="F11" t="str">
            <v>No Labour</v>
          </cell>
          <cell r="G11">
            <v>1</v>
          </cell>
          <cell r="H11">
            <v>1</v>
          </cell>
          <cell r="I11">
            <v>0</v>
          </cell>
          <cell r="J11">
            <v>0</v>
          </cell>
          <cell r="K11">
            <v>0</v>
          </cell>
          <cell r="L11">
            <v>0</v>
          </cell>
          <cell r="M11">
            <v>0</v>
          </cell>
          <cell r="N11">
            <v>0</v>
          </cell>
          <cell r="O11">
            <v>0.5</v>
          </cell>
          <cell r="P11">
            <v>0.5</v>
          </cell>
          <cell r="Q11">
            <v>0</v>
          </cell>
          <cell r="R11">
            <v>0</v>
          </cell>
          <cell r="S11">
            <v>0</v>
          </cell>
          <cell r="T11">
            <v>0</v>
          </cell>
          <cell r="U11">
            <v>0</v>
          </cell>
          <cell r="V11">
            <v>0</v>
          </cell>
          <cell r="Y11">
            <v>21</v>
          </cell>
          <cell r="Z11" t="str">
            <v>Nil</v>
          </cell>
        </row>
        <row r="12">
          <cell r="A12" t="str">
            <v>22 - Move point of attachment single visit during business hours - single/multi phase</v>
          </cell>
          <cell r="B12" t="str">
            <v>De-energisation, followed by physical dismantling then reattachment of service and re-energisation.  Typically one hour or less on site.</v>
          </cell>
          <cell r="C12" t="str">
            <v>TECH = Technical Servicepersons</v>
          </cell>
          <cell r="D12" t="str">
            <v>TECH = Technical Servicepersons</v>
          </cell>
          <cell r="E12" t="str">
            <v>No Labour</v>
          </cell>
          <cell r="F12" t="str">
            <v>No Labour</v>
          </cell>
          <cell r="G12">
            <v>1</v>
          </cell>
          <cell r="H12">
            <v>1</v>
          </cell>
          <cell r="I12">
            <v>0</v>
          </cell>
          <cell r="J12">
            <v>0</v>
          </cell>
          <cell r="K12">
            <v>0</v>
          </cell>
          <cell r="L12">
            <v>0</v>
          </cell>
          <cell r="M12">
            <v>0</v>
          </cell>
          <cell r="N12">
            <v>0</v>
          </cell>
          <cell r="O12">
            <v>0.5</v>
          </cell>
          <cell r="P12">
            <v>0.5</v>
          </cell>
          <cell r="Q12">
            <v>0</v>
          </cell>
          <cell r="R12">
            <v>0</v>
          </cell>
          <cell r="S12">
            <v>0</v>
          </cell>
          <cell r="T12">
            <v>0</v>
          </cell>
          <cell r="U12">
            <v>0</v>
          </cell>
          <cell r="V12">
            <v>0</v>
          </cell>
          <cell r="Y12">
            <v>22</v>
          </cell>
          <cell r="Z12" t="str">
            <v>Nil</v>
          </cell>
        </row>
        <row r="13">
          <cell r="A13" t="str">
            <v>23 - Move point of attachment two visits during business hours - single/multi phase.</v>
          </cell>
          <cell r="B13" t="str">
            <v xml:space="preserve">De-energisation, followed by physical dismantling then reattachment of service and re-energisation.  </v>
          </cell>
          <cell r="C13" t="str">
            <v>TECH = Technical Servicepersons</v>
          </cell>
          <cell r="D13" t="str">
            <v>TECH = Technical Servicepersons</v>
          </cell>
          <cell r="E13" t="str">
            <v>No Labour</v>
          </cell>
          <cell r="F13" t="str">
            <v>No Labour</v>
          </cell>
          <cell r="G13">
            <v>1</v>
          </cell>
          <cell r="H13">
            <v>1</v>
          </cell>
          <cell r="I13">
            <v>0</v>
          </cell>
          <cell r="J13">
            <v>0</v>
          </cell>
          <cell r="K13">
            <v>0</v>
          </cell>
          <cell r="L13">
            <v>0</v>
          </cell>
          <cell r="M13">
            <v>0</v>
          </cell>
          <cell r="N13">
            <v>0</v>
          </cell>
          <cell r="O13">
            <v>0.5</v>
          </cell>
          <cell r="P13">
            <v>0.5</v>
          </cell>
          <cell r="Q13">
            <v>0</v>
          </cell>
          <cell r="R13">
            <v>0</v>
          </cell>
          <cell r="S13">
            <v>0</v>
          </cell>
          <cell r="T13">
            <v>0</v>
          </cell>
          <cell r="U13">
            <v>0</v>
          </cell>
          <cell r="V13">
            <v>0</v>
          </cell>
          <cell r="Y13">
            <v>23</v>
          </cell>
          <cell r="Z13" t="str">
            <v>Nil</v>
          </cell>
        </row>
        <row r="14">
          <cell r="A14" t="str">
            <v>24 - Temporary De-energisation single visit during business hours - no dismantling</v>
          </cell>
          <cell r="B14" t="str">
            <v>Temporary de-energisation and re-energisation of supply at the service fuse to allow customer or contractor to work close - no dismantling of service required (i.e. no service line drop). Typically 1 hour or less on site.</v>
          </cell>
          <cell r="C14" t="str">
            <v>TECH = Technical Servicepersons</v>
          </cell>
          <cell r="D14" t="str">
            <v>No Labour</v>
          </cell>
          <cell r="E14" t="str">
            <v>No Labour</v>
          </cell>
          <cell r="F14" t="str">
            <v>No Labour</v>
          </cell>
          <cell r="G14">
            <v>1</v>
          </cell>
          <cell r="H14">
            <v>0</v>
          </cell>
          <cell r="I14">
            <v>0</v>
          </cell>
          <cell r="J14">
            <v>0</v>
          </cell>
          <cell r="K14">
            <v>0</v>
          </cell>
          <cell r="L14">
            <v>0</v>
          </cell>
          <cell r="M14">
            <v>0</v>
          </cell>
          <cell r="N14">
            <v>0</v>
          </cell>
          <cell r="O14">
            <v>0.5</v>
          </cell>
          <cell r="P14">
            <v>0</v>
          </cell>
          <cell r="Q14">
            <v>0</v>
          </cell>
          <cell r="R14">
            <v>0</v>
          </cell>
          <cell r="S14">
            <v>0</v>
          </cell>
          <cell r="T14">
            <v>0</v>
          </cell>
          <cell r="U14">
            <v>0</v>
          </cell>
          <cell r="V14">
            <v>0</v>
          </cell>
          <cell r="W14" t="str">
            <v>Y</v>
          </cell>
          <cell r="Y14">
            <v>24</v>
          </cell>
          <cell r="Z14" t="str">
            <v xml:space="preserve">Ergon Energy has developed an internal standard fee for this service which can be applied (refer to the Internal Version of the Alternative Control Services Price List for the specific price).  A customer - specific quotation is also permitted and can be </v>
          </cell>
        </row>
        <row r="15">
          <cell r="A15" t="str">
            <v>25 - LV Service line drop and replace in single visit during business hours - physical dismantling</v>
          </cell>
          <cell r="B15" t="str">
            <v>Temporary de-energisation and re-energisation of supply  at the service fuse to allow customer or contractor to work close - the service will be physically dismantled or disconnected (e.g. Overhead Service dropped). Typically 1 hour or less on site.</v>
          </cell>
          <cell r="C15" t="str">
            <v>TECH = Technical Servicepersons</v>
          </cell>
          <cell r="D15" t="str">
            <v>PW = Power Worker</v>
          </cell>
          <cell r="E15" t="str">
            <v>No Labour</v>
          </cell>
          <cell r="F15" t="str">
            <v>No Labour</v>
          </cell>
          <cell r="G15">
            <v>1</v>
          </cell>
          <cell r="H15">
            <v>1</v>
          </cell>
          <cell r="I15">
            <v>0</v>
          </cell>
          <cell r="J15">
            <v>0</v>
          </cell>
          <cell r="K15">
            <v>0</v>
          </cell>
          <cell r="L15">
            <v>0</v>
          </cell>
          <cell r="M15">
            <v>0</v>
          </cell>
          <cell r="N15">
            <v>0</v>
          </cell>
          <cell r="O15">
            <v>0.5</v>
          </cell>
          <cell r="P15">
            <v>0.5</v>
          </cell>
          <cell r="Q15">
            <v>0</v>
          </cell>
          <cell r="R15">
            <v>0</v>
          </cell>
          <cell r="S15">
            <v>0</v>
          </cell>
          <cell r="T15">
            <v>0</v>
          </cell>
          <cell r="U15">
            <v>0</v>
          </cell>
          <cell r="V15">
            <v>0</v>
          </cell>
          <cell r="W15" t="str">
            <v>Y</v>
          </cell>
          <cell r="Y15">
            <v>25</v>
          </cell>
          <cell r="Z15" t="str">
            <v xml:space="preserve">Ergon Energy has developed an internal standard fee for this service which can be applied (refer to the Internal Version of the Alternative Control Services Price List for the specific price).  A customer - specific quotation is also permitted and can be </v>
          </cell>
        </row>
        <row r="16">
          <cell r="A16" t="str">
            <v>26 - HV Service line drop and replace  in single visit during business hours</v>
          </cell>
          <cell r="B16" t="str">
            <v>Temporary de-energisation and re-energisation of supply  to allow customer or contractor to work close - High Voltage Switching and access is required.</v>
          </cell>
          <cell r="C16" t="str">
            <v>TECH = Technical Servicepersons</v>
          </cell>
          <cell r="D16" t="str">
            <v>TECH = Technical Servicepersons</v>
          </cell>
          <cell r="E16" t="str">
            <v>No Labour</v>
          </cell>
          <cell r="F16" t="str">
            <v>No Labour</v>
          </cell>
          <cell r="G16">
            <v>6</v>
          </cell>
          <cell r="H16">
            <v>6</v>
          </cell>
          <cell r="I16">
            <v>0</v>
          </cell>
          <cell r="J16">
            <v>0</v>
          </cell>
          <cell r="K16">
            <v>0</v>
          </cell>
          <cell r="L16">
            <v>0</v>
          </cell>
          <cell r="M16">
            <v>0</v>
          </cell>
          <cell r="N16">
            <v>0</v>
          </cell>
          <cell r="O16">
            <v>0.5</v>
          </cell>
          <cell r="P16">
            <v>0.5</v>
          </cell>
          <cell r="Q16">
            <v>0</v>
          </cell>
          <cell r="R16">
            <v>0</v>
          </cell>
          <cell r="S16">
            <v>0</v>
          </cell>
          <cell r="T16">
            <v>0</v>
          </cell>
          <cell r="U16">
            <v>0</v>
          </cell>
          <cell r="V16">
            <v>0</v>
          </cell>
          <cell r="Y16">
            <v>26</v>
          </cell>
          <cell r="Z16" t="str">
            <v>Nil</v>
          </cell>
        </row>
        <row r="17">
          <cell r="A17" t="str">
            <v>27 - HV Service line drop and replace in single visit after hours</v>
          </cell>
          <cell r="B17" t="str">
            <v>Temporary de-energisation and re-energisation of supply  to allow customer or contractor to work close - High Voltage Switching and access is required.</v>
          </cell>
          <cell r="C17" t="str">
            <v>TECH = Technical Servicepersons</v>
          </cell>
          <cell r="D17" t="str">
            <v>TECH = Technical Servicepersons</v>
          </cell>
          <cell r="E17" t="str">
            <v>No Labour</v>
          </cell>
          <cell r="F17" t="str">
            <v>No Labour</v>
          </cell>
          <cell r="G17">
            <v>0</v>
          </cell>
          <cell r="H17">
            <v>0</v>
          </cell>
          <cell r="I17">
            <v>0</v>
          </cell>
          <cell r="J17">
            <v>0</v>
          </cell>
          <cell r="K17">
            <v>6</v>
          </cell>
          <cell r="L17">
            <v>6</v>
          </cell>
          <cell r="M17">
            <v>0</v>
          </cell>
          <cell r="N17">
            <v>0</v>
          </cell>
          <cell r="O17">
            <v>0</v>
          </cell>
          <cell r="P17">
            <v>0</v>
          </cell>
          <cell r="Q17">
            <v>0</v>
          </cell>
          <cell r="R17">
            <v>0</v>
          </cell>
          <cell r="S17">
            <v>0.5</v>
          </cell>
          <cell r="T17">
            <v>0.5</v>
          </cell>
          <cell r="U17">
            <v>0</v>
          </cell>
          <cell r="V17">
            <v>0</v>
          </cell>
          <cell r="X17" t="str">
            <v>Y</v>
          </cell>
          <cell r="Y17">
            <v>27</v>
          </cell>
          <cell r="Z17" t="str">
            <v>Labour performed after hours, is to be entered into section 3 (Overtime Labour)</v>
          </cell>
        </row>
        <row r="18">
          <cell r="A18" t="str">
            <v>28 - Temporary de-energisation two visits during business hours (same day)- no dismantling</v>
          </cell>
          <cell r="B18" t="str">
            <v>Temporary de-energisation and re-energisation of supply at the service fuse to allow customer or contractor to work close - no dismantling of service required (i.e. no service line drop).</v>
          </cell>
          <cell r="C18" t="str">
            <v>TECH = Technical Servicepersons</v>
          </cell>
          <cell r="D18" t="str">
            <v>No Labour</v>
          </cell>
          <cell r="E18" t="str">
            <v>No Labour</v>
          </cell>
          <cell r="F18" t="str">
            <v>No Labour</v>
          </cell>
          <cell r="G18">
            <v>1</v>
          </cell>
          <cell r="H18">
            <v>0</v>
          </cell>
          <cell r="I18">
            <v>0</v>
          </cell>
          <cell r="J18">
            <v>0</v>
          </cell>
          <cell r="K18">
            <v>0</v>
          </cell>
          <cell r="L18">
            <v>0</v>
          </cell>
          <cell r="M18">
            <v>0</v>
          </cell>
          <cell r="N18">
            <v>0</v>
          </cell>
          <cell r="O18">
            <v>1</v>
          </cell>
          <cell r="P18">
            <v>0</v>
          </cell>
          <cell r="Q18">
            <v>0</v>
          </cell>
          <cell r="R18">
            <v>0</v>
          </cell>
          <cell r="S18">
            <v>0</v>
          </cell>
          <cell r="T18">
            <v>0</v>
          </cell>
          <cell r="U18">
            <v>0</v>
          </cell>
          <cell r="V18">
            <v>0</v>
          </cell>
          <cell r="W18" t="str">
            <v>Y</v>
          </cell>
          <cell r="Y18">
            <v>28</v>
          </cell>
          <cell r="Z18" t="str">
            <v xml:space="preserve">Ergon Energy has developed an internal standard fee for this service which can be applied (refer to the Internal Version of the Alternative Control Services Price List for the specific price).  A customer - specific quotation is also permitted and can be </v>
          </cell>
        </row>
        <row r="19">
          <cell r="A19" t="str">
            <v>29 - LV Service line drop and replace two visits during business hours (same day) - physical dismantling</v>
          </cell>
          <cell r="B19" t="str">
            <v>Temporary de-energisation and re-energisation of supply  to allow customer or contractor to work close - the service will be physically dismantled or disconnected (e.g. Overhead Service dropped).</v>
          </cell>
          <cell r="C19" t="str">
            <v>TECH = Technical Servicepersons</v>
          </cell>
          <cell r="D19" t="str">
            <v>PW = Power Worker</v>
          </cell>
          <cell r="E19" t="str">
            <v>No Labour</v>
          </cell>
          <cell r="F19" t="str">
            <v>No Labour</v>
          </cell>
          <cell r="G19">
            <v>1</v>
          </cell>
          <cell r="H19">
            <v>1</v>
          </cell>
          <cell r="I19">
            <v>0</v>
          </cell>
          <cell r="J19">
            <v>0</v>
          </cell>
          <cell r="K19">
            <v>0</v>
          </cell>
          <cell r="L19">
            <v>0</v>
          </cell>
          <cell r="M19">
            <v>0</v>
          </cell>
          <cell r="N19">
            <v>0</v>
          </cell>
          <cell r="O19">
            <v>1</v>
          </cell>
          <cell r="P19">
            <v>1</v>
          </cell>
          <cell r="Q19">
            <v>0</v>
          </cell>
          <cell r="R19">
            <v>0</v>
          </cell>
          <cell r="S19">
            <v>0</v>
          </cell>
          <cell r="T19">
            <v>0</v>
          </cell>
          <cell r="U19">
            <v>0</v>
          </cell>
          <cell r="V19">
            <v>0</v>
          </cell>
          <cell r="Y19">
            <v>29</v>
          </cell>
          <cell r="Z19" t="str">
            <v xml:space="preserve">Ergon Energy has developed an internal standard fee for this service which can be applied (refer to the Internal Version of the Alternative Control Services Price List for the specific price).  A customer - specific quotation is also permitted and can be </v>
          </cell>
        </row>
        <row r="20">
          <cell r="A20" t="str">
            <v>30 - LV Service line drop and replace two visits after hours (same day) - physical dismantling</v>
          </cell>
          <cell r="B20" t="str">
            <v>Temporary de-energisation and re-energisation of supply  to allow customer or contractor to work close - the service will be physically dismantled or disconnected (e.g. Overhead Service dropped).</v>
          </cell>
          <cell r="C20" t="str">
            <v>TECH = Technical Servicepersons</v>
          </cell>
          <cell r="D20" t="str">
            <v>PW = Power Worker</v>
          </cell>
          <cell r="E20" t="str">
            <v>No Labour</v>
          </cell>
          <cell r="F20" t="str">
            <v>No Labour</v>
          </cell>
          <cell r="G20">
            <v>0</v>
          </cell>
          <cell r="H20">
            <v>0</v>
          </cell>
          <cell r="I20">
            <v>0</v>
          </cell>
          <cell r="J20">
            <v>0</v>
          </cell>
          <cell r="K20">
            <v>1</v>
          </cell>
          <cell r="L20">
            <v>1</v>
          </cell>
          <cell r="M20">
            <v>0</v>
          </cell>
          <cell r="N20">
            <v>0</v>
          </cell>
          <cell r="O20">
            <v>0</v>
          </cell>
          <cell r="P20">
            <v>0</v>
          </cell>
          <cell r="Q20">
            <v>0</v>
          </cell>
          <cell r="R20">
            <v>0</v>
          </cell>
          <cell r="S20">
            <v>1</v>
          </cell>
          <cell r="T20">
            <v>1</v>
          </cell>
          <cell r="U20">
            <v>0</v>
          </cell>
          <cell r="V20">
            <v>0</v>
          </cell>
          <cell r="Y20">
            <v>30</v>
          </cell>
          <cell r="Z20" t="str">
            <v>Nil</v>
          </cell>
        </row>
        <row r="21">
          <cell r="A21" t="str">
            <v xml:space="preserve">*******************************    Meter Reconfiguration     ******************************* </v>
          </cell>
        </row>
        <row r="22">
          <cell r="A22" t="str">
            <v>35 - Change Time Switch</v>
          </cell>
          <cell r="B22" t="str">
            <v>Change to time switch settings.</v>
          </cell>
          <cell r="C22" t="str">
            <v>TECH = Technical Servicepersons</v>
          </cell>
          <cell r="D22" t="str">
            <v>No Labour</v>
          </cell>
          <cell r="E22" t="str">
            <v>No Labour</v>
          </cell>
          <cell r="F22" t="str">
            <v>No Labour</v>
          </cell>
          <cell r="G22">
            <v>0.5</v>
          </cell>
          <cell r="H22">
            <v>0</v>
          </cell>
          <cell r="I22">
            <v>0</v>
          </cell>
          <cell r="J22">
            <v>0</v>
          </cell>
          <cell r="K22">
            <v>0</v>
          </cell>
          <cell r="L22">
            <v>0</v>
          </cell>
          <cell r="M22">
            <v>0</v>
          </cell>
          <cell r="N22">
            <v>0</v>
          </cell>
          <cell r="O22">
            <v>0.5</v>
          </cell>
          <cell r="P22">
            <v>0</v>
          </cell>
          <cell r="Q22">
            <v>0</v>
          </cell>
          <cell r="R22">
            <v>0</v>
          </cell>
          <cell r="S22">
            <v>0</v>
          </cell>
          <cell r="T22">
            <v>0</v>
          </cell>
          <cell r="U22">
            <v>0</v>
          </cell>
          <cell r="V22">
            <v>0</v>
          </cell>
          <cell r="Y22">
            <v>35</v>
          </cell>
          <cell r="Z22" t="str">
            <v>Nil</v>
          </cell>
        </row>
        <row r="23">
          <cell r="A23" t="str">
            <v>36 - Change Tariff</v>
          </cell>
          <cell r="B23" t="str">
            <v>Changes to tariff, that requires meter reprogramming (except for controlled load timing changes).</v>
          </cell>
          <cell r="C23" t="str">
            <v>TECH = Technical Servicepersons</v>
          </cell>
          <cell r="D23" t="str">
            <v>No Labour</v>
          </cell>
          <cell r="E23" t="str">
            <v>No Labour</v>
          </cell>
          <cell r="F23" t="str">
            <v>No Labour</v>
          </cell>
          <cell r="G23">
            <v>1.5</v>
          </cell>
          <cell r="H23">
            <v>0</v>
          </cell>
          <cell r="I23">
            <v>0</v>
          </cell>
          <cell r="J23">
            <v>0</v>
          </cell>
          <cell r="K23">
            <v>0</v>
          </cell>
          <cell r="L23">
            <v>0</v>
          </cell>
          <cell r="M23">
            <v>0</v>
          </cell>
          <cell r="N23">
            <v>0</v>
          </cell>
          <cell r="O23">
            <v>0.5</v>
          </cell>
          <cell r="P23">
            <v>0</v>
          </cell>
          <cell r="Q23">
            <v>0</v>
          </cell>
          <cell r="R23">
            <v>0</v>
          </cell>
          <cell r="S23">
            <v>0</v>
          </cell>
          <cell r="T23">
            <v>0</v>
          </cell>
          <cell r="U23">
            <v>0</v>
          </cell>
          <cell r="V23">
            <v>0</v>
          </cell>
          <cell r="Y23">
            <v>36</v>
          </cell>
          <cell r="Z23" t="str">
            <v>Nil</v>
          </cell>
        </row>
        <row r="24">
          <cell r="A24" t="str">
            <v>37 - Reprogram Card Meters</v>
          </cell>
          <cell r="B24" t="str">
            <v>Attend and reprogram card meters to reflect retail tariffs outside scheduled visit.</v>
          </cell>
          <cell r="C24" t="str">
            <v>TECH = Technical Servicepersons</v>
          </cell>
          <cell r="D24" t="str">
            <v>No Labour</v>
          </cell>
          <cell r="E24" t="str">
            <v>No Labour</v>
          </cell>
          <cell r="F24" t="str">
            <v>No Labour</v>
          </cell>
          <cell r="G24">
            <v>1</v>
          </cell>
          <cell r="H24">
            <v>0</v>
          </cell>
          <cell r="I24">
            <v>0</v>
          </cell>
          <cell r="J24">
            <v>0</v>
          </cell>
          <cell r="K24">
            <v>0</v>
          </cell>
          <cell r="L24">
            <v>0</v>
          </cell>
          <cell r="M24">
            <v>0</v>
          </cell>
          <cell r="N24">
            <v>0</v>
          </cell>
          <cell r="O24">
            <v>2</v>
          </cell>
          <cell r="P24">
            <v>0</v>
          </cell>
          <cell r="Q24">
            <v>0</v>
          </cell>
          <cell r="R24">
            <v>0</v>
          </cell>
          <cell r="S24">
            <v>0</v>
          </cell>
          <cell r="T24">
            <v>0</v>
          </cell>
          <cell r="U24">
            <v>0</v>
          </cell>
          <cell r="V24">
            <v>0</v>
          </cell>
          <cell r="Y24">
            <v>37</v>
          </cell>
          <cell r="Z24" t="str">
            <v>Nil</v>
          </cell>
        </row>
        <row r="25">
          <cell r="A25" t="str">
            <v xml:space="preserve">*******************************    Other Services     ******************************* </v>
          </cell>
        </row>
        <row r="26">
          <cell r="A26" t="str">
            <v xml:space="preserve">43 - Provision of service during business hours, requiring one person crew </v>
          </cell>
          <cell r="B26" t="str">
            <v>For example safety observer, installation inspection, query tariff, revenue protection activity - business hours.</v>
          </cell>
          <cell r="C26" t="str">
            <v>TECH = Technical Servicepersons</v>
          </cell>
          <cell r="D26" t="str">
            <v>No Labour</v>
          </cell>
          <cell r="E26" t="str">
            <v>No Labour</v>
          </cell>
          <cell r="F26" t="str">
            <v>No Labour</v>
          </cell>
          <cell r="G26">
            <v>2</v>
          </cell>
          <cell r="H26">
            <v>0</v>
          </cell>
          <cell r="I26">
            <v>0</v>
          </cell>
          <cell r="J26">
            <v>0</v>
          </cell>
          <cell r="K26">
            <v>0</v>
          </cell>
          <cell r="L26">
            <v>0</v>
          </cell>
          <cell r="M26">
            <v>0</v>
          </cell>
          <cell r="N26">
            <v>0</v>
          </cell>
          <cell r="O26">
            <v>0.5</v>
          </cell>
          <cell r="P26">
            <v>0</v>
          </cell>
          <cell r="Q26">
            <v>0</v>
          </cell>
          <cell r="R26">
            <v>0</v>
          </cell>
          <cell r="S26">
            <v>0</v>
          </cell>
          <cell r="T26">
            <v>0</v>
          </cell>
          <cell r="U26">
            <v>0</v>
          </cell>
          <cell r="V26">
            <v>0</v>
          </cell>
          <cell r="Y26">
            <v>43</v>
          </cell>
          <cell r="Z26" t="str">
            <v>Nil</v>
          </cell>
        </row>
        <row r="27">
          <cell r="A27" t="str">
            <v xml:space="preserve">44 - Provision of service after hours, requiring one person crew </v>
          </cell>
          <cell r="B27" t="str">
            <v>For example safety observer, installation inspection, query tariff, revenue protection activity - after hours.</v>
          </cell>
          <cell r="C27" t="str">
            <v>TECH = Technical Servicepersons</v>
          </cell>
          <cell r="D27" t="str">
            <v>No Labour</v>
          </cell>
          <cell r="E27" t="str">
            <v>No Labour</v>
          </cell>
          <cell r="F27" t="str">
            <v>No Labour</v>
          </cell>
          <cell r="H27">
            <v>0</v>
          </cell>
          <cell r="I27">
            <v>0</v>
          </cell>
          <cell r="J27">
            <v>0</v>
          </cell>
          <cell r="K27">
            <v>2</v>
          </cell>
          <cell r="L27">
            <v>0</v>
          </cell>
          <cell r="M27">
            <v>0</v>
          </cell>
          <cell r="N27">
            <v>0</v>
          </cell>
          <cell r="O27">
            <v>0</v>
          </cell>
          <cell r="P27">
            <v>0</v>
          </cell>
          <cell r="Q27">
            <v>0</v>
          </cell>
          <cell r="R27">
            <v>0</v>
          </cell>
          <cell r="S27">
            <v>0.5</v>
          </cell>
          <cell r="T27">
            <v>0</v>
          </cell>
          <cell r="U27">
            <v>0</v>
          </cell>
          <cell r="V27">
            <v>0</v>
          </cell>
          <cell r="X27" t="str">
            <v>Y</v>
          </cell>
          <cell r="Y27">
            <v>44</v>
          </cell>
          <cell r="Z27" t="str">
            <v>Labour performed after hours, is to be entered into section 3 (Overtime Labour)</v>
          </cell>
        </row>
        <row r="28">
          <cell r="A28" t="str">
            <v>45 - Provision of service during business hours requiring two person crew</v>
          </cell>
          <cell r="B28" t="str">
            <v>For example - tree trimming, switching - business hours.</v>
          </cell>
          <cell r="C28" t="str">
            <v>TECH = Technical Servicepersons</v>
          </cell>
          <cell r="D28" t="str">
            <v>PW = Power Worker</v>
          </cell>
          <cell r="E28" t="str">
            <v>No Labour</v>
          </cell>
          <cell r="F28" t="str">
            <v>No Labour</v>
          </cell>
          <cell r="G28">
            <v>2</v>
          </cell>
          <cell r="H28">
            <v>2</v>
          </cell>
          <cell r="I28">
            <v>0</v>
          </cell>
          <cell r="J28">
            <v>0</v>
          </cell>
          <cell r="K28">
            <v>0</v>
          </cell>
          <cell r="L28">
            <v>0</v>
          </cell>
          <cell r="M28">
            <v>0</v>
          </cell>
          <cell r="N28">
            <v>0</v>
          </cell>
          <cell r="O28">
            <v>0.5</v>
          </cell>
          <cell r="P28">
            <v>0.5</v>
          </cell>
          <cell r="Q28">
            <v>0</v>
          </cell>
          <cell r="R28">
            <v>0</v>
          </cell>
          <cell r="S28">
            <v>0</v>
          </cell>
          <cell r="T28">
            <v>0</v>
          </cell>
          <cell r="U28">
            <v>0</v>
          </cell>
          <cell r="V28">
            <v>0</v>
          </cell>
          <cell r="Y28">
            <v>45</v>
          </cell>
          <cell r="Z28" t="str">
            <v>Nil</v>
          </cell>
        </row>
        <row r="29">
          <cell r="A29" t="str">
            <v xml:space="preserve">46 - Provision of service after hours requiring two person crew </v>
          </cell>
          <cell r="B29" t="str">
            <v>For example - tree trimming, switching - after hours.</v>
          </cell>
          <cell r="C29" t="str">
            <v>TECH = Technical Servicepersons</v>
          </cell>
          <cell r="D29" t="str">
            <v>PW = Power Worker</v>
          </cell>
          <cell r="E29" t="str">
            <v>No Labour</v>
          </cell>
          <cell r="F29" t="str">
            <v>No Labour</v>
          </cell>
          <cell r="G29">
            <v>0</v>
          </cell>
          <cell r="H29">
            <v>0</v>
          </cell>
          <cell r="I29">
            <v>0</v>
          </cell>
          <cell r="J29">
            <v>0</v>
          </cell>
          <cell r="K29">
            <v>2</v>
          </cell>
          <cell r="L29">
            <v>2</v>
          </cell>
          <cell r="M29">
            <v>0</v>
          </cell>
          <cell r="N29">
            <v>0</v>
          </cell>
          <cell r="O29">
            <v>0</v>
          </cell>
          <cell r="P29">
            <v>0</v>
          </cell>
          <cell r="Q29">
            <v>0</v>
          </cell>
          <cell r="R29">
            <v>0</v>
          </cell>
          <cell r="S29">
            <v>0.5</v>
          </cell>
          <cell r="T29">
            <v>0.5</v>
          </cell>
          <cell r="U29">
            <v>0</v>
          </cell>
          <cell r="V29">
            <v>0</v>
          </cell>
          <cell r="X29" t="str">
            <v>Y</v>
          </cell>
          <cell r="Y29">
            <v>46</v>
          </cell>
          <cell r="Z29" t="str">
            <v>Labour performed after hours, is to be entered into section 3 (Overtime Labour)</v>
          </cell>
        </row>
        <row r="30">
          <cell r="A30" t="str">
            <v>49 - Provision of metering data above minimum requirements (Type 5-7)</v>
          </cell>
          <cell r="B30" t="str">
            <v>For example: urgent delivery, summarisation of metering data etc.</v>
          </cell>
          <cell r="C30" t="str">
            <v>ADM = Administration</v>
          </cell>
          <cell r="D30" t="str">
            <v>No Labour</v>
          </cell>
          <cell r="E30" t="str">
            <v>No Labour</v>
          </cell>
          <cell r="F30" t="str">
            <v>No Labour</v>
          </cell>
          <cell r="G30">
            <v>1.5</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Y30">
            <v>49</v>
          </cell>
          <cell r="Z30" t="str">
            <v>Nil</v>
          </cell>
        </row>
        <row r="31">
          <cell r="A31" t="str">
            <v>50 - Provision of time of use metering data (Type 5-7)</v>
          </cell>
          <cell r="B31" t="str">
            <v>Provision of half hourly data on request if available.</v>
          </cell>
          <cell r="C31" t="str">
            <v>TECH = Technical Servicepersons</v>
          </cell>
          <cell r="D31" t="str">
            <v>ADM = Administration</v>
          </cell>
          <cell r="E31" t="str">
            <v>No Labour</v>
          </cell>
          <cell r="F31" t="str">
            <v>No Labour</v>
          </cell>
          <cell r="G31">
            <v>1.5</v>
          </cell>
          <cell r="H31">
            <v>1.5</v>
          </cell>
          <cell r="I31">
            <v>0</v>
          </cell>
          <cell r="J31">
            <v>0</v>
          </cell>
          <cell r="K31">
            <v>0</v>
          </cell>
          <cell r="L31">
            <v>0</v>
          </cell>
          <cell r="M31">
            <v>0</v>
          </cell>
          <cell r="N31">
            <v>0</v>
          </cell>
          <cell r="O31">
            <v>0</v>
          </cell>
          <cell r="P31">
            <v>0</v>
          </cell>
          <cell r="Q31">
            <v>0</v>
          </cell>
          <cell r="R31">
            <v>0</v>
          </cell>
          <cell r="S31">
            <v>0</v>
          </cell>
          <cell r="T31">
            <v>0</v>
          </cell>
          <cell r="U31">
            <v>0</v>
          </cell>
          <cell r="V31">
            <v>0</v>
          </cell>
          <cell r="Y31">
            <v>50</v>
          </cell>
          <cell r="Z31" t="str">
            <v>Nil</v>
          </cell>
        </row>
        <row r="32">
          <cell r="A32" t="str">
            <v>51 - Provision of historical metering data (Type 5-7)</v>
          </cell>
          <cell r="B32" t="str">
            <v>Request for historical metering data prior to the previous 2 years, on request.</v>
          </cell>
          <cell r="C32" t="str">
            <v>ADM = Administration</v>
          </cell>
          <cell r="D32" t="str">
            <v>No Labour</v>
          </cell>
          <cell r="E32" t="str">
            <v>No Labour</v>
          </cell>
          <cell r="F32" t="str">
            <v>No Labour</v>
          </cell>
          <cell r="G32">
            <v>1.5</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Y32">
            <v>51</v>
          </cell>
          <cell r="Z32" t="str">
            <v>Nil</v>
          </cell>
        </row>
        <row r="33">
          <cell r="A33" t="str">
            <v>53 - Restoration of supply required due to customer action - after hours</v>
          </cell>
          <cell r="B33" t="str">
            <v>For example, service fuse replacement or restoration of loss of supply caused by the customer's installation - after hours.</v>
          </cell>
          <cell r="C33" t="str">
            <v>TECH = Technical Servicepersons</v>
          </cell>
          <cell r="D33" t="str">
            <v>TECH = Technical Servicepersons</v>
          </cell>
          <cell r="E33" t="str">
            <v>No Labour</v>
          </cell>
          <cell r="F33" t="str">
            <v>No Labour</v>
          </cell>
          <cell r="G33">
            <v>0</v>
          </cell>
          <cell r="H33">
            <v>0</v>
          </cell>
          <cell r="I33">
            <v>0</v>
          </cell>
          <cell r="J33">
            <v>0</v>
          </cell>
          <cell r="K33">
            <v>1</v>
          </cell>
          <cell r="L33">
            <v>1</v>
          </cell>
          <cell r="M33">
            <v>0</v>
          </cell>
          <cell r="N33">
            <v>0</v>
          </cell>
          <cell r="O33">
            <v>0</v>
          </cell>
          <cell r="P33">
            <v>0</v>
          </cell>
          <cell r="Q33">
            <v>0</v>
          </cell>
          <cell r="R33">
            <v>0</v>
          </cell>
          <cell r="S33">
            <v>0.5</v>
          </cell>
          <cell r="T33">
            <v>0.5</v>
          </cell>
          <cell r="U33">
            <v>0</v>
          </cell>
          <cell r="V33">
            <v>0</v>
          </cell>
          <cell r="X33" t="str">
            <v>Y</v>
          </cell>
          <cell r="Y33">
            <v>53</v>
          </cell>
          <cell r="Z33" t="str">
            <v xml:space="preserve">Ergon Energy has developed an internal standard fee for this service which can be applied (refer to the Internal Version of the Alternative Control Services Price List for the specific price).  A customer - specific quotation is also permitted and can be </v>
          </cell>
        </row>
        <row r="34">
          <cell r="A34" t="str">
            <v>54 - Overhead service upgrade</v>
          </cell>
          <cell r="B34" t="str">
            <v>For example, change from single phase to multi phase and/or increase capacity.</v>
          </cell>
          <cell r="C34" t="str">
            <v>TECH = Technical Servicepersons</v>
          </cell>
          <cell r="D34" t="str">
            <v>TECH = Technical Servicepersons</v>
          </cell>
          <cell r="E34" t="str">
            <v>No Labour</v>
          </cell>
          <cell r="F34" t="str">
            <v>No Labour</v>
          </cell>
          <cell r="G34">
            <v>2</v>
          </cell>
          <cell r="H34">
            <v>2</v>
          </cell>
          <cell r="I34">
            <v>0</v>
          </cell>
          <cell r="J34">
            <v>0</v>
          </cell>
          <cell r="K34">
            <v>0</v>
          </cell>
          <cell r="L34">
            <v>0</v>
          </cell>
          <cell r="M34">
            <v>0</v>
          </cell>
          <cell r="N34">
            <v>0</v>
          </cell>
          <cell r="O34">
            <v>0.5</v>
          </cell>
          <cell r="P34">
            <v>0.5</v>
          </cell>
          <cell r="Q34">
            <v>0</v>
          </cell>
          <cell r="R34">
            <v>0</v>
          </cell>
          <cell r="S34">
            <v>0</v>
          </cell>
          <cell r="T34">
            <v>0</v>
          </cell>
          <cell r="U34">
            <v>0</v>
          </cell>
          <cell r="V34">
            <v>0</v>
          </cell>
          <cell r="Y34">
            <v>54</v>
          </cell>
          <cell r="Z34" t="str">
            <v>Nil</v>
          </cell>
        </row>
        <row r="35">
          <cell r="A35" t="str">
            <v>55 - Underground service upgrade</v>
          </cell>
          <cell r="B35" t="str">
            <v>For example, change from single phase to multi phase and/or increase capacity.</v>
          </cell>
          <cell r="C35" t="str">
            <v>TECH = Technical Servicepersons</v>
          </cell>
          <cell r="D35" t="str">
            <v>TECH = Technical Servicepersons</v>
          </cell>
          <cell r="E35" t="str">
            <v>No Labour</v>
          </cell>
          <cell r="F35" t="str">
            <v>No Labour</v>
          </cell>
          <cell r="G35">
            <v>1.33</v>
          </cell>
          <cell r="H35">
            <v>1.33</v>
          </cell>
          <cell r="I35">
            <v>0</v>
          </cell>
          <cell r="J35">
            <v>0</v>
          </cell>
          <cell r="K35">
            <v>0</v>
          </cell>
          <cell r="L35">
            <v>0</v>
          </cell>
          <cell r="M35">
            <v>0</v>
          </cell>
          <cell r="N35">
            <v>0</v>
          </cell>
          <cell r="O35">
            <v>1</v>
          </cell>
          <cell r="P35">
            <v>1</v>
          </cell>
          <cell r="Q35">
            <v>0</v>
          </cell>
          <cell r="R35">
            <v>0</v>
          </cell>
          <cell r="S35">
            <v>0</v>
          </cell>
          <cell r="T35">
            <v>0</v>
          </cell>
          <cell r="U35">
            <v>0</v>
          </cell>
          <cell r="V35">
            <v>0</v>
          </cell>
          <cell r="Y35">
            <v>55</v>
          </cell>
          <cell r="Z35" t="str">
            <v>Nil</v>
          </cell>
        </row>
        <row r="36">
          <cell r="A36" t="str">
            <v>56 - High Load Escort</v>
          </cell>
          <cell r="B36" t="str">
            <v>Request by customer to disconnect and reconnect to the distribution network and lift wires to allow a high load vehicle through the most appropriate corridor.</v>
          </cell>
          <cell r="C36" t="str">
            <v>TECH = Technical Servicepersons</v>
          </cell>
          <cell r="D36" t="str">
            <v>TECH = Technical Servicepersons</v>
          </cell>
          <cell r="E36" t="str">
            <v>No Labour</v>
          </cell>
          <cell r="F36" t="str">
            <v>No Labour</v>
          </cell>
          <cell r="G36">
            <v>0</v>
          </cell>
          <cell r="H36">
            <v>0</v>
          </cell>
          <cell r="I36">
            <v>0</v>
          </cell>
          <cell r="J36">
            <v>0</v>
          </cell>
          <cell r="K36">
            <v>0</v>
          </cell>
          <cell r="L36">
            <v>0</v>
          </cell>
          <cell r="M36">
            <v>0</v>
          </cell>
          <cell r="N36">
            <v>0</v>
          </cell>
          <cell r="O36">
            <v>0</v>
          </cell>
          <cell r="P36">
            <v>4</v>
          </cell>
          <cell r="Q36">
            <v>0</v>
          </cell>
          <cell r="R36">
            <v>0</v>
          </cell>
          <cell r="S36">
            <v>0</v>
          </cell>
          <cell r="T36">
            <v>0</v>
          </cell>
          <cell r="U36">
            <v>0</v>
          </cell>
          <cell r="V36">
            <v>0</v>
          </cell>
          <cell r="Y36">
            <v>56</v>
          </cell>
          <cell r="Z36" t="str">
            <v>Nil</v>
          </cell>
        </row>
        <row r="37">
          <cell r="A37" t="str">
            <v>57 - Provision of Connection Services above minimum requirements</v>
          </cell>
          <cell r="B37" t="str">
            <v>Customer requested increase in reliability or quality of supply beyond the standard.</v>
          </cell>
          <cell r="C37" t="str">
            <v>TECH = Technical Servicepersons</v>
          </cell>
          <cell r="D37" t="str">
            <v>PW = Power Worker</v>
          </cell>
          <cell r="E37" t="str">
            <v>No Labour</v>
          </cell>
          <cell r="F37" t="str">
            <v>No Labour</v>
          </cell>
          <cell r="G37">
            <v>1</v>
          </cell>
          <cell r="H37">
            <v>1</v>
          </cell>
          <cell r="I37">
            <v>0</v>
          </cell>
          <cell r="J37">
            <v>0</v>
          </cell>
          <cell r="K37">
            <v>0</v>
          </cell>
          <cell r="L37">
            <v>0</v>
          </cell>
          <cell r="M37">
            <v>0</v>
          </cell>
          <cell r="N37">
            <v>0</v>
          </cell>
          <cell r="O37">
            <v>1</v>
          </cell>
          <cell r="P37">
            <v>1</v>
          </cell>
          <cell r="Q37">
            <v>0</v>
          </cell>
          <cell r="R37">
            <v>0</v>
          </cell>
          <cell r="S37">
            <v>0</v>
          </cell>
          <cell r="T37">
            <v>0</v>
          </cell>
          <cell r="U37">
            <v>0</v>
          </cell>
          <cell r="V37">
            <v>0</v>
          </cell>
          <cell r="Y37">
            <v>57</v>
          </cell>
          <cell r="Z37" t="str">
            <v>Nil</v>
          </cell>
        </row>
        <row r="38">
          <cell r="A38" t="str">
            <v>58 - Tiger tails</v>
          </cell>
          <cell r="B38" t="str">
            <v>Installation of covers on service lines.</v>
          </cell>
          <cell r="C38" t="str">
            <v>TECH = Technical Servicepersons</v>
          </cell>
          <cell r="D38" t="str">
            <v>TECH = Technical Servicepersons</v>
          </cell>
          <cell r="E38" t="str">
            <v>No Labour</v>
          </cell>
          <cell r="F38" t="str">
            <v>No Labour</v>
          </cell>
          <cell r="G38">
            <v>1</v>
          </cell>
          <cell r="H38">
            <v>1</v>
          </cell>
          <cell r="I38">
            <v>0</v>
          </cell>
          <cell r="J38">
            <v>0</v>
          </cell>
          <cell r="K38">
            <v>0</v>
          </cell>
          <cell r="L38">
            <v>0</v>
          </cell>
          <cell r="M38">
            <v>0</v>
          </cell>
          <cell r="N38">
            <v>0</v>
          </cell>
          <cell r="O38">
            <v>0.5</v>
          </cell>
          <cell r="P38">
            <v>0.5</v>
          </cell>
          <cell r="Q38">
            <v>0</v>
          </cell>
          <cell r="R38">
            <v>0</v>
          </cell>
          <cell r="S38">
            <v>0</v>
          </cell>
          <cell r="T38">
            <v>0</v>
          </cell>
          <cell r="U38">
            <v>0</v>
          </cell>
          <cell r="V38">
            <v>0</v>
          </cell>
          <cell r="Y38">
            <v>58</v>
          </cell>
          <cell r="Z38" t="str">
            <v>Nil</v>
          </cell>
        </row>
        <row r="39">
          <cell r="A39" t="str">
            <v>59 - Conversion of aerial bundled cables</v>
          </cell>
          <cell r="B39" t="str">
            <v>Conversion of separate aerial cables to bundled aerial cables.</v>
          </cell>
          <cell r="C39" t="str">
            <v>TECH = Technical Servicepersons</v>
          </cell>
          <cell r="D39" t="str">
            <v>PW = Power Worker</v>
          </cell>
          <cell r="E39" t="str">
            <v>No Labour</v>
          </cell>
          <cell r="F39" t="str">
            <v>No Labour</v>
          </cell>
          <cell r="G39">
            <v>1.5</v>
          </cell>
          <cell r="H39">
            <v>1.5</v>
          </cell>
          <cell r="I39">
            <v>0</v>
          </cell>
          <cell r="J39">
            <v>0</v>
          </cell>
          <cell r="K39">
            <v>0</v>
          </cell>
          <cell r="L39">
            <v>0</v>
          </cell>
          <cell r="M39">
            <v>0</v>
          </cell>
          <cell r="N39">
            <v>0</v>
          </cell>
          <cell r="O39">
            <v>1</v>
          </cell>
          <cell r="P39">
            <v>1</v>
          </cell>
          <cell r="Q39">
            <v>0</v>
          </cell>
          <cell r="R39">
            <v>0</v>
          </cell>
          <cell r="S39">
            <v>0</v>
          </cell>
          <cell r="T39">
            <v>0</v>
          </cell>
          <cell r="U39">
            <v>0</v>
          </cell>
          <cell r="V39">
            <v>0</v>
          </cell>
          <cell r="Y39">
            <v>59</v>
          </cell>
          <cell r="Z39" t="str">
            <v>Nil</v>
          </cell>
        </row>
        <row r="40">
          <cell r="A40" t="str">
            <v xml:space="preserve">60 - Rectification of illegal connections </v>
          </cell>
          <cell r="B40" t="str">
            <v>Repair works to re-establish a safe and legal connection.</v>
          </cell>
          <cell r="C40" t="str">
            <v>TECH = Technical Servicepersons</v>
          </cell>
          <cell r="D40" t="str">
            <v>TECH = Technical Servicepersons</v>
          </cell>
          <cell r="E40" t="str">
            <v>No Labour</v>
          </cell>
          <cell r="F40" t="str">
            <v>No Labour</v>
          </cell>
          <cell r="G40">
            <v>2</v>
          </cell>
          <cell r="H40">
            <v>2</v>
          </cell>
          <cell r="I40">
            <v>0</v>
          </cell>
          <cell r="J40">
            <v>0</v>
          </cell>
          <cell r="K40">
            <v>0</v>
          </cell>
          <cell r="L40">
            <v>0</v>
          </cell>
          <cell r="M40">
            <v>0</v>
          </cell>
          <cell r="N40">
            <v>0</v>
          </cell>
          <cell r="O40">
            <v>0.5</v>
          </cell>
          <cell r="P40">
            <v>0.5</v>
          </cell>
          <cell r="Q40">
            <v>0</v>
          </cell>
          <cell r="R40">
            <v>0</v>
          </cell>
          <cell r="S40">
            <v>0</v>
          </cell>
          <cell r="T40">
            <v>0</v>
          </cell>
          <cell r="U40">
            <v>0</v>
          </cell>
          <cell r="V40">
            <v>0</v>
          </cell>
          <cell r="Y40">
            <v>60</v>
          </cell>
          <cell r="Z40" t="str">
            <v>Nil</v>
          </cell>
        </row>
        <row r="41">
          <cell r="A41" t="str">
            <v>61 - Other recoverable works</v>
          </cell>
          <cell r="B41" t="str">
            <v>Customer requested services, or services performed as a result of customer action, that would not otherwise have been required for the efficient management of the network, or covered by another service. For example: removal/relocation of assets at custome</v>
          </cell>
          <cell r="C41" t="str">
            <v>TECH = Technical Servicepersons</v>
          </cell>
          <cell r="D41" t="str">
            <v>PW = Power Worker</v>
          </cell>
          <cell r="E41" t="str">
            <v>ESD = Elect System Designers</v>
          </cell>
          <cell r="F41" t="str">
            <v>No Labour</v>
          </cell>
          <cell r="G41">
            <v>0.67</v>
          </cell>
          <cell r="H41">
            <v>0.67</v>
          </cell>
          <cell r="I41">
            <v>0.67</v>
          </cell>
          <cell r="J41">
            <v>0</v>
          </cell>
          <cell r="K41">
            <v>0</v>
          </cell>
          <cell r="L41">
            <v>0</v>
          </cell>
          <cell r="M41">
            <v>0</v>
          </cell>
          <cell r="N41">
            <v>0</v>
          </cell>
          <cell r="O41">
            <v>1</v>
          </cell>
          <cell r="P41">
            <v>1</v>
          </cell>
          <cell r="Q41">
            <v>1</v>
          </cell>
          <cell r="R41">
            <v>0</v>
          </cell>
          <cell r="S41">
            <v>0</v>
          </cell>
          <cell r="T41">
            <v>0</v>
          </cell>
          <cell r="U41">
            <v>0</v>
          </cell>
          <cell r="V41">
            <v>0</v>
          </cell>
          <cell r="Y41">
            <v>61</v>
          </cell>
          <cell r="Z41" t="str">
            <v>Nil</v>
          </cell>
        </row>
        <row r="42">
          <cell r="A42" t="str">
            <v>61a - Other recoverable works - Repair of damages to assets</v>
          </cell>
          <cell r="B42" t="str">
            <v>Repair of damage to system assets. For example: repair of pole due to vehicle accident. (Note that this service is exempt from GST.)</v>
          </cell>
          <cell r="C42" t="str">
            <v>TECH = Technical Servicepersons</v>
          </cell>
          <cell r="D42" t="str">
            <v>PW = Power Worker</v>
          </cell>
          <cell r="E42" t="str">
            <v>ESD = Elect System Designers</v>
          </cell>
          <cell r="F42" t="str">
            <v>No Labour</v>
          </cell>
          <cell r="G42">
            <v>0.67</v>
          </cell>
          <cell r="H42">
            <v>0.67</v>
          </cell>
          <cell r="I42">
            <v>0.67</v>
          </cell>
          <cell r="J42">
            <v>0</v>
          </cell>
          <cell r="K42">
            <v>0</v>
          </cell>
          <cell r="L42">
            <v>0</v>
          </cell>
          <cell r="M42">
            <v>0</v>
          </cell>
          <cell r="N42">
            <v>0</v>
          </cell>
          <cell r="O42">
            <v>1</v>
          </cell>
          <cell r="P42">
            <v>1</v>
          </cell>
          <cell r="Q42">
            <v>1</v>
          </cell>
          <cell r="R42">
            <v>0</v>
          </cell>
          <cell r="S42">
            <v>0</v>
          </cell>
          <cell r="T42">
            <v>0</v>
          </cell>
          <cell r="U42">
            <v>0</v>
          </cell>
          <cell r="V42">
            <v>0</v>
          </cell>
          <cell r="Y42">
            <v>61</v>
          </cell>
          <cell r="Z42" t="str">
            <v>Note that this service is exempt from GST.</v>
          </cell>
        </row>
        <row r="43">
          <cell r="A43" t="str">
            <v>64 - Subdivision Fees</v>
          </cell>
          <cell r="B43" t="str">
            <v>Fees associated with consideration of sub-division plans.</v>
          </cell>
          <cell r="C43" t="str">
            <v>ESD = Elect System Designers</v>
          </cell>
          <cell r="D43" t="str">
            <v>No Labour</v>
          </cell>
          <cell r="E43" t="str">
            <v>No Labour</v>
          </cell>
          <cell r="F43" t="str">
            <v>No Labour</v>
          </cell>
          <cell r="G43">
            <v>2</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Y43">
            <v>64</v>
          </cell>
          <cell r="Z43" t="str">
            <v>This service relates to fees associated with consideration of sub-division plans for large customers including auditing and connection applications.  
Standard fees apply for small customer connection applications.   Refer to Internal Version of ACS Price</v>
          </cell>
        </row>
        <row r="44">
          <cell r="A44" t="str">
            <v>65 - Project Fees</v>
          </cell>
          <cell r="B44" t="str">
            <v>Fees associated with consideration of projects other than sub-divisions.</v>
          </cell>
          <cell r="C44" t="str">
            <v>PME=Professional Managerial</v>
          </cell>
          <cell r="D44" t="str">
            <v>SUP = Supervisor</v>
          </cell>
          <cell r="E44" t="str">
            <v>PP = Para Professional</v>
          </cell>
          <cell r="F44" t="str">
            <v>TEC = Managers (non exec)</v>
          </cell>
          <cell r="G44">
            <v>147</v>
          </cell>
          <cell r="H44">
            <v>58</v>
          </cell>
          <cell r="I44">
            <v>20</v>
          </cell>
          <cell r="J44">
            <v>18</v>
          </cell>
          <cell r="K44">
            <v>0</v>
          </cell>
          <cell r="L44">
            <v>0</v>
          </cell>
          <cell r="M44">
            <v>0</v>
          </cell>
          <cell r="N44">
            <v>0</v>
          </cell>
          <cell r="O44">
            <v>0</v>
          </cell>
          <cell r="P44">
            <v>0</v>
          </cell>
          <cell r="Q44">
            <v>0</v>
          </cell>
          <cell r="R44">
            <v>0</v>
          </cell>
          <cell r="S44">
            <v>0</v>
          </cell>
          <cell r="T44">
            <v>0</v>
          </cell>
          <cell r="U44">
            <v>0</v>
          </cell>
          <cell r="V44">
            <v>0</v>
          </cell>
          <cell r="Y44">
            <v>65</v>
          </cell>
          <cell r="Z44" t="str">
            <v>This service relates to fees associated with consideration of projects (other than subdivisions) for large customers including auditing and connection applications.  
Standard fees apply for small customer connection applications.   Refer to Internal Vers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7"/>
  <sheetViews>
    <sheetView tabSelected="1" topLeftCell="A7" zoomScale="85" zoomScaleNormal="85" workbookViewId="0">
      <selection activeCell="F17" sqref="F17"/>
    </sheetView>
  </sheetViews>
  <sheetFormatPr defaultRowHeight="15" x14ac:dyDescent="0.25"/>
  <cols>
    <col min="1" max="1" width="63.5703125" style="127" customWidth="1"/>
    <col min="4" max="5" width="10.140625" customWidth="1"/>
    <col min="6" max="6" width="10.42578125" customWidth="1"/>
    <col min="7" max="7" width="9.85546875" customWidth="1"/>
  </cols>
  <sheetData>
    <row r="1" spans="1:13" x14ac:dyDescent="0.25">
      <c r="A1" s="125" t="s">
        <v>177</v>
      </c>
    </row>
    <row r="2" spans="1:13" x14ac:dyDescent="0.25">
      <c r="A2" s="126" t="s">
        <v>170</v>
      </c>
    </row>
    <row r="4" spans="1:13" x14ac:dyDescent="0.25">
      <c r="A4" s="127" t="s">
        <v>178</v>
      </c>
    </row>
    <row r="5" spans="1:13" x14ac:dyDescent="0.25">
      <c r="A5" s="127" t="s">
        <v>181</v>
      </c>
    </row>
    <row r="6" spans="1:13" x14ac:dyDescent="0.25">
      <c r="A6" s="127" t="s">
        <v>182</v>
      </c>
    </row>
    <row r="7" spans="1:13" x14ac:dyDescent="0.25">
      <c r="A7" s="127" t="s">
        <v>183</v>
      </c>
    </row>
    <row r="8" spans="1:13" x14ac:dyDescent="0.25">
      <c r="A8" s="127" t="s">
        <v>184</v>
      </c>
    </row>
    <row r="9" spans="1:13" x14ac:dyDescent="0.25">
      <c r="A9" s="127" t="s">
        <v>185</v>
      </c>
    </row>
    <row r="10" spans="1:13" x14ac:dyDescent="0.25">
      <c r="A10" s="127" t="s">
        <v>186</v>
      </c>
    </row>
    <row r="14" spans="1:13" x14ac:dyDescent="0.25">
      <c r="B14" s="127"/>
      <c r="C14" s="127"/>
      <c r="D14" s="127"/>
      <c r="E14" s="127"/>
      <c r="F14" s="127"/>
      <c r="G14" s="127"/>
      <c r="H14" s="127"/>
      <c r="I14" s="127"/>
      <c r="J14" s="127"/>
      <c r="K14" s="127"/>
      <c r="L14" s="127"/>
      <c r="M14" s="127"/>
    </row>
    <row r="15" spans="1:13" x14ac:dyDescent="0.25">
      <c r="B15" s="127"/>
      <c r="H15" s="127"/>
      <c r="I15" s="127"/>
      <c r="J15" s="127"/>
      <c r="K15" s="127"/>
      <c r="L15" s="127"/>
      <c r="M15" s="127"/>
    </row>
    <row r="16" spans="1:13" x14ac:dyDescent="0.25">
      <c r="A16" s="136" t="s">
        <v>174</v>
      </c>
      <c r="B16" s="137"/>
      <c r="C16" s="137"/>
      <c r="D16" s="137"/>
      <c r="E16" s="137"/>
      <c r="H16" s="127"/>
      <c r="I16" s="127"/>
      <c r="J16" s="127"/>
      <c r="K16" s="127"/>
      <c r="L16" s="127"/>
      <c r="M16" s="127"/>
    </row>
    <row r="17" spans="1:13" x14ac:dyDescent="0.25">
      <c r="A17" s="137"/>
      <c r="B17" s="137" t="s">
        <v>9</v>
      </c>
      <c r="C17" s="137" t="s">
        <v>8</v>
      </c>
      <c r="D17" s="137" t="s">
        <v>7</v>
      </c>
      <c r="E17" s="137" t="s">
        <v>6</v>
      </c>
      <c r="H17" s="127"/>
      <c r="I17" s="127"/>
      <c r="J17" s="127"/>
      <c r="K17" s="127"/>
      <c r="L17" s="127"/>
      <c r="M17" s="127"/>
    </row>
    <row r="18" spans="1:13" x14ac:dyDescent="0.25">
      <c r="A18" s="137" t="s">
        <v>172</v>
      </c>
      <c r="B18" s="143">
        <f>-'Escalators &amp; overheads'!J28*(1-Calculations!$J$50)</f>
        <v>-6.4628501733505527E-3</v>
      </c>
      <c r="C18" s="143">
        <f>-'Escalators &amp; overheads'!K28*(1-Calculations!$J$50)</f>
        <v>-6.9023723868118598E-3</v>
      </c>
      <c r="D18" s="143">
        <f>-'Escalators &amp; overheads'!L28*(1-Calculations!$J$50)</f>
        <v>-6.7502882112696651E-3</v>
      </c>
      <c r="E18" s="143">
        <f>-'Escalators &amp; overheads'!M28*(1-Calculations!$J$50)</f>
        <v>-6.3595234765663894E-3</v>
      </c>
      <c r="F18" s="127"/>
      <c r="G18" s="127"/>
      <c r="H18" s="127"/>
      <c r="I18" s="127"/>
      <c r="J18" s="127"/>
      <c r="K18" s="127"/>
      <c r="L18" s="127"/>
      <c r="M18" s="127"/>
    </row>
    <row r="19" spans="1:13" x14ac:dyDescent="0.25">
      <c r="B19" s="127"/>
      <c r="C19" s="127"/>
      <c r="D19" s="127"/>
      <c r="E19" s="127"/>
      <c r="F19" s="127"/>
      <c r="G19" s="127"/>
      <c r="H19" s="127"/>
      <c r="I19" s="127"/>
      <c r="J19" s="127"/>
      <c r="K19" s="127"/>
      <c r="L19" s="127"/>
      <c r="M19" s="127"/>
    </row>
    <row r="20" spans="1:13" x14ac:dyDescent="0.25">
      <c r="B20" s="127"/>
      <c r="C20" s="127"/>
      <c r="D20" s="127"/>
      <c r="E20" s="127"/>
      <c r="F20" s="127"/>
      <c r="G20" s="127"/>
      <c r="H20" s="127"/>
      <c r="I20" s="127"/>
      <c r="J20" s="127"/>
      <c r="K20" s="127"/>
      <c r="L20" s="127"/>
      <c r="M20" s="127"/>
    </row>
    <row r="21" spans="1:13" x14ac:dyDescent="0.25">
      <c r="B21" s="127"/>
      <c r="C21" s="127"/>
      <c r="D21" s="127"/>
      <c r="E21" s="127"/>
      <c r="F21" s="127"/>
      <c r="G21" s="127"/>
      <c r="H21" s="127"/>
      <c r="I21" s="127"/>
      <c r="J21" s="127"/>
      <c r="K21" s="127"/>
      <c r="L21" s="127"/>
      <c r="M21" s="127"/>
    </row>
    <row r="22" spans="1:13" x14ac:dyDescent="0.25">
      <c r="B22" s="127"/>
      <c r="C22" s="127"/>
      <c r="D22" s="127"/>
      <c r="E22" s="127"/>
      <c r="F22" s="127"/>
      <c r="G22" s="127"/>
      <c r="H22" s="127"/>
      <c r="I22" s="127"/>
      <c r="J22" s="127"/>
      <c r="K22" s="127"/>
      <c r="L22" s="127"/>
      <c r="M22" s="127"/>
    </row>
    <row r="23" spans="1:13" x14ac:dyDescent="0.25">
      <c r="B23" s="127"/>
      <c r="C23" s="127"/>
      <c r="D23" s="127"/>
      <c r="E23" s="127"/>
      <c r="F23" s="127"/>
      <c r="G23" s="127"/>
      <c r="H23" s="127"/>
      <c r="I23" s="127"/>
      <c r="J23" s="127"/>
      <c r="K23" s="127"/>
      <c r="L23" s="127"/>
      <c r="M23" s="127"/>
    </row>
    <row r="24" spans="1:13" x14ac:dyDescent="0.25">
      <c r="B24" s="127"/>
      <c r="C24" s="127"/>
      <c r="D24" s="127"/>
      <c r="E24" s="127"/>
      <c r="F24" s="127"/>
      <c r="G24" s="127"/>
      <c r="H24" s="127"/>
      <c r="I24" s="127"/>
      <c r="J24" s="127"/>
      <c r="K24" s="127"/>
      <c r="L24" s="127"/>
      <c r="M24" s="127"/>
    </row>
    <row r="25" spans="1:13" x14ac:dyDescent="0.25">
      <c r="A25" s="155"/>
    </row>
    <row r="26" spans="1:13" ht="12.75" x14ac:dyDescent="0.2">
      <c r="A26" s="156"/>
    </row>
    <row r="27" spans="1:13" ht="12.75" x14ac:dyDescent="0.2">
      <c r="A27" s="3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zoomScale="55" zoomScaleNormal="55" workbookViewId="0">
      <selection activeCell="C9" sqref="C9"/>
    </sheetView>
  </sheetViews>
  <sheetFormatPr defaultRowHeight="12.75" x14ac:dyDescent="0.2"/>
  <sheetData>
    <row r="2" spans="2:2" ht="31.5" x14ac:dyDescent="0.5">
      <c r="B2" s="3" t="s">
        <v>116</v>
      </c>
    </row>
    <row r="3" spans="2:2" ht="21" x14ac:dyDescent="0.35">
      <c r="B3" s="2" t="s">
        <v>0</v>
      </c>
    </row>
    <row r="4" spans="2:2" ht="26.25" x14ac:dyDescent="0.4">
      <c r="B4" s="1" t="s">
        <v>169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2"/>
  <sheetViews>
    <sheetView zoomScale="85" zoomScaleNormal="85" workbookViewId="0">
      <selection activeCell="I39" sqref="I39"/>
    </sheetView>
  </sheetViews>
  <sheetFormatPr defaultRowHeight="12.75" x14ac:dyDescent="0.2"/>
  <cols>
    <col min="1" max="1" width="47.140625" customWidth="1"/>
    <col min="2" max="2" width="10.5703125" customWidth="1"/>
    <col min="3" max="3" width="11.85546875" customWidth="1"/>
    <col min="4" max="5" width="11.42578125" customWidth="1"/>
    <col min="6" max="7" width="11" customWidth="1"/>
    <col min="8" max="8" width="12.140625" customWidth="1"/>
    <col min="9" max="9" width="86.85546875" bestFit="1" customWidth="1"/>
    <col min="10" max="10" width="9.5703125" customWidth="1"/>
  </cols>
  <sheetData>
    <row r="1" spans="1:9" ht="15.75" x14ac:dyDescent="0.25">
      <c r="A1" s="25" t="s">
        <v>25</v>
      </c>
    </row>
    <row r="2" spans="1:9" ht="15.75" x14ac:dyDescent="0.25">
      <c r="A2" s="25"/>
    </row>
    <row r="3" spans="1:9" x14ac:dyDescent="0.2">
      <c r="A3" s="7" t="s">
        <v>24</v>
      </c>
    </row>
    <row r="4" spans="1:9" x14ac:dyDescent="0.2">
      <c r="I4" s="23" t="s">
        <v>23</v>
      </c>
    </row>
    <row r="5" spans="1:9" ht="15" x14ac:dyDescent="0.25">
      <c r="A5" s="19" t="s">
        <v>22</v>
      </c>
      <c r="B5" s="19" t="s">
        <v>11</v>
      </c>
      <c r="C5" s="17" t="s">
        <v>10</v>
      </c>
      <c r="D5" s="18" t="s">
        <v>9</v>
      </c>
      <c r="E5" s="17" t="s">
        <v>8</v>
      </c>
      <c r="F5" s="17" t="s">
        <v>7</v>
      </c>
      <c r="G5" s="17" t="s">
        <v>6</v>
      </c>
    </row>
    <row r="6" spans="1:9" x14ac:dyDescent="0.2">
      <c r="A6" s="15" t="s">
        <v>21</v>
      </c>
      <c r="B6" s="144">
        <v>1.4999999999999999E-2</v>
      </c>
      <c r="C6" s="144">
        <v>2.2739900899011012E-2</v>
      </c>
      <c r="D6" s="83">
        <v>2.3699999999999999E-2</v>
      </c>
      <c r="E6" s="83">
        <v>2.3699999999999999E-2</v>
      </c>
      <c r="F6" s="83">
        <v>2.3699999999999999E-2</v>
      </c>
      <c r="G6" s="83">
        <v>2.3699999999999999E-2</v>
      </c>
      <c r="I6" s="11" t="s">
        <v>149</v>
      </c>
    </row>
    <row r="7" spans="1:9" x14ac:dyDescent="0.2">
      <c r="A7" s="15" t="s">
        <v>20</v>
      </c>
      <c r="B7" s="105">
        <v>1</v>
      </c>
      <c r="C7" s="107">
        <f>B7*(1+C6)</f>
        <v>1.022739900899011</v>
      </c>
      <c r="D7" s="107">
        <f>C7*(1+D6)</f>
        <v>1.0469788365503176</v>
      </c>
      <c r="E7" s="107">
        <f>D7*(1+E6)</f>
        <v>1.0717922349765603</v>
      </c>
      <c r="F7" s="107">
        <f>E7*(1+F6)</f>
        <v>1.0971937109455048</v>
      </c>
      <c r="G7" s="107">
        <f>F7*(1+G6)</f>
        <v>1.1231972018949132</v>
      </c>
      <c r="I7" s="129" t="s">
        <v>179</v>
      </c>
    </row>
    <row r="8" spans="1:9" x14ac:dyDescent="0.2">
      <c r="A8" s="15"/>
      <c r="B8" s="24"/>
      <c r="C8" s="24"/>
      <c r="D8" s="24"/>
      <c r="E8" s="24"/>
      <c r="F8" s="24"/>
      <c r="G8" s="24"/>
      <c r="I8" s="31"/>
    </row>
    <row r="9" spans="1:9" ht="15" x14ac:dyDescent="0.25">
      <c r="A9" s="19" t="s">
        <v>19</v>
      </c>
      <c r="B9" s="19" t="s">
        <v>11</v>
      </c>
      <c r="C9" s="17" t="s">
        <v>10</v>
      </c>
      <c r="D9" s="18" t="s">
        <v>9</v>
      </c>
      <c r="E9" s="17" t="s">
        <v>8</v>
      </c>
      <c r="F9" s="17" t="s">
        <v>7</v>
      </c>
      <c r="G9" s="17" t="s">
        <v>6</v>
      </c>
      <c r="I9" s="31"/>
    </row>
    <row r="10" spans="1:9" x14ac:dyDescent="0.2">
      <c r="A10" s="5" t="s">
        <v>14</v>
      </c>
      <c r="B10" s="116">
        <f>B6</f>
        <v>1.4999999999999999E-2</v>
      </c>
      <c r="C10" s="116">
        <f t="shared" ref="C10:G10" si="0">C6</f>
        <v>2.2739900899011012E-2</v>
      </c>
      <c r="D10" s="116">
        <f t="shared" si="0"/>
        <v>2.3699999999999999E-2</v>
      </c>
      <c r="E10" s="116">
        <f t="shared" si="0"/>
        <v>2.3699999999999999E-2</v>
      </c>
      <c r="F10" s="116">
        <f t="shared" si="0"/>
        <v>2.3699999999999999E-2</v>
      </c>
      <c r="G10" s="116">
        <f t="shared" si="0"/>
        <v>2.3699999999999999E-2</v>
      </c>
      <c r="I10" s="11" t="s">
        <v>167</v>
      </c>
    </row>
    <row r="11" spans="1:9" x14ac:dyDescent="0.2">
      <c r="A11" s="5" t="s">
        <v>117</v>
      </c>
      <c r="B11" s="109"/>
      <c r="C11" s="108">
        <v>6.8491222314366849E-3</v>
      </c>
      <c r="D11" s="108">
        <v>8.6425611965758563E-3</v>
      </c>
      <c r="E11" s="108">
        <v>9.1219124004980282E-3</v>
      </c>
      <c r="F11" s="108">
        <v>9.3851484987669768E-3</v>
      </c>
      <c r="G11" s="108">
        <v>6.99202884332056E-3</v>
      </c>
      <c r="H11" s="10"/>
      <c r="I11" s="14" t="s">
        <v>133</v>
      </c>
    </row>
    <row r="13" spans="1:9" ht="15" x14ac:dyDescent="0.25">
      <c r="A13" s="19" t="s">
        <v>17</v>
      </c>
      <c r="B13" s="19" t="s">
        <v>11</v>
      </c>
      <c r="C13" s="17" t="s">
        <v>10</v>
      </c>
      <c r="D13" s="18" t="s">
        <v>9</v>
      </c>
      <c r="E13" s="17" t="s">
        <v>8</v>
      </c>
      <c r="F13" s="17" t="s">
        <v>7</v>
      </c>
      <c r="G13" s="17" t="s">
        <v>6</v>
      </c>
      <c r="I13" s="31"/>
    </row>
    <row r="14" spans="1:9" x14ac:dyDescent="0.2">
      <c r="A14" s="15" t="s">
        <v>16</v>
      </c>
      <c r="B14" s="22"/>
      <c r="C14" s="128">
        <v>4.7284068405475013E-2</v>
      </c>
      <c r="D14" s="82">
        <v>4.5406260215142207E-2</v>
      </c>
      <c r="E14" s="82">
        <v>4.4078333231893557E-2</v>
      </c>
      <c r="F14" s="82">
        <v>4.2750406248644908E-2</v>
      </c>
      <c r="G14" s="82">
        <v>4.1422479265396259E-2</v>
      </c>
      <c r="I14" s="11" t="s">
        <v>149</v>
      </c>
    </row>
    <row r="15" spans="1:9" x14ac:dyDescent="0.2">
      <c r="A15" s="15"/>
      <c r="B15" s="21"/>
      <c r="C15" s="21"/>
      <c r="D15" s="21"/>
      <c r="E15" s="21"/>
      <c r="F15" s="21"/>
      <c r="G15" s="21"/>
      <c r="I15" s="129" t="s">
        <v>173</v>
      </c>
    </row>
    <row r="16" spans="1:9" ht="15" x14ac:dyDescent="0.25">
      <c r="A16" s="19" t="s">
        <v>15</v>
      </c>
      <c r="B16" s="19" t="s">
        <v>11</v>
      </c>
      <c r="C16" s="17" t="s">
        <v>10</v>
      </c>
      <c r="D16" s="18" t="s">
        <v>9</v>
      </c>
      <c r="E16" s="17" t="s">
        <v>8</v>
      </c>
      <c r="F16" s="17" t="s">
        <v>7</v>
      </c>
      <c r="G16" s="17" t="s">
        <v>6</v>
      </c>
      <c r="I16" s="31"/>
    </row>
    <row r="17" spans="1:13" x14ac:dyDescent="0.2">
      <c r="A17" s="15" t="s">
        <v>14</v>
      </c>
      <c r="B17" s="20">
        <v>3.4500000000000003E-2</v>
      </c>
      <c r="C17" s="20">
        <v>3.4500000000000003E-2</v>
      </c>
      <c r="D17" s="20">
        <v>3.4500000000000003E-2</v>
      </c>
      <c r="E17" s="20">
        <v>3.4500000000000003E-2</v>
      </c>
      <c r="F17" s="20">
        <v>3.4500000000000003E-2</v>
      </c>
      <c r="G17" s="20">
        <v>3.4500000000000003E-2</v>
      </c>
      <c r="I17" s="14"/>
    </row>
    <row r="18" spans="1:13" x14ac:dyDescent="0.2">
      <c r="A18" s="5" t="s">
        <v>13</v>
      </c>
      <c r="B18" s="20">
        <v>0.41699999999999998</v>
      </c>
      <c r="C18" s="20">
        <v>0.41699999999999998</v>
      </c>
      <c r="D18" s="20">
        <v>0.41699999999999998</v>
      </c>
      <c r="E18" s="20">
        <v>0.41699999999999998</v>
      </c>
      <c r="F18" s="20">
        <v>0.41699999999999998</v>
      </c>
      <c r="G18" s="104">
        <v>0.41699999999999998</v>
      </c>
      <c r="I18" s="14" t="s">
        <v>150</v>
      </c>
    </row>
    <row r="19" spans="1:13" x14ac:dyDescent="0.2">
      <c r="I19" s="31"/>
    </row>
    <row r="20" spans="1:13" ht="15" x14ac:dyDescent="0.25">
      <c r="A20" s="19" t="s">
        <v>12</v>
      </c>
      <c r="B20" s="19" t="s">
        <v>11</v>
      </c>
      <c r="C20" s="17" t="s">
        <v>10</v>
      </c>
      <c r="D20" s="18" t="s">
        <v>9</v>
      </c>
      <c r="E20" s="17" t="s">
        <v>8</v>
      </c>
      <c r="F20" s="17" t="s">
        <v>7</v>
      </c>
      <c r="G20" s="17" t="s">
        <v>6</v>
      </c>
      <c r="H20" s="16" t="s">
        <v>125</v>
      </c>
      <c r="I20" s="14" t="s">
        <v>166</v>
      </c>
    </row>
    <row r="21" spans="1:13" ht="15" x14ac:dyDescent="0.25">
      <c r="A21" s="15" t="s">
        <v>5</v>
      </c>
      <c r="B21" s="13">
        <v>0.47613405419999999</v>
      </c>
      <c r="C21" s="13">
        <v>0.47975055560000002</v>
      </c>
      <c r="D21" s="13">
        <v>0.49128493350000002</v>
      </c>
      <c r="E21" s="13">
        <v>0.47988521880000001</v>
      </c>
      <c r="F21" s="13">
        <v>0.475049534</v>
      </c>
      <c r="G21" s="13">
        <v>0.47091812770000002</v>
      </c>
      <c r="H21" s="12">
        <f>AVERAGE(C21:G21)</f>
        <v>0.47937767392000002</v>
      </c>
      <c r="I21" s="14" t="s">
        <v>95</v>
      </c>
    </row>
    <row r="22" spans="1:13" ht="15" x14ac:dyDescent="0.25">
      <c r="A22" s="10" t="s">
        <v>4</v>
      </c>
      <c r="B22" s="13">
        <v>0.2279892224</v>
      </c>
      <c r="C22" s="13">
        <v>0.22134919810000001</v>
      </c>
      <c r="D22" s="13">
        <v>0.21507999359999999</v>
      </c>
      <c r="E22" s="13">
        <v>0.20747371840000001</v>
      </c>
      <c r="F22" s="13">
        <v>0.20771304569999999</v>
      </c>
      <c r="G22" s="13">
        <v>0.20706812450000001</v>
      </c>
      <c r="H22" s="12">
        <f>AVERAGE(C22:G22)</f>
        <v>0.21173681606</v>
      </c>
      <c r="I22" s="14" t="s">
        <v>96</v>
      </c>
    </row>
    <row r="23" spans="1:13" x14ac:dyDescent="0.2">
      <c r="A23" s="10"/>
      <c r="B23" s="9"/>
      <c r="C23" s="9"/>
      <c r="D23" s="9"/>
      <c r="E23" s="9"/>
      <c r="F23" s="9"/>
      <c r="G23" s="9"/>
      <c r="H23" s="8"/>
      <c r="I23" s="31"/>
    </row>
    <row r="24" spans="1:13" x14ac:dyDescent="0.2">
      <c r="I24" s="31"/>
    </row>
    <row r="25" spans="1:13" x14ac:dyDescent="0.2">
      <c r="A25" s="7" t="s">
        <v>3</v>
      </c>
      <c r="I25" s="31"/>
    </row>
    <row r="26" spans="1:13" x14ac:dyDescent="0.2">
      <c r="A26" s="6" t="s">
        <v>2</v>
      </c>
      <c r="B26" s="4">
        <v>3</v>
      </c>
      <c r="C26" s="11" t="s">
        <v>131</v>
      </c>
      <c r="I26" s="31"/>
    </row>
    <row r="27" spans="1:13" ht="15" x14ac:dyDescent="0.25">
      <c r="A27" s="5" t="s">
        <v>126</v>
      </c>
      <c r="B27" s="4">
        <v>1.5</v>
      </c>
      <c r="I27" s="137"/>
      <c r="J27" s="137" t="s">
        <v>9</v>
      </c>
      <c r="K27" s="137" t="s">
        <v>8</v>
      </c>
      <c r="L27" s="137" t="s">
        <v>7</v>
      </c>
      <c r="M27" s="137" t="s">
        <v>6</v>
      </c>
    </row>
    <row r="28" spans="1:13" ht="15" x14ac:dyDescent="0.25">
      <c r="A28" s="5" t="s">
        <v>1</v>
      </c>
      <c r="B28" s="4">
        <v>1</v>
      </c>
      <c r="I28" s="142" t="s">
        <v>176</v>
      </c>
      <c r="J28" s="138">
        <v>9.8252646141938002E-3</v>
      </c>
      <c r="K28" s="138">
        <v>1.04934561914766E-2</v>
      </c>
      <c r="L28" s="138">
        <v>1.0262247478872499E-2</v>
      </c>
      <c r="M28" s="138">
        <v>9.6681803386212094E-3</v>
      </c>
    </row>
    <row r="29" spans="1:13" x14ac:dyDescent="0.2">
      <c r="A29" s="6" t="s">
        <v>123</v>
      </c>
      <c r="B29" s="4">
        <v>12</v>
      </c>
      <c r="I29" s="31"/>
    </row>
    <row r="30" spans="1:13" x14ac:dyDescent="0.2">
      <c r="A30" s="6" t="s">
        <v>124</v>
      </c>
      <c r="B30" s="4">
        <v>365.25</v>
      </c>
      <c r="I30" s="31"/>
    </row>
    <row r="32" spans="1:13" x14ac:dyDescent="0.2">
      <c r="A32" t="s">
        <v>156</v>
      </c>
      <c r="B32" s="13">
        <v>0.1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L73"/>
  <sheetViews>
    <sheetView topLeftCell="B1" zoomScale="70" zoomScaleNormal="70" workbookViewId="0">
      <selection activeCell="G35" sqref="G35"/>
    </sheetView>
  </sheetViews>
  <sheetFormatPr defaultRowHeight="12.75" x14ac:dyDescent="0.2"/>
  <cols>
    <col min="1" max="1" width="5.140625" customWidth="1"/>
    <col min="2" max="2" width="41.42578125" customWidth="1"/>
    <col min="3" max="3" width="45.85546875" customWidth="1"/>
    <col min="4" max="4" width="15.5703125" customWidth="1"/>
    <col min="5" max="5" width="13.28515625" customWidth="1"/>
    <col min="6" max="10" width="11.28515625" bestFit="1" customWidth="1"/>
    <col min="11" max="11" width="5.85546875" customWidth="1"/>
    <col min="12" max="12" width="35.7109375" customWidth="1"/>
  </cols>
  <sheetData>
    <row r="2" spans="2:12" ht="15.75" x14ac:dyDescent="0.25">
      <c r="B2" s="25" t="s">
        <v>32</v>
      </c>
      <c r="D2" s="40"/>
      <c r="E2" s="44"/>
      <c r="F2" s="42"/>
      <c r="G2" s="42"/>
      <c r="H2" s="42"/>
      <c r="I2" s="42"/>
      <c r="J2" s="42"/>
    </row>
    <row r="3" spans="2:12" ht="15" x14ac:dyDescent="0.25">
      <c r="C3" s="40"/>
      <c r="D3" s="40"/>
      <c r="E3" s="43" t="s">
        <v>31</v>
      </c>
      <c r="F3" s="42"/>
      <c r="G3" s="42"/>
      <c r="H3" s="42"/>
      <c r="I3" s="42"/>
      <c r="J3" s="42"/>
    </row>
    <row r="4" spans="2:12" ht="15" x14ac:dyDescent="0.25">
      <c r="B4" s="19"/>
      <c r="C4" s="19"/>
      <c r="D4" s="19"/>
      <c r="E4" s="19" t="s">
        <v>11</v>
      </c>
      <c r="F4" s="17" t="s">
        <v>10</v>
      </c>
      <c r="G4" s="18" t="s">
        <v>9</v>
      </c>
      <c r="H4" s="17" t="s">
        <v>8</v>
      </c>
      <c r="I4" s="17" t="s">
        <v>7</v>
      </c>
      <c r="J4" s="17" t="s">
        <v>6</v>
      </c>
    </row>
    <row r="5" spans="2:12" x14ac:dyDescent="0.2">
      <c r="B5" s="15" t="s">
        <v>119</v>
      </c>
      <c r="D5" s="15" t="s">
        <v>30</v>
      </c>
      <c r="E5" s="119"/>
      <c r="F5" s="157"/>
      <c r="G5" s="157"/>
      <c r="H5" s="157"/>
      <c r="I5" s="157"/>
      <c r="J5" s="157"/>
      <c r="K5" s="15"/>
      <c r="L5" s="31"/>
    </row>
    <row r="6" spans="2:12" x14ac:dyDescent="0.2">
      <c r="B6" s="15" t="s">
        <v>118</v>
      </c>
      <c r="C6" s="15"/>
      <c r="D6" s="15" t="s">
        <v>30</v>
      </c>
      <c r="E6" s="119"/>
      <c r="F6" s="157"/>
      <c r="G6" s="157"/>
      <c r="H6" s="157"/>
      <c r="I6" s="157"/>
      <c r="J6" s="157"/>
      <c r="K6" s="15"/>
      <c r="L6" s="31"/>
    </row>
    <row r="7" spans="2:12" x14ac:dyDescent="0.2">
      <c r="C7" s="15"/>
      <c r="D7" s="15"/>
      <c r="E7" s="26"/>
      <c r="F7" s="41"/>
      <c r="G7" s="41"/>
      <c r="H7" s="41"/>
      <c r="I7" s="41"/>
      <c r="J7" s="41"/>
      <c r="K7" s="10"/>
      <c r="L7" s="31"/>
    </row>
    <row r="8" spans="2:12" ht="15.75" x14ac:dyDescent="0.25">
      <c r="B8" s="25" t="s">
        <v>100</v>
      </c>
      <c r="D8" s="10"/>
      <c r="E8" s="10"/>
      <c r="F8" s="10"/>
      <c r="G8" s="10"/>
      <c r="H8" s="10"/>
      <c r="I8" s="10"/>
      <c r="J8" s="10"/>
      <c r="K8" s="10"/>
    </row>
    <row r="9" spans="2:12" ht="15" x14ac:dyDescent="0.25">
      <c r="C9" s="40"/>
      <c r="D9" s="10"/>
      <c r="E9" s="10"/>
      <c r="F9" s="10"/>
      <c r="G9" s="10"/>
      <c r="H9" s="10"/>
      <c r="I9" s="10"/>
      <c r="J9" s="10"/>
      <c r="K9" s="10"/>
    </row>
    <row r="10" spans="2:12" ht="15" x14ac:dyDescent="0.25">
      <c r="B10" s="19" t="s">
        <v>98</v>
      </c>
      <c r="C10" s="19" t="s">
        <v>101</v>
      </c>
      <c r="D10" s="19" t="s">
        <v>27</v>
      </c>
      <c r="E10" s="19" t="s">
        <v>11</v>
      </c>
      <c r="F10" s="17" t="s">
        <v>10</v>
      </c>
      <c r="G10" s="18" t="s">
        <v>9</v>
      </c>
      <c r="H10" s="17" t="s">
        <v>8</v>
      </c>
      <c r="I10" s="17" t="s">
        <v>7</v>
      </c>
      <c r="J10" s="17" t="s">
        <v>6</v>
      </c>
      <c r="K10" s="10"/>
    </row>
    <row r="11" spans="2:12" x14ac:dyDescent="0.2">
      <c r="B11" s="85" t="s">
        <v>97</v>
      </c>
      <c r="C11" s="85" t="s">
        <v>97</v>
      </c>
      <c r="D11" s="118"/>
      <c r="E11" s="119"/>
      <c r="F11" s="120"/>
      <c r="G11" s="120"/>
      <c r="H11" s="120"/>
      <c r="I11" s="120"/>
      <c r="J11" s="120"/>
      <c r="L11" s="11" t="s">
        <v>99</v>
      </c>
    </row>
    <row r="12" spans="2:12" x14ac:dyDescent="0.2">
      <c r="B12" s="85" t="s">
        <v>140</v>
      </c>
      <c r="C12" s="6" t="s">
        <v>90</v>
      </c>
      <c r="D12" s="118"/>
      <c r="E12" s="119"/>
      <c r="F12" s="120"/>
      <c r="G12" s="120"/>
      <c r="H12" s="120"/>
      <c r="I12" s="120"/>
      <c r="J12" s="120"/>
      <c r="L12" s="11"/>
    </row>
    <row r="13" spans="2:12" x14ac:dyDescent="0.2">
      <c r="B13" s="85" t="s">
        <v>141</v>
      </c>
      <c r="C13" s="6" t="s">
        <v>90</v>
      </c>
      <c r="D13" s="118"/>
      <c r="E13" s="119"/>
      <c r="F13" s="120"/>
      <c r="G13" s="120"/>
      <c r="H13" s="120"/>
      <c r="I13" s="120"/>
      <c r="J13" s="120"/>
      <c r="L13" s="11"/>
    </row>
    <row r="14" spans="2:12" x14ac:dyDescent="0.2">
      <c r="B14" s="85" t="s">
        <v>142</v>
      </c>
      <c r="C14" s="6" t="s">
        <v>91</v>
      </c>
      <c r="D14" s="118"/>
      <c r="E14" s="119"/>
      <c r="F14" s="120"/>
      <c r="G14" s="120"/>
      <c r="H14" s="120"/>
      <c r="I14" s="120"/>
      <c r="J14" s="120"/>
      <c r="L14" s="11"/>
    </row>
    <row r="15" spans="2:12" x14ac:dyDescent="0.2">
      <c r="B15" s="85" t="s">
        <v>143</v>
      </c>
      <c r="C15" s="6" t="s">
        <v>102</v>
      </c>
      <c r="D15" s="118"/>
      <c r="E15" s="121"/>
      <c r="F15" s="120"/>
      <c r="G15" s="120"/>
      <c r="H15" s="120"/>
      <c r="I15" s="120"/>
      <c r="J15" s="120"/>
    </row>
    <row r="16" spans="2:12" x14ac:dyDescent="0.2">
      <c r="B16" s="85" t="s">
        <v>144</v>
      </c>
      <c r="C16" s="6" t="s">
        <v>103</v>
      </c>
      <c r="D16" s="118"/>
      <c r="E16" s="121"/>
      <c r="F16" s="120"/>
      <c r="G16" s="120"/>
      <c r="H16" s="120"/>
      <c r="I16" s="120"/>
      <c r="J16" s="120"/>
    </row>
    <row r="17" spans="2:12" x14ac:dyDescent="0.2">
      <c r="B17" s="85" t="s">
        <v>145</v>
      </c>
      <c r="C17" s="6" t="s">
        <v>104</v>
      </c>
      <c r="D17" s="118"/>
      <c r="E17" s="121"/>
      <c r="F17" s="120"/>
      <c r="G17" s="120"/>
      <c r="H17" s="120"/>
      <c r="I17" s="120"/>
      <c r="J17" s="120"/>
    </row>
    <row r="18" spans="2:12" x14ac:dyDescent="0.2">
      <c r="B18" s="85" t="s">
        <v>146</v>
      </c>
      <c r="C18" s="6" t="s">
        <v>102</v>
      </c>
      <c r="D18" s="118"/>
      <c r="E18" s="121"/>
      <c r="F18" s="120"/>
      <c r="G18" s="120"/>
      <c r="H18" s="120"/>
      <c r="I18" s="120"/>
      <c r="J18" s="120"/>
    </row>
    <row r="19" spans="2:12" x14ac:dyDescent="0.2">
      <c r="B19" s="85" t="s">
        <v>147</v>
      </c>
      <c r="C19" s="6" t="s">
        <v>103</v>
      </c>
      <c r="D19" s="118"/>
      <c r="E19" s="121"/>
      <c r="F19" s="120"/>
      <c r="G19" s="120"/>
      <c r="H19" s="120"/>
      <c r="I19" s="120"/>
      <c r="J19" s="120"/>
    </row>
    <row r="20" spans="2:12" x14ac:dyDescent="0.2">
      <c r="B20" s="85" t="s">
        <v>148</v>
      </c>
      <c r="C20" s="6" t="s">
        <v>104</v>
      </c>
      <c r="D20" s="118"/>
      <c r="E20" s="121"/>
      <c r="F20" s="120"/>
      <c r="G20" s="120"/>
      <c r="H20" s="120"/>
      <c r="I20" s="120"/>
      <c r="J20" s="120"/>
    </row>
    <row r="21" spans="2:12" x14ac:dyDescent="0.2">
      <c r="B21" s="27" t="s">
        <v>134</v>
      </c>
      <c r="C21" s="6" t="s">
        <v>102</v>
      </c>
      <c r="D21" s="118"/>
      <c r="E21" s="121"/>
      <c r="F21" s="120"/>
      <c r="G21" s="120"/>
      <c r="H21" s="120"/>
      <c r="I21" s="120"/>
      <c r="J21" s="120"/>
    </row>
    <row r="22" spans="2:12" x14ac:dyDescent="0.2">
      <c r="B22" s="27" t="s">
        <v>135</v>
      </c>
      <c r="C22" s="6" t="s">
        <v>103</v>
      </c>
      <c r="D22" s="118"/>
      <c r="E22" s="121"/>
      <c r="F22" s="120"/>
      <c r="G22" s="120"/>
      <c r="H22" s="120"/>
      <c r="I22" s="120"/>
      <c r="J22" s="120"/>
    </row>
    <row r="23" spans="2:12" x14ac:dyDescent="0.2">
      <c r="B23" s="27" t="s">
        <v>136</v>
      </c>
      <c r="C23" s="6" t="s">
        <v>104</v>
      </c>
      <c r="D23" s="118"/>
      <c r="E23" s="121"/>
      <c r="F23" s="120"/>
      <c r="G23" s="120"/>
      <c r="H23" s="120"/>
      <c r="I23" s="120"/>
      <c r="J23" s="120"/>
    </row>
    <row r="24" spans="2:12" x14ac:dyDescent="0.2">
      <c r="B24" s="27" t="s">
        <v>137</v>
      </c>
      <c r="C24" s="6" t="s">
        <v>102</v>
      </c>
      <c r="D24" s="118"/>
      <c r="E24" s="121"/>
      <c r="F24" s="120"/>
      <c r="G24" s="120"/>
      <c r="H24" s="120"/>
      <c r="I24" s="120"/>
      <c r="J24" s="120"/>
    </row>
    <row r="25" spans="2:12" x14ac:dyDescent="0.2">
      <c r="B25" s="27" t="s">
        <v>138</v>
      </c>
      <c r="C25" s="6" t="s">
        <v>103</v>
      </c>
      <c r="D25" s="118"/>
      <c r="E25" s="121"/>
      <c r="F25" s="120"/>
      <c r="G25" s="120"/>
      <c r="H25" s="120"/>
      <c r="I25" s="120"/>
      <c r="J25" s="120"/>
    </row>
    <row r="26" spans="2:12" x14ac:dyDescent="0.2">
      <c r="B26" s="27" t="s">
        <v>139</v>
      </c>
      <c r="C26" s="6" t="s">
        <v>104</v>
      </c>
      <c r="D26" s="118"/>
      <c r="E26" s="121"/>
      <c r="F26" s="120"/>
      <c r="G26" s="120"/>
      <c r="H26" s="120"/>
      <c r="I26" s="120"/>
      <c r="J26" s="120"/>
    </row>
    <row r="27" spans="2:12" x14ac:dyDescent="0.2">
      <c r="B27" s="36" t="s">
        <v>29</v>
      </c>
      <c r="C27" s="36" t="s">
        <v>29</v>
      </c>
      <c r="D27" s="122"/>
      <c r="E27" s="123"/>
      <c r="F27" s="124"/>
      <c r="G27" s="124"/>
      <c r="H27" s="124"/>
      <c r="I27" s="124"/>
      <c r="J27" s="124"/>
      <c r="L27" s="11" t="s">
        <v>115</v>
      </c>
    </row>
    <row r="28" spans="2:12" x14ac:dyDescent="0.2">
      <c r="B28" s="38"/>
      <c r="C28" s="34"/>
      <c r="D28" s="34"/>
      <c r="E28" s="37"/>
      <c r="F28" s="37"/>
      <c r="G28" s="37"/>
      <c r="H28" s="37"/>
      <c r="I28" s="37"/>
      <c r="J28" s="37"/>
    </row>
    <row r="29" spans="2:12" ht="15.75" x14ac:dyDescent="0.25">
      <c r="B29" s="25" t="s">
        <v>151</v>
      </c>
      <c r="D29" s="10"/>
      <c r="E29" s="10"/>
      <c r="F29" s="10"/>
      <c r="G29" s="10"/>
      <c r="H29" s="10"/>
      <c r="I29" s="10"/>
      <c r="J29" s="10"/>
      <c r="K29" s="10"/>
    </row>
    <row r="30" spans="2:12" ht="15" x14ac:dyDescent="0.25">
      <c r="C30" s="40"/>
      <c r="D30" s="10"/>
      <c r="E30" s="10"/>
      <c r="F30" s="10"/>
      <c r="G30" s="10"/>
      <c r="H30" s="10"/>
      <c r="I30" s="10"/>
      <c r="J30" s="10"/>
      <c r="K30" s="10"/>
    </row>
    <row r="31" spans="2:12" ht="15" x14ac:dyDescent="0.25">
      <c r="B31" s="19" t="s">
        <v>98</v>
      </c>
      <c r="C31" s="19" t="s">
        <v>101</v>
      </c>
      <c r="D31" s="19" t="s">
        <v>27</v>
      </c>
      <c r="E31" s="19" t="s">
        <v>11</v>
      </c>
      <c r="F31" s="17" t="s">
        <v>10</v>
      </c>
      <c r="G31" s="18" t="s">
        <v>9</v>
      </c>
      <c r="H31" s="17" t="s">
        <v>8</v>
      </c>
      <c r="I31" s="17" t="s">
        <v>7</v>
      </c>
      <c r="J31" s="17" t="s">
        <v>6</v>
      </c>
      <c r="K31" s="10"/>
    </row>
    <row r="32" spans="2:12" x14ac:dyDescent="0.2">
      <c r="B32" s="85" t="s">
        <v>97</v>
      </c>
      <c r="C32" s="85" t="s">
        <v>97</v>
      </c>
      <c r="D32" s="33"/>
      <c r="E32" s="86"/>
      <c r="F32" s="120"/>
      <c r="G32" s="120"/>
      <c r="H32" s="120"/>
      <c r="I32" s="120"/>
      <c r="J32" s="120"/>
      <c r="L32" s="11" t="s">
        <v>99</v>
      </c>
    </row>
    <row r="33" spans="2:12" x14ac:dyDescent="0.2">
      <c r="B33" s="85" t="s">
        <v>140</v>
      </c>
      <c r="C33" s="6" t="s">
        <v>90</v>
      </c>
      <c r="D33" s="33"/>
      <c r="E33" s="86"/>
      <c r="F33" s="120"/>
      <c r="G33" s="120"/>
      <c r="H33" s="120"/>
      <c r="I33" s="120"/>
      <c r="J33" s="120"/>
      <c r="L33" s="11"/>
    </row>
    <row r="34" spans="2:12" x14ac:dyDescent="0.2">
      <c r="B34" s="85" t="s">
        <v>141</v>
      </c>
      <c r="C34" s="6" t="s">
        <v>90</v>
      </c>
      <c r="D34" s="33"/>
      <c r="E34" s="86"/>
      <c r="F34" s="120"/>
      <c r="G34" s="120"/>
      <c r="H34" s="120"/>
      <c r="I34" s="120"/>
      <c r="J34" s="120"/>
      <c r="L34" s="11"/>
    </row>
    <row r="35" spans="2:12" x14ac:dyDescent="0.2">
      <c r="B35" s="85" t="s">
        <v>142</v>
      </c>
      <c r="C35" s="6" t="s">
        <v>91</v>
      </c>
      <c r="D35" s="33"/>
      <c r="E35" s="86"/>
      <c r="F35" s="120"/>
      <c r="G35" s="120"/>
      <c r="H35" s="120"/>
      <c r="I35" s="120"/>
      <c r="J35" s="120"/>
      <c r="L35" s="11"/>
    </row>
    <row r="36" spans="2:12" x14ac:dyDescent="0.2">
      <c r="B36" s="85" t="s">
        <v>143</v>
      </c>
      <c r="C36" s="6" t="s">
        <v>102</v>
      </c>
      <c r="D36" s="84"/>
      <c r="E36" s="87"/>
      <c r="F36" s="120"/>
      <c r="G36" s="120"/>
      <c r="H36" s="120"/>
      <c r="I36" s="120"/>
      <c r="J36" s="120"/>
    </row>
    <row r="37" spans="2:12" x14ac:dyDescent="0.2">
      <c r="B37" s="85" t="s">
        <v>144</v>
      </c>
      <c r="C37" s="6" t="s">
        <v>103</v>
      </c>
      <c r="D37" s="84"/>
      <c r="E37" s="87"/>
      <c r="F37" s="120"/>
      <c r="G37" s="120"/>
      <c r="H37" s="120"/>
      <c r="I37" s="120"/>
      <c r="J37" s="120"/>
    </row>
    <row r="38" spans="2:12" x14ac:dyDescent="0.2">
      <c r="B38" s="85" t="s">
        <v>145</v>
      </c>
      <c r="C38" s="6" t="s">
        <v>104</v>
      </c>
      <c r="D38" s="84"/>
      <c r="E38" s="87"/>
      <c r="F38" s="120"/>
      <c r="G38" s="120"/>
      <c r="H38" s="120"/>
      <c r="I38" s="120"/>
      <c r="J38" s="120"/>
    </row>
    <row r="39" spans="2:12" x14ac:dyDescent="0.2">
      <c r="B39" s="85" t="s">
        <v>146</v>
      </c>
      <c r="C39" s="6" t="s">
        <v>102</v>
      </c>
      <c r="D39" s="84"/>
      <c r="E39" s="87"/>
      <c r="F39" s="120"/>
      <c r="G39" s="120"/>
      <c r="H39" s="120"/>
      <c r="I39" s="120"/>
      <c r="J39" s="120"/>
    </row>
    <row r="40" spans="2:12" x14ac:dyDescent="0.2">
      <c r="B40" s="85" t="s">
        <v>147</v>
      </c>
      <c r="C40" s="6" t="s">
        <v>103</v>
      </c>
      <c r="D40" s="84"/>
      <c r="E40" s="87"/>
      <c r="F40" s="120"/>
      <c r="G40" s="120"/>
      <c r="H40" s="120"/>
      <c r="I40" s="120"/>
      <c r="J40" s="120"/>
    </row>
    <row r="41" spans="2:12" x14ac:dyDescent="0.2">
      <c r="B41" s="85" t="s">
        <v>148</v>
      </c>
      <c r="C41" s="6" t="s">
        <v>104</v>
      </c>
      <c r="D41" s="84"/>
      <c r="E41" s="87"/>
      <c r="F41" s="120"/>
      <c r="G41" s="120"/>
      <c r="H41" s="120"/>
      <c r="I41" s="120"/>
      <c r="J41" s="120"/>
    </row>
    <row r="42" spans="2:12" x14ac:dyDescent="0.2">
      <c r="B42" s="27" t="s">
        <v>134</v>
      </c>
      <c r="C42" s="6" t="s">
        <v>102</v>
      </c>
      <c r="D42" s="84"/>
      <c r="E42" s="87"/>
      <c r="F42" s="120"/>
      <c r="G42" s="120"/>
      <c r="H42" s="120"/>
      <c r="I42" s="120"/>
      <c r="J42" s="120"/>
    </row>
    <row r="43" spans="2:12" x14ac:dyDescent="0.2">
      <c r="B43" s="27" t="s">
        <v>135</v>
      </c>
      <c r="C43" s="6" t="s">
        <v>103</v>
      </c>
      <c r="D43" s="84"/>
      <c r="E43" s="87"/>
      <c r="F43" s="120"/>
      <c r="G43" s="120"/>
      <c r="H43" s="120"/>
      <c r="I43" s="120"/>
      <c r="J43" s="120"/>
    </row>
    <row r="44" spans="2:12" x14ac:dyDescent="0.2">
      <c r="B44" s="27" t="s">
        <v>136</v>
      </c>
      <c r="C44" s="6" t="s">
        <v>104</v>
      </c>
      <c r="D44" s="84"/>
      <c r="E44" s="87"/>
      <c r="F44" s="120"/>
      <c r="G44" s="120"/>
      <c r="H44" s="120"/>
      <c r="I44" s="120"/>
      <c r="J44" s="120"/>
    </row>
    <row r="45" spans="2:12" x14ac:dyDescent="0.2">
      <c r="B45" s="27" t="s">
        <v>137</v>
      </c>
      <c r="C45" s="6" t="s">
        <v>102</v>
      </c>
      <c r="D45" s="84"/>
      <c r="E45" s="87"/>
      <c r="F45" s="120"/>
      <c r="G45" s="120"/>
      <c r="H45" s="120"/>
      <c r="I45" s="120"/>
      <c r="J45" s="120"/>
    </row>
    <row r="46" spans="2:12" x14ac:dyDescent="0.2">
      <c r="B46" s="27" t="s">
        <v>138</v>
      </c>
      <c r="C46" s="6" t="s">
        <v>103</v>
      </c>
      <c r="D46" s="84"/>
      <c r="E46" s="87"/>
      <c r="F46" s="120"/>
      <c r="G46" s="120"/>
      <c r="H46" s="120"/>
      <c r="I46" s="120"/>
      <c r="J46" s="120"/>
    </row>
    <row r="47" spans="2:12" x14ac:dyDescent="0.2">
      <c r="B47" s="27" t="s">
        <v>139</v>
      </c>
      <c r="C47" s="6" t="s">
        <v>104</v>
      </c>
      <c r="D47" s="84"/>
      <c r="E47" s="87"/>
      <c r="F47" s="120"/>
      <c r="G47" s="120"/>
      <c r="H47" s="120"/>
      <c r="I47" s="120"/>
      <c r="J47" s="120"/>
    </row>
    <row r="48" spans="2:12" x14ac:dyDescent="0.2">
      <c r="B48" s="36" t="s">
        <v>29</v>
      </c>
      <c r="C48" s="36" t="s">
        <v>29</v>
      </c>
      <c r="D48" s="35"/>
      <c r="E48" s="88"/>
      <c r="F48" s="124"/>
      <c r="G48" s="124"/>
      <c r="H48" s="124"/>
      <c r="I48" s="124"/>
      <c r="J48" s="124"/>
      <c r="L48" s="11" t="s">
        <v>115</v>
      </c>
    </row>
    <row r="49" spans="2:12" x14ac:dyDescent="0.2">
      <c r="B49" s="38"/>
      <c r="C49" s="34"/>
      <c r="D49" s="30"/>
      <c r="E49" s="37"/>
      <c r="F49" s="37"/>
      <c r="G49" s="37"/>
      <c r="H49" s="37"/>
      <c r="I49" s="37"/>
      <c r="J49" s="37"/>
    </row>
    <row r="50" spans="2:12" ht="15.75" x14ac:dyDescent="0.25">
      <c r="B50" s="25" t="s">
        <v>106</v>
      </c>
      <c r="D50" s="10"/>
      <c r="E50" s="37"/>
      <c r="F50" s="37"/>
      <c r="G50" s="37"/>
      <c r="H50" s="37"/>
      <c r="I50" s="37"/>
      <c r="J50" s="37"/>
    </row>
    <row r="51" spans="2:12" ht="15" x14ac:dyDescent="0.25">
      <c r="C51" s="40"/>
      <c r="D51" s="10"/>
      <c r="E51" s="37"/>
      <c r="F51" s="37"/>
      <c r="G51" s="37"/>
      <c r="H51" s="37"/>
      <c r="I51" s="37"/>
      <c r="J51" s="37"/>
    </row>
    <row r="52" spans="2:12" ht="15" x14ac:dyDescent="0.25">
      <c r="B52" s="19" t="s">
        <v>105</v>
      </c>
      <c r="C52" s="19"/>
      <c r="D52" s="19"/>
      <c r="E52" s="19"/>
      <c r="F52" s="17" t="s">
        <v>10</v>
      </c>
      <c r="G52" s="18" t="s">
        <v>9</v>
      </c>
      <c r="H52" s="17" t="s">
        <v>8</v>
      </c>
      <c r="I52" s="17" t="s">
        <v>7</v>
      </c>
      <c r="J52" s="17" t="s">
        <v>6</v>
      </c>
    </row>
    <row r="53" spans="2:12" x14ac:dyDescent="0.2">
      <c r="B53" s="6" t="s">
        <v>90</v>
      </c>
      <c r="C53" s="85"/>
      <c r="D53" s="30"/>
      <c r="E53" s="37"/>
      <c r="F53" s="119"/>
      <c r="G53" s="119"/>
      <c r="H53" s="119"/>
      <c r="I53" s="119"/>
      <c r="J53" s="119"/>
    </row>
    <row r="54" spans="2:12" x14ac:dyDescent="0.2">
      <c r="B54" s="6" t="s">
        <v>91</v>
      </c>
      <c r="C54" s="6"/>
      <c r="D54" s="30"/>
      <c r="E54" s="37"/>
      <c r="F54" s="119"/>
      <c r="G54" s="119"/>
      <c r="H54" s="119"/>
      <c r="I54" s="119"/>
      <c r="J54" s="119"/>
    </row>
    <row r="55" spans="2:12" x14ac:dyDescent="0.2">
      <c r="B55" s="6" t="s">
        <v>102</v>
      </c>
      <c r="C55" s="6"/>
      <c r="D55" s="28"/>
      <c r="E55" s="37"/>
      <c r="F55" s="119"/>
      <c r="G55" s="119"/>
      <c r="H55" s="119"/>
      <c r="I55" s="119"/>
      <c r="J55" s="119"/>
    </row>
    <row r="56" spans="2:12" x14ac:dyDescent="0.2">
      <c r="B56" s="6" t="s">
        <v>103</v>
      </c>
      <c r="C56" s="6"/>
      <c r="D56" s="28"/>
      <c r="E56" s="37"/>
      <c r="F56" s="119"/>
      <c r="G56" s="119"/>
      <c r="H56" s="119"/>
      <c r="I56" s="119"/>
      <c r="J56" s="119"/>
    </row>
    <row r="57" spans="2:12" x14ac:dyDescent="0.2">
      <c r="B57" s="6" t="s">
        <v>104</v>
      </c>
      <c r="C57" s="6"/>
      <c r="D57" s="28"/>
      <c r="E57" s="37"/>
      <c r="F57" s="119"/>
      <c r="G57" s="119"/>
      <c r="H57" s="119"/>
      <c r="I57" s="119"/>
      <c r="J57" s="119"/>
    </row>
    <row r="58" spans="2:12" x14ac:dyDescent="0.2">
      <c r="C58" s="6"/>
      <c r="D58" s="84"/>
      <c r="E58" s="37"/>
      <c r="F58" s="37"/>
      <c r="G58" s="37"/>
      <c r="H58" s="37"/>
      <c r="I58" s="37"/>
      <c r="J58" s="37"/>
    </row>
    <row r="59" spans="2:12" ht="15.75" x14ac:dyDescent="0.25">
      <c r="B59" s="25" t="s">
        <v>107</v>
      </c>
      <c r="D59" s="10"/>
      <c r="E59" s="37"/>
      <c r="F59" s="37"/>
      <c r="G59" s="37"/>
      <c r="H59" s="37"/>
      <c r="I59" s="37"/>
      <c r="J59" s="37"/>
    </row>
    <row r="60" spans="2:12" ht="15" x14ac:dyDescent="0.25">
      <c r="C60" s="40"/>
      <c r="D60" s="10"/>
      <c r="E60" s="37"/>
      <c r="F60" s="37"/>
      <c r="G60" s="37"/>
      <c r="H60" s="37"/>
      <c r="I60" s="37"/>
      <c r="J60" s="37"/>
    </row>
    <row r="61" spans="2:12" ht="15" x14ac:dyDescent="0.25">
      <c r="B61" s="19" t="s">
        <v>105</v>
      </c>
      <c r="C61" s="19"/>
      <c r="D61" s="19" t="s">
        <v>27</v>
      </c>
      <c r="E61" s="19"/>
      <c r="F61" s="146" t="s">
        <v>10</v>
      </c>
      <c r="G61" s="147" t="s">
        <v>9</v>
      </c>
      <c r="H61" s="146" t="s">
        <v>8</v>
      </c>
      <c r="I61" s="146" t="s">
        <v>7</v>
      </c>
      <c r="J61" s="146" t="s">
        <v>6</v>
      </c>
    </row>
    <row r="62" spans="2:12" x14ac:dyDescent="0.2">
      <c r="B62" s="6" t="s">
        <v>90</v>
      </c>
      <c r="C62" s="85"/>
      <c r="D62" s="91">
        <v>10</v>
      </c>
      <c r="E62" s="145"/>
      <c r="F62" s="148">
        <v>410.670277082403</v>
      </c>
      <c r="G62" s="149">
        <v>420.40316264925593</v>
      </c>
      <c r="H62" s="149">
        <v>430.36671760404334</v>
      </c>
      <c r="I62" s="149">
        <v>440.56640881125924</v>
      </c>
      <c r="J62" s="150">
        <v>451.00783270008606</v>
      </c>
      <c r="L62" s="142" t="s">
        <v>180</v>
      </c>
    </row>
    <row r="63" spans="2:12" x14ac:dyDescent="0.2">
      <c r="B63" s="6" t="s">
        <v>91</v>
      </c>
      <c r="C63" s="6"/>
      <c r="D63" s="91">
        <v>10</v>
      </c>
      <c r="E63" s="145"/>
      <c r="F63" s="148">
        <v>667.82840430356089</v>
      </c>
      <c r="G63" s="149">
        <v>683.65593748555534</v>
      </c>
      <c r="H63" s="149">
        <v>699.85858320396301</v>
      </c>
      <c r="I63" s="149">
        <v>716.44523162589689</v>
      </c>
      <c r="J63" s="151">
        <v>733.42498361543085</v>
      </c>
    </row>
    <row r="64" spans="2:12" x14ac:dyDescent="0.2">
      <c r="B64" s="6" t="s">
        <v>102</v>
      </c>
      <c r="C64" s="6"/>
      <c r="D64" s="91">
        <v>3</v>
      </c>
      <c r="E64" s="145"/>
      <c r="F64" s="148">
        <v>274.48401783824261</v>
      </c>
      <c r="G64" s="149">
        <v>280.98928906100889</v>
      </c>
      <c r="H64" s="149">
        <v>287.64873521175485</v>
      </c>
      <c r="I64" s="149">
        <v>294.46601023627352</v>
      </c>
      <c r="J64" s="151">
        <v>301.44485467887313</v>
      </c>
    </row>
    <row r="65" spans="1:10" x14ac:dyDescent="0.2">
      <c r="B65" s="6" t="s">
        <v>103</v>
      </c>
      <c r="C65" s="6"/>
      <c r="D65" s="91">
        <v>3</v>
      </c>
      <c r="E65" s="145"/>
      <c r="F65" s="148">
        <v>293.49407173898999</v>
      </c>
      <c r="G65" s="149">
        <v>300.44988123920416</v>
      </c>
      <c r="H65" s="149">
        <v>307.5705434245732</v>
      </c>
      <c r="I65" s="149">
        <v>314.85996530373563</v>
      </c>
      <c r="J65" s="151">
        <v>322.32214648143417</v>
      </c>
    </row>
    <row r="66" spans="1:10" x14ac:dyDescent="0.2">
      <c r="B66" s="6" t="s">
        <v>104</v>
      </c>
      <c r="C66" s="6"/>
      <c r="D66" s="91">
        <v>3</v>
      </c>
      <c r="E66" s="145"/>
      <c r="F66" s="152">
        <v>298.13879897562731</v>
      </c>
      <c r="G66" s="153">
        <v>305.20468851134967</v>
      </c>
      <c r="H66" s="153">
        <v>312.43803962906867</v>
      </c>
      <c r="I66" s="153">
        <v>319.84282116827762</v>
      </c>
      <c r="J66" s="154">
        <v>327.4230960299659</v>
      </c>
    </row>
    <row r="67" spans="1:10" x14ac:dyDescent="0.2">
      <c r="B67" s="85"/>
      <c r="C67" s="6"/>
      <c r="D67" s="84"/>
      <c r="E67" s="37"/>
      <c r="F67" s="37"/>
      <c r="G67" s="37"/>
      <c r="H67" s="37"/>
      <c r="I67" s="37"/>
      <c r="J67" s="37"/>
    </row>
    <row r="68" spans="1:10" x14ac:dyDescent="0.2">
      <c r="A68" s="26"/>
      <c r="B68" s="26"/>
    </row>
    <row r="69" spans="1:10" x14ac:dyDescent="0.2">
      <c r="D69" s="91"/>
      <c r="E69" s="37"/>
      <c r="F69" s="90"/>
      <c r="G69" s="90"/>
      <c r="H69" s="90"/>
      <c r="I69" s="90"/>
      <c r="J69" s="90"/>
    </row>
    <row r="70" spans="1:10" x14ac:dyDescent="0.2">
      <c r="D70" s="91"/>
      <c r="E70" s="37"/>
      <c r="F70" s="90"/>
      <c r="G70" s="90"/>
      <c r="H70" s="90"/>
      <c r="I70" s="90"/>
      <c r="J70" s="90"/>
    </row>
    <row r="71" spans="1:10" x14ac:dyDescent="0.2">
      <c r="D71" s="91"/>
      <c r="E71" s="37"/>
      <c r="F71" s="90"/>
      <c r="G71" s="90"/>
      <c r="H71" s="90"/>
      <c r="I71" s="90"/>
      <c r="J71" s="90"/>
    </row>
    <row r="72" spans="1:10" x14ac:dyDescent="0.2">
      <c r="D72" s="91"/>
      <c r="E72" s="37"/>
      <c r="F72" s="90"/>
      <c r="G72" s="90"/>
      <c r="H72" s="90"/>
      <c r="I72" s="90"/>
      <c r="J72" s="90"/>
    </row>
    <row r="73" spans="1:10" x14ac:dyDescent="0.2">
      <c r="D73" s="91"/>
      <c r="E73" s="37"/>
      <c r="F73" s="90"/>
      <c r="G73" s="90"/>
      <c r="H73" s="90"/>
      <c r="I73" s="90"/>
      <c r="J73" s="9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9"/>
  <sheetViews>
    <sheetView zoomScale="90" zoomScaleNormal="90" workbookViewId="0">
      <selection activeCell="C29" sqref="C29"/>
    </sheetView>
  </sheetViews>
  <sheetFormatPr defaultRowHeight="12.75" x14ac:dyDescent="0.2"/>
  <cols>
    <col min="1" max="1" width="4.5703125" customWidth="1"/>
    <col min="2" max="2" width="22" bestFit="1" customWidth="1"/>
    <col min="3" max="3" width="25.85546875" customWidth="1"/>
    <col min="4" max="4" width="15.5703125" bestFit="1" customWidth="1"/>
    <col min="5" max="7" width="10.28515625" bestFit="1" customWidth="1"/>
    <col min="8" max="8" width="17.5703125" bestFit="1" customWidth="1"/>
  </cols>
  <sheetData>
    <row r="2" spans="2:9" ht="15" x14ac:dyDescent="0.25">
      <c r="B2" s="40" t="s">
        <v>55</v>
      </c>
    </row>
    <row r="3" spans="2:9" ht="15" x14ac:dyDescent="0.25">
      <c r="B3" s="19" t="s">
        <v>54</v>
      </c>
      <c r="C3" s="19" t="s">
        <v>28</v>
      </c>
      <c r="D3" s="19" t="s">
        <v>53</v>
      </c>
      <c r="E3" s="19" t="s">
        <v>52</v>
      </c>
      <c r="F3" s="19" t="s">
        <v>51</v>
      </c>
      <c r="G3" s="19" t="s">
        <v>50</v>
      </c>
      <c r="H3" s="10"/>
    </row>
    <row r="4" spans="2:9" x14ac:dyDescent="0.2">
      <c r="B4" s="10" t="s">
        <v>49</v>
      </c>
      <c r="C4" s="10" t="s">
        <v>26</v>
      </c>
      <c r="D4" s="89">
        <v>0</v>
      </c>
      <c r="E4" s="89">
        <v>0</v>
      </c>
      <c r="F4" s="89">
        <v>0</v>
      </c>
      <c r="G4" s="89">
        <v>0</v>
      </c>
      <c r="H4" s="26"/>
    </row>
    <row r="5" spans="2:9" x14ac:dyDescent="0.2">
      <c r="B5" s="10" t="s">
        <v>48</v>
      </c>
      <c r="C5" s="10" t="s">
        <v>26</v>
      </c>
      <c r="D5" s="89"/>
      <c r="E5" s="89"/>
      <c r="F5" s="89"/>
      <c r="G5" s="89">
        <v>1</v>
      </c>
      <c r="H5" s="26"/>
    </row>
    <row r="6" spans="2:9" x14ac:dyDescent="0.2">
      <c r="B6" s="10" t="s">
        <v>46</v>
      </c>
      <c r="C6" s="10" t="s">
        <v>41</v>
      </c>
      <c r="D6" s="89">
        <v>193</v>
      </c>
      <c r="E6" s="89">
        <v>191</v>
      </c>
      <c r="F6" s="89">
        <v>190</v>
      </c>
      <c r="G6" s="89">
        <v>190</v>
      </c>
      <c r="H6" s="26"/>
    </row>
    <row r="7" spans="2:9" x14ac:dyDescent="0.2">
      <c r="B7" s="10" t="s">
        <v>40</v>
      </c>
      <c r="C7" s="10" t="s">
        <v>47</v>
      </c>
      <c r="D7" s="89">
        <v>383</v>
      </c>
      <c r="E7" s="89">
        <v>382</v>
      </c>
      <c r="F7" s="89">
        <v>377</v>
      </c>
      <c r="G7" s="89">
        <v>369</v>
      </c>
      <c r="H7" s="26"/>
    </row>
    <row r="8" spans="2:9" x14ac:dyDescent="0.2">
      <c r="B8" s="10" t="s">
        <v>39</v>
      </c>
      <c r="C8" s="10" t="s">
        <v>47</v>
      </c>
      <c r="D8" s="89">
        <v>1986</v>
      </c>
      <c r="E8" s="89">
        <v>1981</v>
      </c>
      <c r="F8" s="89">
        <v>1959</v>
      </c>
      <c r="G8" s="89">
        <v>1931</v>
      </c>
      <c r="H8" s="26"/>
    </row>
    <row r="9" spans="2:9" x14ac:dyDescent="0.2">
      <c r="B9" s="10" t="s">
        <v>46</v>
      </c>
      <c r="C9" s="10" t="s">
        <v>45</v>
      </c>
      <c r="D9" s="89">
        <v>0</v>
      </c>
      <c r="E9" s="89">
        <v>0</v>
      </c>
      <c r="F9" s="89">
        <v>0</v>
      </c>
      <c r="G9" s="89">
        <v>0</v>
      </c>
      <c r="H9" s="26"/>
    </row>
    <row r="10" spans="2:9" x14ac:dyDescent="0.2">
      <c r="B10" s="10" t="s">
        <v>40</v>
      </c>
      <c r="C10" s="10" t="s">
        <v>45</v>
      </c>
      <c r="D10" s="89">
        <v>0</v>
      </c>
      <c r="E10" s="89">
        <v>0</v>
      </c>
      <c r="F10" s="89">
        <v>0</v>
      </c>
      <c r="G10" s="89">
        <v>0</v>
      </c>
      <c r="H10" s="26"/>
    </row>
    <row r="11" spans="2:9" x14ac:dyDescent="0.2">
      <c r="B11" s="10" t="s">
        <v>39</v>
      </c>
      <c r="C11" s="10" t="s">
        <v>45</v>
      </c>
      <c r="D11" s="89">
        <v>0</v>
      </c>
      <c r="E11" s="89">
        <v>0</v>
      </c>
      <c r="F11" s="89">
        <v>0</v>
      </c>
      <c r="G11" s="89">
        <v>0</v>
      </c>
      <c r="H11" s="26"/>
    </row>
    <row r="12" spans="2:9" x14ac:dyDescent="0.2">
      <c r="B12" s="15" t="s">
        <v>43</v>
      </c>
      <c r="C12" s="10" t="s">
        <v>41</v>
      </c>
      <c r="D12" s="89">
        <v>0</v>
      </c>
      <c r="E12" s="89">
        <v>0</v>
      </c>
      <c r="F12" s="89">
        <v>0</v>
      </c>
      <c r="G12" s="89">
        <v>0</v>
      </c>
      <c r="H12" s="80"/>
      <c r="I12" s="80"/>
    </row>
    <row r="13" spans="2:9" x14ac:dyDescent="0.2">
      <c r="B13" s="10" t="s">
        <v>42</v>
      </c>
      <c r="C13" s="10" t="s">
        <v>41</v>
      </c>
      <c r="D13" s="89">
        <v>0</v>
      </c>
      <c r="E13" s="89">
        <v>0</v>
      </c>
      <c r="F13" s="89">
        <v>0</v>
      </c>
      <c r="G13" s="89">
        <v>0</v>
      </c>
      <c r="H13" s="80"/>
    </row>
    <row r="14" spans="2:9" x14ac:dyDescent="0.2">
      <c r="B14" s="10" t="s">
        <v>40</v>
      </c>
      <c r="C14" s="10" t="s">
        <v>38</v>
      </c>
      <c r="D14" s="89">
        <v>0</v>
      </c>
      <c r="E14" s="89">
        <v>0</v>
      </c>
      <c r="F14" s="89">
        <v>0</v>
      </c>
      <c r="G14" s="89">
        <v>0</v>
      </c>
      <c r="H14" s="80"/>
    </row>
    <row r="15" spans="2:9" x14ac:dyDescent="0.2">
      <c r="B15" s="10" t="s">
        <v>39</v>
      </c>
      <c r="C15" s="10" t="s">
        <v>38</v>
      </c>
      <c r="D15" s="89">
        <v>1330</v>
      </c>
      <c r="E15" s="89">
        <v>1322</v>
      </c>
      <c r="F15" s="89">
        <v>1318</v>
      </c>
      <c r="G15" s="89">
        <v>1300</v>
      </c>
      <c r="H15" s="80"/>
    </row>
    <row r="16" spans="2:9" x14ac:dyDescent="0.2">
      <c r="B16" s="10"/>
      <c r="C16" s="10" t="s">
        <v>37</v>
      </c>
      <c r="D16" s="89">
        <v>0</v>
      </c>
      <c r="E16" s="89">
        <v>0</v>
      </c>
      <c r="F16" s="89">
        <v>0</v>
      </c>
      <c r="G16" s="89">
        <v>0</v>
      </c>
      <c r="H16" s="80" t="s">
        <v>44</v>
      </c>
    </row>
    <row r="17" spans="2:8" x14ac:dyDescent="0.2">
      <c r="B17" s="55" t="s">
        <v>36</v>
      </c>
      <c r="C17" s="55"/>
      <c r="D17" s="54">
        <f>SUM(D4:D16)</f>
        <v>3892</v>
      </c>
      <c r="E17" s="54">
        <f>SUM(E4:E16)</f>
        <v>3876</v>
      </c>
      <c r="F17" s="54">
        <f>SUM(F4:F16)</f>
        <v>3844</v>
      </c>
      <c r="G17" s="54">
        <f>SUM(G4:G16)</f>
        <v>3791</v>
      </c>
      <c r="H17" s="10"/>
    </row>
    <row r="18" spans="2:8" x14ac:dyDescent="0.2">
      <c r="B18" s="53"/>
      <c r="C18" s="53"/>
      <c r="D18" s="52"/>
      <c r="E18" s="52"/>
      <c r="F18" s="52"/>
      <c r="G18" s="52"/>
      <c r="H18" s="10"/>
    </row>
    <row r="19" spans="2:8" x14ac:dyDescent="0.2">
      <c r="B19" s="6"/>
      <c r="C19" s="6"/>
      <c r="D19" s="6"/>
      <c r="E19" s="6"/>
      <c r="F19" s="6"/>
      <c r="G19" s="6"/>
      <c r="H19" s="6" t="s">
        <v>35</v>
      </c>
    </row>
    <row r="20" spans="2:8" x14ac:dyDescent="0.2">
      <c r="B20" s="51" t="s">
        <v>152</v>
      </c>
      <c r="C20" s="51"/>
      <c r="D20" s="50"/>
      <c r="E20" s="50">
        <f>(E17-D17)/D17</f>
        <v>-4.1109969167523125E-3</v>
      </c>
      <c r="F20" s="50">
        <f>(F17-E17)/E17</f>
        <v>-8.2559339525283791E-3</v>
      </c>
      <c r="G20" s="50">
        <f>(G17-F17)/F17</f>
        <v>-1.3787721123829344E-2</v>
      </c>
      <c r="H20" s="49">
        <f>AVERAGE(E20:G20)</f>
        <v>-8.7182173310366776E-3</v>
      </c>
    </row>
    <row r="23" spans="2:8" ht="15" x14ac:dyDescent="0.25">
      <c r="B23" s="48" t="s">
        <v>34</v>
      </c>
      <c r="C23" s="48" t="s">
        <v>113</v>
      </c>
      <c r="D23" s="48" t="s">
        <v>33</v>
      </c>
    </row>
    <row r="24" spans="2:8" x14ac:dyDescent="0.2">
      <c r="B24" t="s">
        <v>90</v>
      </c>
      <c r="C24" s="94">
        <f>$G$4</f>
        <v>0</v>
      </c>
      <c r="D24" s="47">
        <f>C24/$C$29</f>
        <v>0</v>
      </c>
    </row>
    <row r="25" spans="2:8" x14ac:dyDescent="0.2">
      <c r="B25" t="s">
        <v>91</v>
      </c>
      <c r="C25" s="94">
        <f>$G$5</f>
        <v>1</v>
      </c>
      <c r="D25" s="47">
        <f t="shared" ref="D25:D28" si="0">C25/$C$29</f>
        <v>2.637826431020839E-4</v>
      </c>
    </row>
    <row r="26" spans="2:8" x14ac:dyDescent="0.2">
      <c r="B26" t="s">
        <v>92</v>
      </c>
      <c r="C26" s="94">
        <f>$G$6+$G$9+$G$12</f>
        <v>190</v>
      </c>
      <c r="D26" s="47">
        <f t="shared" si="0"/>
        <v>5.0118702189395938E-2</v>
      </c>
      <c r="H26" s="96"/>
    </row>
    <row r="27" spans="2:8" x14ac:dyDescent="0.2">
      <c r="B27" t="s">
        <v>93</v>
      </c>
      <c r="C27" s="94">
        <f>$G$7+$G$10+$G$14</f>
        <v>369</v>
      </c>
      <c r="D27" s="47">
        <f t="shared" si="0"/>
        <v>9.7335795304668959E-2</v>
      </c>
    </row>
    <row r="28" spans="2:8" x14ac:dyDescent="0.2">
      <c r="B28" t="s">
        <v>94</v>
      </c>
      <c r="C28" s="94">
        <f>$G$8+$G$13+$G$15+$G$11</f>
        <v>3231</v>
      </c>
      <c r="D28" s="47">
        <f t="shared" si="0"/>
        <v>0.85228171986283308</v>
      </c>
    </row>
    <row r="29" spans="2:8" x14ac:dyDescent="0.2">
      <c r="B29" s="46" t="s">
        <v>36</v>
      </c>
      <c r="C29" s="95">
        <f>SUM(C24:C28)</f>
        <v>3791</v>
      </c>
      <c r="D29" s="45">
        <f>SUM(D24:D28)</f>
        <v>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0"/>
  <sheetViews>
    <sheetView zoomScale="70" zoomScaleNormal="70" workbookViewId="0">
      <selection activeCell="G41" sqref="G41"/>
    </sheetView>
  </sheetViews>
  <sheetFormatPr defaultRowHeight="12.75" x14ac:dyDescent="0.2"/>
  <cols>
    <col min="1" max="1" width="7.5703125" customWidth="1"/>
    <col min="2" max="2" width="43.85546875" bestFit="1" customWidth="1"/>
    <col min="3" max="3" width="15.42578125" customWidth="1"/>
    <col min="4" max="4" width="17.5703125" customWidth="1"/>
    <col min="5" max="5" width="21.140625" bestFit="1" customWidth="1"/>
    <col min="6" max="6" width="22.7109375" customWidth="1"/>
    <col min="7" max="7" width="19.42578125" bestFit="1" customWidth="1"/>
    <col min="8" max="8" width="20.5703125" bestFit="1" customWidth="1"/>
    <col min="9" max="9" width="15.28515625" customWidth="1"/>
    <col min="10" max="10" width="15.7109375" customWidth="1"/>
    <col min="13" max="13" width="12.28515625" bestFit="1" customWidth="1"/>
    <col min="14" max="14" width="20.42578125" bestFit="1" customWidth="1"/>
    <col min="15" max="15" width="42.85546875" customWidth="1"/>
  </cols>
  <sheetData>
    <row r="2" spans="2:15" ht="15" x14ac:dyDescent="0.25">
      <c r="B2" s="40" t="s">
        <v>155</v>
      </c>
      <c r="K2" s="112" t="s">
        <v>158</v>
      </c>
    </row>
    <row r="3" spans="2:15" x14ac:dyDescent="0.2">
      <c r="C3" s="158"/>
      <c r="D3" s="158"/>
      <c r="E3" s="158"/>
      <c r="F3" s="158"/>
      <c r="G3" s="158"/>
      <c r="H3" s="158"/>
      <c r="K3" s="31" t="s">
        <v>159</v>
      </c>
    </row>
    <row r="4" spans="2:15" x14ac:dyDescent="0.2">
      <c r="B4" s="63" t="s">
        <v>28</v>
      </c>
      <c r="C4" s="64" t="s">
        <v>26</v>
      </c>
      <c r="D4" s="64" t="s">
        <v>26</v>
      </c>
      <c r="E4" s="64" t="s">
        <v>73</v>
      </c>
      <c r="F4" s="65" t="s">
        <v>41</v>
      </c>
      <c r="G4" s="64" t="s">
        <v>41</v>
      </c>
      <c r="H4" s="64" t="s">
        <v>41</v>
      </c>
      <c r="I4" s="64" t="s">
        <v>72</v>
      </c>
      <c r="J4" s="64" t="s">
        <v>72</v>
      </c>
      <c r="N4" s="23" t="s">
        <v>71</v>
      </c>
      <c r="O4" s="11"/>
    </row>
    <row r="5" spans="2:15" ht="13.5" thickBot="1" x14ac:dyDescent="0.25">
      <c r="B5" s="63" t="s">
        <v>54</v>
      </c>
      <c r="C5" s="63" t="s">
        <v>69</v>
      </c>
      <c r="D5" s="63" t="s">
        <v>67</v>
      </c>
      <c r="E5" s="63" t="s">
        <v>65</v>
      </c>
      <c r="F5" s="63" t="s">
        <v>70</v>
      </c>
      <c r="G5" s="63" t="s">
        <v>63</v>
      </c>
      <c r="H5" s="63" t="s">
        <v>62</v>
      </c>
      <c r="I5" s="63" t="s">
        <v>63</v>
      </c>
      <c r="J5" s="63" t="s">
        <v>62</v>
      </c>
      <c r="N5" s="93" t="s">
        <v>54</v>
      </c>
      <c r="O5" s="93" t="s">
        <v>3</v>
      </c>
    </row>
    <row r="6" spans="2:15" x14ac:dyDescent="0.2">
      <c r="B6" s="27" t="s">
        <v>61</v>
      </c>
      <c r="C6" s="60">
        <v>71.3</v>
      </c>
      <c r="D6" s="60">
        <v>101.2</v>
      </c>
      <c r="E6" s="60">
        <v>202.9</v>
      </c>
      <c r="F6" s="60">
        <v>168.5</v>
      </c>
      <c r="G6" s="60">
        <v>273</v>
      </c>
      <c r="H6" s="60">
        <v>436.5</v>
      </c>
      <c r="I6" s="60">
        <v>273.5</v>
      </c>
      <c r="J6" s="60">
        <v>431</v>
      </c>
      <c r="N6" s="11" t="s">
        <v>69</v>
      </c>
      <c r="O6" s="11" t="s">
        <v>68</v>
      </c>
    </row>
    <row r="7" spans="2:15" x14ac:dyDescent="0.2">
      <c r="B7" s="27" t="s">
        <v>60</v>
      </c>
      <c r="C7" s="6">
        <f t="shared" ref="C7:J7" si="0">C6/1000</f>
        <v>7.1300000000000002E-2</v>
      </c>
      <c r="D7" s="6">
        <f t="shared" si="0"/>
        <v>0.1012</v>
      </c>
      <c r="E7" s="6">
        <f t="shared" si="0"/>
        <v>0.2029</v>
      </c>
      <c r="F7" s="6">
        <f t="shared" si="0"/>
        <v>0.16850000000000001</v>
      </c>
      <c r="G7" s="6">
        <f t="shared" si="0"/>
        <v>0.27300000000000002</v>
      </c>
      <c r="H7" s="6">
        <f t="shared" si="0"/>
        <v>0.4365</v>
      </c>
      <c r="I7" s="6">
        <f t="shared" si="0"/>
        <v>0.27350000000000002</v>
      </c>
      <c r="J7" s="6">
        <f t="shared" si="0"/>
        <v>0.43099999999999999</v>
      </c>
      <c r="N7" s="11" t="s">
        <v>67</v>
      </c>
      <c r="O7" s="11" t="s">
        <v>66</v>
      </c>
    </row>
    <row r="8" spans="2:15" x14ac:dyDescent="0.2">
      <c r="B8" s="27" t="s">
        <v>59</v>
      </c>
      <c r="C8" s="60">
        <v>4300</v>
      </c>
      <c r="D8" s="60">
        <v>4300</v>
      </c>
      <c r="E8" s="60">
        <v>4300</v>
      </c>
      <c r="F8" s="60">
        <v>4300</v>
      </c>
      <c r="G8" s="60">
        <v>4300</v>
      </c>
      <c r="H8" s="60">
        <v>4300</v>
      </c>
      <c r="I8" s="60">
        <v>4300</v>
      </c>
      <c r="J8" s="60">
        <v>4300</v>
      </c>
      <c r="N8" s="11" t="s">
        <v>65</v>
      </c>
      <c r="O8" s="11" t="s">
        <v>64</v>
      </c>
    </row>
    <row r="9" spans="2:15" x14ac:dyDescent="0.2">
      <c r="B9" s="27" t="s">
        <v>58</v>
      </c>
      <c r="C9" s="6">
        <f t="shared" ref="C9:J9" si="1">C7*C8</f>
        <v>306.59000000000003</v>
      </c>
      <c r="D9" s="6">
        <f t="shared" si="1"/>
        <v>435.15999999999997</v>
      </c>
      <c r="E9" s="6">
        <f t="shared" si="1"/>
        <v>872.47</v>
      </c>
      <c r="F9" s="6">
        <f t="shared" si="1"/>
        <v>724.55000000000007</v>
      </c>
      <c r="G9" s="6">
        <f t="shared" si="1"/>
        <v>1173.9000000000001</v>
      </c>
      <c r="H9" s="6">
        <f t="shared" si="1"/>
        <v>1876.95</v>
      </c>
      <c r="I9" s="6">
        <f t="shared" si="1"/>
        <v>1176.0500000000002</v>
      </c>
      <c r="J9" s="6">
        <f t="shared" si="1"/>
        <v>1853.3</v>
      </c>
      <c r="M9" s="6"/>
      <c r="N9" s="6"/>
      <c r="O9" s="6"/>
    </row>
    <row r="10" spans="2:15" ht="15" x14ac:dyDescent="0.25">
      <c r="O10" s="59"/>
    </row>
    <row r="11" spans="2:15" ht="15" x14ac:dyDescent="0.25">
      <c r="B11" s="110" t="s">
        <v>153</v>
      </c>
      <c r="C11" s="110"/>
      <c r="D11" s="110"/>
      <c r="E11" s="110"/>
      <c r="F11" s="110"/>
      <c r="O11" s="59"/>
    </row>
    <row r="12" spans="2:15" ht="15" x14ac:dyDescent="0.25">
      <c r="B12" s="63" t="s">
        <v>28</v>
      </c>
      <c r="C12" s="64" t="s">
        <v>38</v>
      </c>
      <c r="O12" s="59"/>
    </row>
    <row r="13" spans="2:15" ht="15" x14ac:dyDescent="0.25">
      <c r="B13" s="63" t="s">
        <v>54</v>
      </c>
      <c r="C13" s="63" t="s">
        <v>62</v>
      </c>
      <c r="H13" s="62"/>
      <c r="I13" s="62"/>
      <c r="J13" s="62"/>
      <c r="O13" s="59"/>
    </row>
    <row r="14" spans="2:15" ht="15" x14ac:dyDescent="0.25">
      <c r="B14" s="27" t="s">
        <v>61</v>
      </c>
      <c r="C14" s="60">
        <v>431</v>
      </c>
      <c r="H14" s="61"/>
      <c r="I14" s="61"/>
      <c r="J14" s="61"/>
      <c r="O14" s="59"/>
    </row>
    <row r="15" spans="2:15" ht="15" x14ac:dyDescent="0.25">
      <c r="B15" s="27" t="s">
        <v>60</v>
      </c>
      <c r="C15" s="6">
        <f>C14/1000</f>
        <v>0.43099999999999999</v>
      </c>
      <c r="O15" s="59"/>
    </row>
    <row r="16" spans="2:15" ht="15" x14ac:dyDescent="0.25">
      <c r="B16" s="27" t="s">
        <v>59</v>
      </c>
      <c r="C16" s="60">
        <v>4300</v>
      </c>
      <c r="O16" s="59"/>
    </row>
    <row r="17" spans="2:15" ht="15" x14ac:dyDescent="0.25">
      <c r="B17" s="27" t="s">
        <v>58</v>
      </c>
      <c r="C17" s="6">
        <f>C15*C16</f>
        <v>1853.3</v>
      </c>
      <c r="O17" s="59"/>
    </row>
    <row r="18" spans="2:15" x14ac:dyDescent="0.2">
      <c r="B18" s="27"/>
      <c r="C18" s="6"/>
      <c r="E18" s="6"/>
      <c r="F18" s="6"/>
    </row>
    <row r="19" spans="2:15" x14ac:dyDescent="0.2">
      <c r="O19" s="10"/>
    </row>
    <row r="20" spans="2:15" ht="15" x14ac:dyDescent="0.25">
      <c r="B20" s="58" t="s">
        <v>57</v>
      </c>
      <c r="C20" s="17" t="s">
        <v>11</v>
      </c>
      <c r="D20" s="17" t="s">
        <v>10</v>
      </c>
      <c r="E20" s="18" t="s">
        <v>9</v>
      </c>
      <c r="F20" s="17" t="s">
        <v>8</v>
      </c>
      <c r="G20" s="17" t="s">
        <v>7</v>
      </c>
      <c r="H20" s="17" t="s">
        <v>6</v>
      </c>
      <c r="O20" s="10"/>
    </row>
    <row r="21" spans="2:15" x14ac:dyDescent="0.2">
      <c r="B21" s="6" t="s">
        <v>56</v>
      </c>
      <c r="C21" s="4">
        <v>6.6049999999999998E-2</v>
      </c>
      <c r="D21" s="57">
        <v>5.617080877087028E-2</v>
      </c>
      <c r="E21" s="57">
        <v>5.7081749541559687E-2</v>
      </c>
      <c r="F21" s="57">
        <v>5.7760721952417132E-2</v>
      </c>
      <c r="G21" s="57">
        <v>5.8455104032671776E-2</v>
      </c>
      <c r="H21" s="57">
        <v>5.921555998503162E-2</v>
      </c>
      <c r="I21" s="11"/>
      <c r="J21" s="11" t="s">
        <v>120</v>
      </c>
      <c r="O21" s="10"/>
    </row>
    <row r="22" spans="2:15" x14ac:dyDescent="0.2">
      <c r="O22" s="10"/>
    </row>
    <row r="23" spans="2:15" ht="15" x14ac:dyDescent="0.25">
      <c r="B23" s="40" t="s">
        <v>162</v>
      </c>
    </row>
    <row r="24" spans="2:15" ht="15" x14ac:dyDescent="0.25">
      <c r="B24" s="56" t="s">
        <v>54</v>
      </c>
      <c r="C24" s="17" t="s">
        <v>11</v>
      </c>
      <c r="D24" s="17" t="s">
        <v>10</v>
      </c>
      <c r="E24" s="18" t="s">
        <v>9</v>
      </c>
      <c r="F24" s="17" t="s">
        <v>8</v>
      </c>
      <c r="G24" s="17" t="s">
        <v>7</v>
      </c>
      <c r="H24" s="17" t="s">
        <v>6</v>
      </c>
    </row>
    <row r="25" spans="2:15" x14ac:dyDescent="0.2">
      <c r="B25" s="6" t="s">
        <v>90</v>
      </c>
      <c r="C25" s="32">
        <f>AVERAGE(($C$9*C$21),($D$9*C$21))</f>
        <v>24.49629375</v>
      </c>
      <c r="D25" s="32">
        <f>AVERAGE(($C$9*D$21),($D$9*D$21))</f>
        <v>20.832348702896518</v>
      </c>
      <c r="E25" s="32">
        <f t="shared" ref="E25:H25" si="2">AVERAGE(($C$9*E$21),($D$9*E$21))</f>
        <v>21.170193861225947</v>
      </c>
      <c r="F25" s="32">
        <f t="shared" si="2"/>
        <v>21.422007754102705</v>
      </c>
      <c r="G25" s="32">
        <f t="shared" si="2"/>
        <v>21.679536708117148</v>
      </c>
      <c r="H25" s="32">
        <f t="shared" si="2"/>
        <v>21.961570809448602</v>
      </c>
    </row>
    <row r="26" spans="2:15" x14ac:dyDescent="0.2">
      <c r="B26" s="6" t="s">
        <v>91</v>
      </c>
      <c r="C26" s="32">
        <f t="shared" ref="C26:H26" si="3">$E$9*C21</f>
        <v>57.6266435</v>
      </c>
      <c r="D26" s="32">
        <f t="shared" si="3"/>
        <v>49.007345528321196</v>
      </c>
      <c r="E26" s="32">
        <f t="shared" si="3"/>
        <v>49.802114022524584</v>
      </c>
      <c r="F26" s="32">
        <f t="shared" si="3"/>
        <v>50.394497081825378</v>
      </c>
      <c r="G26" s="32">
        <f t="shared" si="3"/>
        <v>51.000324615385146</v>
      </c>
      <c r="H26" s="32">
        <f t="shared" si="3"/>
        <v>51.663799620140537</v>
      </c>
    </row>
    <row r="27" spans="2:15" x14ac:dyDescent="0.2">
      <c r="B27" s="6" t="s">
        <v>102</v>
      </c>
      <c r="C27" s="32">
        <f>$F$9*C$21</f>
        <v>47.856527500000006</v>
      </c>
      <c r="D27" s="32">
        <f>$F$9*D$21</f>
        <v>40.698559494934067</v>
      </c>
      <c r="E27" s="32">
        <f t="shared" ref="E27:H27" si="4">$F$9*E$21</f>
        <v>41.358581630337078</v>
      </c>
      <c r="F27" s="32">
        <f t="shared" si="4"/>
        <v>41.850531090623839</v>
      </c>
      <c r="G27" s="32">
        <f t="shared" si="4"/>
        <v>42.353645626872343</v>
      </c>
      <c r="H27" s="32">
        <f t="shared" si="4"/>
        <v>42.904633987154661</v>
      </c>
    </row>
    <row r="28" spans="2:15" x14ac:dyDescent="0.2">
      <c r="B28" s="6" t="s">
        <v>103</v>
      </c>
      <c r="C28" s="32">
        <f>AVERAGE(($G$9*C$21),($I$9*C$21))</f>
        <v>77.607098750000006</v>
      </c>
      <c r="D28" s="32">
        <f>AVERAGE(($G$9*D$21),($I$9*D$21))</f>
        <v>65.999296035553314</v>
      </c>
      <c r="E28" s="32">
        <f t="shared" ref="E28:H28" si="5">AVERAGE(($G$9*E$21),($I$9*E$21))</f>
        <v>67.069628667594088</v>
      </c>
      <c r="F28" s="32">
        <f t="shared" si="5"/>
        <v>67.867404276041327</v>
      </c>
      <c r="G28" s="32">
        <f t="shared" si="5"/>
        <v>68.683285860788516</v>
      </c>
      <c r="H28" s="32">
        <f t="shared" si="5"/>
        <v>69.576802593412538</v>
      </c>
    </row>
    <row r="29" spans="2:15" x14ac:dyDescent="0.2">
      <c r="B29" s="6" t="s">
        <v>104</v>
      </c>
      <c r="C29" s="32">
        <f>AVERAGE(($H$9*C$21),($J$9*C$21))</f>
        <v>123.19150625</v>
      </c>
      <c r="D29" s="32">
        <f>AVERAGE(($H$9*D$21),($J$9*D$21))</f>
        <v>104.76557970876942</v>
      </c>
      <c r="E29" s="32">
        <f t="shared" ref="E29:H29" si="6">AVERAGE(($H$9*E$21),($J$9*E$21))</f>
        <v>106.46459811370151</v>
      </c>
      <c r="F29" s="32">
        <f t="shared" si="6"/>
        <v>107.73096653150201</v>
      </c>
      <c r="G29" s="32">
        <f t="shared" si="6"/>
        <v>109.02607590893695</v>
      </c>
      <c r="H29" s="32">
        <f t="shared" si="6"/>
        <v>110.4444213170821</v>
      </c>
    </row>
    <row r="30" spans="2:15" x14ac:dyDescent="0.2">
      <c r="B30" s="85"/>
    </row>
  </sheetData>
  <mergeCells count="1">
    <mergeCell ref="C3:H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55"/>
  <sheetViews>
    <sheetView zoomScale="70" zoomScaleNormal="70" workbookViewId="0">
      <selection activeCell="D44" sqref="D44"/>
    </sheetView>
  </sheetViews>
  <sheetFormatPr defaultRowHeight="12.75" x14ac:dyDescent="0.2"/>
  <cols>
    <col min="1" max="1" width="4.140625" customWidth="1"/>
    <col min="2" max="2" width="34.140625" customWidth="1"/>
    <col min="3" max="3" width="9.5703125" customWidth="1"/>
    <col min="4" max="4" width="12.5703125" customWidth="1"/>
    <col min="5" max="5" width="12.7109375" customWidth="1"/>
    <col min="6" max="6" width="12.85546875" customWidth="1"/>
    <col min="7" max="8" width="12.7109375" customWidth="1"/>
    <col min="10" max="10" width="46" bestFit="1" customWidth="1"/>
  </cols>
  <sheetData>
    <row r="2" spans="2:10" ht="18" x14ac:dyDescent="0.25">
      <c r="B2" s="92" t="s">
        <v>161</v>
      </c>
      <c r="C2" s="40"/>
    </row>
    <row r="3" spans="2:10" ht="15" x14ac:dyDescent="0.25">
      <c r="B3" s="66"/>
      <c r="C3" s="66"/>
      <c r="D3" s="66" t="s">
        <v>10</v>
      </c>
      <c r="E3" s="67" t="s">
        <v>9</v>
      </c>
      <c r="F3" s="66" t="s">
        <v>8</v>
      </c>
      <c r="G3" s="66" t="s">
        <v>7</v>
      </c>
      <c r="H3" s="66" t="s">
        <v>6</v>
      </c>
    </row>
    <row r="4" spans="2:10" x14ac:dyDescent="0.2">
      <c r="B4" s="15" t="s">
        <v>118</v>
      </c>
      <c r="C4" s="6" t="s">
        <v>74</v>
      </c>
      <c r="D4" s="32">
        <v>776.64</v>
      </c>
      <c r="E4" s="32">
        <v>781.95930228982297</v>
      </c>
      <c r="F4" s="32">
        <v>788.71743341309457</v>
      </c>
      <c r="G4" s="32">
        <v>795.91204474943447</v>
      </c>
      <c r="H4" s="32">
        <v>803.38179748136531</v>
      </c>
    </row>
    <row r="5" spans="2:10" x14ac:dyDescent="0.2">
      <c r="B5" s="6" t="s">
        <v>5</v>
      </c>
      <c r="C5" s="6"/>
      <c r="D5" s="32"/>
      <c r="E5" s="32"/>
      <c r="F5" s="32"/>
      <c r="G5" s="32"/>
      <c r="H5" s="32"/>
      <c r="J5" s="6" t="s">
        <v>121</v>
      </c>
    </row>
    <row r="6" spans="2:10" x14ac:dyDescent="0.2">
      <c r="B6" s="6" t="s">
        <v>4</v>
      </c>
      <c r="C6" s="6" t="s">
        <v>74</v>
      </c>
      <c r="D6" s="32">
        <f>D4*'Escalators &amp; overheads'!$H$22</f>
        <v>164.44328082483841</v>
      </c>
      <c r="E6" s="32">
        <f>E4*'Escalators &amp; overheads'!$H$22</f>
        <v>165.56957295534619</v>
      </c>
      <c r="F6" s="32">
        <f>F4*'Escalators &amp; overheads'!$H$22</f>
        <v>167.0005181219037</v>
      </c>
      <c r="G6" s="32">
        <f>G4*'Escalators &amp; overheads'!$H$22</f>
        <v>168.52388221904948</v>
      </c>
      <c r="H6" s="32">
        <f>H4*'Escalators &amp; overheads'!$H$22</f>
        <v>170.10550387926401</v>
      </c>
    </row>
    <row r="7" spans="2:10" x14ac:dyDescent="0.2">
      <c r="B7" s="55" t="s">
        <v>36</v>
      </c>
      <c r="C7" s="55" t="s">
        <v>75</v>
      </c>
      <c r="D7" s="69">
        <f>SUM(D4:D6)</f>
        <v>941.08328082483843</v>
      </c>
      <c r="E7" s="69">
        <f>SUM(E4:E6)</f>
        <v>947.52887524516916</v>
      </c>
      <c r="F7" s="69">
        <f>SUM(F4:F6)</f>
        <v>955.71795153499829</v>
      </c>
      <c r="G7" s="69">
        <f>SUM(G4:G6)</f>
        <v>964.43592696848395</v>
      </c>
      <c r="H7" s="69">
        <f>SUM(H4:H6)</f>
        <v>973.48730136062932</v>
      </c>
    </row>
    <row r="10" spans="2:10" s="113" customFormat="1" x14ac:dyDescent="0.2"/>
    <row r="12" spans="2:10" ht="18" x14ac:dyDescent="0.25">
      <c r="B12" s="92" t="s">
        <v>110</v>
      </c>
    </row>
    <row r="14" spans="2:10" ht="15" x14ac:dyDescent="0.25">
      <c r="B14" s="40" t="s">
        <v>109</v>
      </c>
      <c r="C14" s="40"/>
    </row>
    <row r="15" spans="2:10" ht="15" x14ac:dyDescent="0.25">
      <c r="B15" s="66"/>
      <c r="C15" s="66"/>
      <c r="D15" s="66" t="s">
        <v>10</v>
      </c>
      <c r="E15" s="67" t="s">
        <v>9</v>
      </c>
      <c r="F15" s="66" t="s">
        <v>8</v>
      </c>
      <c r="G15" s="66" t="s">
        <v>7</v>
      </c>
      <c r="H15" s="66" t="s">
        <v>6</v>
      </c>
    </row>
    <row r="16" spans="2:10" x14ac:dyDescent="0.2">
      <c r="B16" s="6" t="s">
        <v>90</v>
      </c>
      <c r="D16" s="68">
        <f>PMT('Escalators &amp; overheads'!C$14,'Labour &amp; Materials'!$D62,-'Labour &amp; Materials'!F62)</f>
        <v>52.484497297570329</v>
      </c>
      <c r="E16" s="68">
        <f>PMT('Escalators &amp; overheads'!D$14,'Labour &amp; Materials'!$D62,-'Labour &amp; Materials'!G62)</f>
        <v>53.236235859662145</v>
      </c>
      <c r="F16" s="68">
        <f>PMT('Escalators &amp; overheads'!E$14,'Labour &amp; Materials'!$D62,-'Labour &amp; Materials'!H62)</f>
        <v>54.143043551735985</v>
      </c>
      <c r="G16" s="68">
        <f>PMT('Escalators &amp; overheads'!F$14,'Labour &amp; Materials'!$D62,-'Labour &amp; Materials'!I62)</f>
        <v>55.06411116579617</v>
      </c>
      <c r="H16" s="68">
        <f>PMT('Escalators &amp; overheads'!G$14,'Labour &amp; Materials'!$D62,-'Labour &amp; Materials'!J62)</f>
        <v>55.999636840235134</v>
      </c>
    </row>
    <row r="17" spans="2:8" x14ac:dyDescent="0.2">
      <c r="B17" s="6" t="s">
        <v>91</v>
      </c>
      <c r="D17" s="68">
        <f>PMT('Escalators &amp; overheads'!C$14,'Labour &amp; Materials'!$D63,-'Labour &amp; Materials'!F63)</f>
        <v>85.349829381194439</v>
      </c>
      <c r="E17" s="68">
        <f>PMT('Escalators &amp; overheads'!D$14,'Labour &amp; Materials'!$D63,-'Labour &amp; Materials'!G63)</f>
        <v>86.572300040483242</v>
      </c>
      <c r="F17" s="68">
        <f>PMT('Escalators &amp; overheads'!E$14,'Labour &amp; Materials'!$D63,-'Labour &amp; Materials'!H63)</f>
        <v>88.046942759479805</v>
      </c>
      <c r="G17" s="68">
        <f>PMT('Escalators &amp; overheads'!F$14,'Labour &amp; Materials'!$D63,-'Labour &amp; Materials'!I63)</f>
        <v>89.544774838595814</v>
      </c>
      <c r="H17" s="68">
        <f>PMT('Escalators &amp; overheads'!G$14,'Labour &amp; Materials'!$D63,-'Labour &amp; Materials'!J63)</f>
        <v>91.066118488748131</v>
      </c>
    </row>
    <row r="18" spans="2:8" x14ac:dyDescent="0.2">
      <c r="B18" s="6" t="s">
        <v>102</v>
      </c>
      <c r="D18" s="68">
        <f>PMT('Escalators &amp; overheads'!C$14,'Labour &amp; Materials'!$D64,-'Labour &amp; Materials'!F64)</f>
        <v>100.28035476278919</v>
      </c>
      <c r="E18" s="68">
        <f>PMT('Escalators &amp; overheads'!D$14,'Labour &amp; Materials'!$D64,-'Labour &amp; Materials'!G64)</f>
        <v>102.29473822571534</v>
      </c>
      <c r="F18" s="68">
        <f>PMT('Escalators &amp; overheads'!E$14,'Labour &amp; Materials'!$D64,-'Labour &amp; Materials'!H64)</f>
        <v>104.45712657278986</v>
      </c>
      <c r="G18" s="68">
        <f>PMT('Escalators &amp; overheads'!F$14,'Labour &amp; Materials'!$D64,-'Labour &amp; Materials'!I64)</f>
        <v>106.66477016660225</v>
      </c>
      <c r="H18" s="68">
        <f>PMT('Escalators &amp; overheads'!G$14,'Labour &amp; Materials'!$D64,-'Labour &amp; Materials'!J64)</f>
        <v>108.91860507586576</v>
      </c>
    </row>
    <row r="19" spans="2:8" x14ac:dyDescent="0.2">
      <c r="B19" s="6" t="s">
        <v>103</v>
      </c>
      <c r="D19" s="68">
        <f>PMT('Escalators &amp; overheads'!C$14,'Labour &amp; Materials'!$D65,-'Labour &amp; Materials'!F65)</f>
        <v>107.22551304282472</v>
      </c>
      <c r="E19" s="68">
        <f>PMT('Escalators &amp; overheads'!D$14,'Labour &amp; Materials'!$D65,-'Labour &amp; Materials'!G65)</f>
        <v>109.3794074999013</v>
      </c>
      <c r="F19" s="68">
        <f>PMT('Escalators &amp; overheads'!E$14,'Labour &amp; Materials'!$D65,-'Labour &amp; Materials'!H65)</f>
        <v>111.69155727700723</v>
      </c>
      <c r="G19" s="68">
        <f>PMT('Escalators &amp; overheads'!F$14,'Labour &amp; Materials'!$D65,-'Labour &amp; Materials'!I65)</f>
        <v>114.05209656231574</v>
      </c>
      <c r="H19" s="68">
        <f>PMT('Escalators &amp; overheads'!G$14,'Labour &amp; Materials'!$D65,-'Labour &amp; Materials'!J65)</f>
        <v>116.46202625424066</v>
      </c>
    </row>
    <row r="20" spans="2:8" x14ac:dyDescent="0.2">
      <c r="B20" s="6" t="s">
        <v>104</v>
      </c>
      <c r="D20" s="68">
        <f>PMT('Escalators &amp; overheads'!C$14,'Labour &amp; Materials'!$D66,-'Labour &amp; Materials'!F66)</f>
        <v>108.92242384562734</v>
      </c>
      <c r="E20" s="68">
        <f>PMT('Escalators &amp; overheads'!D$14,'Labour &amp; Materials'!$D66,-'Labour &amp; Materials'!G66)</f>
        <v>111.11040502953399</v>
      </c>
      <c r="F20" s="68">
        <f>PMT('Escalators &amp; overheads'!E$14,'Labour &amp; Materials'!$D66,-'Labour &amp; Materials'!H66)</f>
        <v>113.45914602288251</v>
      </c>
      <c r="G20" s="68">
        <f>PMT('Escalators &amp; overheads'!F$14,'Labour &amp; Materials'!$D66,-'Labour &amp; Materials'!I66)</f>
        <v>115.85704231866372</v>
      </c>
      <c r="H20" s="68">
        <f>PMT('Escalators &amp; overheads'!G$14,'Labour &amp; Materials'!$D66,-'Labour &amp; Materials'!J66)</f>
        <v>118.30511065513484</v>
      </c>
    </row>
    <row r="22" spans="2:8" ht="15" x14ac:dyDescent="0.25">
      <c r="B22" s="40" t="s">
        <v>18</v>
      </c>
      <c r="C22" s="40"/>
    </row>
    <row r="23" spans="2:8" ht="15" x14ac:dyDescent="0.25">
      <c r="B23" s="66"/>
      <c r="C23" s="66"/>
      <c r="D23" s="66" t="s">
        <v>10</v>
      </c>
      <c r="E23" s="67" t="s">
        <v>9</v>
      </c>
      <c r="F23" s="66" t="s">
        <v>8</v>
      </c>
      <c r="G23" s="66" t="s">
        <v>7</v>
      </c>
      <c r="H23" s="66" t="s">
        <v>6</v>
      </c>
    </row>
    <row r="24" spans="2:8" x14ac:dyDescent="0.2">
      <c r="B24" s="15" t="s">
        <v>119</v>
      </c>
      <c r="D24" s="159"/>
      <c r="E24" s="159"/>
      <c r="F24" s="159"/>
      <c r="G24" s="159"/>
      <c r="H24" s="159"/>
    </row>
    <row r="25" spans="2:8" x14ac:dyDescent="0.2">
      <c r="B25" s="6"/>
      <c r="D25" s="32"/>
      <c r="E25" s="32"/>
      <c r="F25" s="32"/>
      <c r="G25" s="32"/>
      <c r="H25" s="32"/>
    </row>
    <row r="26" spans="2:8" ht="15" x14ac:dyDescent="0.25">
      <c r="B26" s="40" t="s">
        <v>111</v>
      </c>
      <c r="D26" s="32"/>
      <c r="E26" s="32"/>
      <c r="F26" s="32"/>
      <c r="G26" s="32"/>
      <c r="H26" s="32"/>
    </row>
    <row r="27" spans="2:8" ht="15" x14ac:dyDescent="0.25">
      <c r="B27" s="66"/>
      <c r="C27" s="66"/>
      <c r="D27" s="66" t="s">
        <v>10</v>
      </c>
      <c r="E27" s="67" t="s">
        <v>9</v>
      </c>
      <c r="F27" s="66" t="s">
        <v>8</v>
      </c>
      <c r="G27" s="66" t="s">
        <v>7</v>
      </c>
      <c r="H27" s="66" t="s">
        <v>6</v>
      </c>
    </row>
    <row r="28" spans="2:8" x14ac:dyDescent="0.2">
      <c r="B28" s="6" t="s">
        <v>90</v>
      </c>
      <c r="D28" s="160"/>
      <c r="E28" s="160"/>
      <c r="F28" s="160"/>
      <c r="G28" s="160"/>
      <c r="H28" s="160"/>
    </row>
    <row r="29" spans="2:8" x14ac:dyDescent="0.2">
      <c r="B29" s="6" t="s">
        <v>91</v>
      </c>
      <c r="D29" s="160"/>
      <c r="E29" s="160"/>
      <c r="F29" s="160"/>
      <c r="G29" s="160"/>
      <c r="H29" s="160"/>
    </row>
    <row r="30" spans="2:8" x14ac:dyDescent="0.2">
      <c r="B30" s="6" t="s">
        <v>102</v>
      </c>
      <c r="D30" s="160"/>
      <c r="E30" s="160"/>
      <c r="F30" s="160"/>
      <c r="G30" s="160"/>
      <c r="H30" s="160"/>
    </row>
    <row r="31" spans="2:8" x14ac:dyDescent="0.2">
      <c r="B31" s="6" t="s">
        <v>103</v>
      </c>
      <c r="D31" s="160"/>
      <c r="E31" s="160"/>
      <c r="F31" s="160"/>
      <c r="G31" s="160"/>
      <c r="H31" s="160"/>
    </row>
    <row r="32" spans="2:8" x14ac:dyDescent="0.2">
      <c r="B32" s="6" t="s">
        <v>104</v>
      </c>
      <c r="D32" s="160"/>
      <c r="E32" s="160"/>
      <c r="F32" s="160"/>
      <c r="G32" s="160"/>
      <c r="H32" s="160"/>
    </row>
    <row r="34" spans="2:10" ht="15" x14ac:dyDescent="0.25">
      <c r="B34" s="40" t="s">
        <v>108</v>
      </c>
      <c r="D34" s="32"/>
      <c r="E34" s="32"/>
      <c r="F34" s="32"/>
      <c r="G34" s="32"/>
      <c r="H34" s="32"/>
    </row>
    <row r="35" spans="2:10" ht="15" x14ac:dyDescent="0.25">
      <c r="B35" s="66"/>
      <c r="C35" s="66"/>
      <c r="D35" s="66" t="s">
        <v>10</v>
      </c>
      <c r="E35" s="67" t="s">
        <v>9</v>
      </c>
      <c r="F35" s="66" t="s">
        <v>8</v>
      </c>
      <c r="G35" s="66" t="s">
        <v>7</v>
      </c>
      <c r="H35" s="66" t="s">
        <v>6</v>
      </c>
    </row>
    <row r="36" spans="2:10" x14ac:dyDescent="0.2">
      <c r="B36" s="6" t="s">
        <v>90</v>
      </c>
      <c r="D36" s="160"/>
      <c r="E36" s="160"/>
      <c r="F36" s="160"/>
      <c r="G36" s="160"/>
      <c r="H36" s="160"/>
      <c r="J36" s="6" t="s">
        <v>121</v>
      </c>
    </row>
    <row r="37" spans="2:10" x14ac:dyDescent="0.2">
      <c r="B37" s="6" t="s">
        <v>91</v>
      </c>
      <c r="D37" s="160"/>
      <c r="E37" s="160"/>
      <c r="F37" s="160"/>
      <c r="G37" s="160"/>
      <c r="H37" s="160"/>
    </row>
    <row r="38" spans="2:10" x14ac:dyDescent="0.2">
      <c r="B38" s="6" t="s">
        <v>102</v>
      </c>
      <c r="D38" s="160"/>
      <c r="E38" s="160"/>
      <c r="F38" s="160"/>
      <c r="G38" s="160"/>
      <c r="H38" s="160"/>
    </row>
    <row r="39" spans="2:10" x14ac:dyDescent="0.2">
      <c r="B39" s="6" t="s">
        <v>103</v>
      </c>
      <c r="D39" s="160"/>
      <c r="E39" s="160"/>
      <c r="F39" s="160"/>
      <c r="G39" s="160"/>
      <c r="H39" s="160"/>
    </row>
    <row r="40" spans="2:10" x14ac:dyDescent="0.2">
      <c r="B40" s="6" t="s">
        <v>104</v>
      </c>
      <c r="D40" s="160"/>
      <c r="E40" s="160"/>
      <c r="F40" s="160"/>
      <c r="G40" s="160"/>
      <c r="H40" s="160"/>
    </row>
    <row r="42" spans="2:10" ht="15" x14ac:dyDescent="0.25">
      <c r="B42" s="40" t="s">
        <v>36</v>
      </c>
      <c r="D42" s="32"/>
      <c r="E42" s="32"/>
      <c r="F42" s="32"/>
      <c r="G42" s="32"/>
      <c r="H42" s="32"/>
    </row>
    <row r="43" spans="2:10" ht="15" x14ac:dyDescent="0.25">
      <c r="B43" s="66"/>
      <c r="C43" s="66"/>
      <c r="D43" s="66" t="s">
        <v>10</v>
      </c>
      <c r="E43" s="67" t="s">
        <v>9</v>
      </c>
      <c r="F43" s="66" t="s">
        <v>8</v>
      </c>
      <c r="G43" s="66" t="s">
        <v>7</v>
      </c>
      <c r="H43" s="66" t="s">
        <v>6</v>
      </c>
      <c r="J43" s="139" t="s">
        <v>175</v>
      </c>
    </row>
    <row r="44" spans="2:10" x14ac:dyDescent="0.2">
      <c r="B44" s="6" t="s">
        <v>90</v>
      </c>
      <c r="D44" s="68">
        <v>196.52918715640826</v>
      </c>
      <c r="E44" s="68">
        <v>198.73188831435726</v>
      </c>
      <c r="F44" s="68">
        <v>201.25698609068502</v>
      </c>
      <c r="G44" s="68">
        <v>203.84411981084389</v>
      </c>
      <c r="H44" s="68">
        <v>206.20038905785054</v>
      </c>
      <c r="J44" s="140">
        <f>D16/D44</f>
        <v>0.26705701100671836</v>
      </c>
    </row>
    <row r="45" spans="2:10" x14ac:dyDescent="0.2">
      <c r="B45" s="6" t="s">
        <v>91</v>
      </c>
      <c r="D45" s="68">
        <v>252.10822646102957</v>
      </c>
      <c r="E45" s="68">
        <v>255.10698948944707</v>
      </c>
      <c r="F45" s="68">
        <v>258.59236130772206</v>
      </c>
      <c r="G45" s="68">
        <v>262.15486977204239</v>
      </c>
      <c r="H45" s="68">
        <v>265.50182428626863</v>
      </c>
      <c r="J45" s="140">
        <f t="shared" ref="J45:J48" si="0">D17/D45</f>
        <v>0.33854440443809819</v>
      </c>
    </row>
    <row r="46" spans="2:10" x14ac:dyDescent="0.2">
      <c r="B46" s="6" t="s">
        <v>102</v>
      </c>
      <c r="D46" s="68">
        <v>277.35745427685862</v>
      </c>
      <c r="E46" s="68">
        <v>281.6954325223079</v>
      </c>
      <c r="F46" s="68">
        <v>286.3438609376459</v>
      </c>
      <c r="G46" s="68">
        <v>291.10674193962399</v>
      </c>
      <c r="H46" s="68">
        <v>295.69242303591682</v>
      </c>
      <c r="J46" s="140">
        <f t="shared" si="0"/>
        <v>0.36155637144941916</v>
      </c>
    </row>
    <row r="47" spans="2:10" x14ac:dyDescent="0.2">
      <c r="B47" s="6" t="s">
        <v>103</v>
      </c>
      <c r="D47" s="68">
        <v>289.10251207943128</v>
      </c>
      <c r="E47" s="68">
        <v>293.67641938859992</v>
      </c>
      <c r="F47" s="68">
        <v>298.57811152830413</v>
      </c>
      <c r="G47" s="68">
        <v>303.59955664962678</v>
      </c>
      <c r="H47" s="68">
        <v>308.44921189468863</v>
      </c>
      <c r="J47" s="140">
        <f t="shared" si="0"/>
        <v>0.370890976600592</v>
      </c>
    </row>
    <row r="48" spans="2:10" x14ac:dyDescent="0.2">
      <c r="B48" s="6" t="s">
        <v>104</v>
      </c>
      <c r="D48" s="68">
        <v>291.97218252625436</v>
      </c>
      <c r="E48" s="68">
        <v>296.60373439308131</v>
      </c>
      <c r="F48" s="68">
        <v>301.56730646877941</v>
      </c>
      <c r="G48" s="68">
        <v>306.65192657181478</v>
      </c>
      <c r="H48" s="68">
        <v>311.56607863129693</v>
      </c>
      <c r="J48" s="140">
        <f t="shared" si="0"/>
        <v>0.37305753891754034</v>
      </c>
    </row>
    <row r="50" spans="2:10" x14ac:dyDescent="0.2">
      <c r="D50" s="68"/>
      <c r="I50" s="6" t="s">
        <v>125</v>
      </c>
      <c r="J50" s="141">
        <f>AVERAGE(J44:J48)</f>
        <v>0.34222126048247364</v>
      </c>
    </row>
    <row r="53" spans="2:10" x14ac:dyDescent="0.2">
      <c r="J53" s="97"/>
    </row>
    <row r="54" spans="2:10" x14ac:dyDescent="0.2">
      <c r="B54" s="23"/>
    </row>
    <row r="55" spans="2:10" x14ac:dyDescent="0.2">
      <c r="B55" s="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K40"/>
  <sheetViews>
    <sheetView zoomScale="85" zoomScaleNormal="85" workbookViewId="0">
      <selection activeCell="O47" sqref="O47"/>
    </sheetView>
  </sheetViews>
  <sheetFormatPr defaultRowHeight="12.75" x14ac:dyDescent="0.2"/>
  <cols>
    <col min="1" max="1" width="4.28515625" customWidth="1"/>
    <col min="2" max="2" width="50.7109375" bestFit="1" customWidth="1"/>
    <col min="3" max="4" width="9.85546875" bestFit="1" customWidth="1"/>
    <col min="9" max="9" width="11" customWidth="1"/>
    <col min="10" max="10" width="8" customWidth="1"/>
    <col min="12" max="12" width="14.140625" bestFit="1" customWidth="1"/>
    <col min="13" max="13" width="21.42578125" bestFit="1" customWidth="1"/>
    <col min="14" max="14" width="19.5703125" bestFit="1" customWidth="1"/>
    <col min="15" max="15" width="17.5703125" bestFit="1" customWidth="1"/>
    <col min="16" max="16" width="17.5703125" customWidth="1"/>
  </cols>
  <sheetData>
    <row r="1" spans="2:11" ht="15" x14ac:dyDescent="0.25">
      <c r="B1" s="40"/>
    </row>
    <row r="2" spans="2:11" ht="18" x14ac:dyDescent="0.25">
      <c r="B2" s="92" t="s">
        <v>132</v>
      </c>
      <c r="K2" s="23" t="s">
        <v>122</v>
      </c>
    </row>
    <row r="3" spans="2:11" ht="15" x14ac:dyDescent="0.25">
      <c r="B3" s="72" t="s">
        <v>79</v>
      </c>
      <c r="C3" s="17" t="s">
        <v>11</v>
      </c>
      <c r="D3" s="17" t="s">
        <v>10</v>
      </c>
      <c r="E3" s="18" t="s">
        <v>9</v>
      </c>
      <c r="F3" s="17" t="s">
        <v>8</v>
      </c>
      <c r="G3" s="17" t="s">
        <v>7</v>
      </c>
      <c r="H3" s="17" t="s">
        <v>6</v>
      </c>
      <c r="K3" s="11" t="s">
        <v>163</v>
      </c>
    </row>
    <row r="4" spans="2:11" x14ac:dyDescent="0.2">
      <c r="B4" s="73" t="s">
        <v>78</v>
      </c>
      <c r="C4" s="75">
        <v>0</v>
      </c>
      <c r="D4" s="74">
        <f>Calculations!D7</f>
        <v>941.08328082483843</v>
      </c>
      <c r="E4" s="74">
        <f>Calculations!E7</f>
        <v>947.52887524516916</v>
      </c>
      <c r="F4" s="74">
        <f>Calculations!F7</f>
        <v>955.71795153499829</v>
      </c>
      <c r="G4" s="74">
        <f>Calculations!G7</f>
        <v>964.43592696848395</v>
      </c>
      <c r="H4" s="74">
        <f>Calculations!H7</f>
        <v>973.48730136062932</v>
      </c>
    </row>
    <row r="5" spans="2:11" x14ac:dyDescent="0.2">
      <c r="B5" s="73"/>
    </row>
    <row r="6" spans="2:11" s="113" customFormat="1" x14ac:dyDescent="0.2">
      <c r="B6" s="114"/>
    </row>
    <row r="7" spans="2:11" ht="51" x14ac:dyDescent="0.2">
      <c r="B7" s="73"/>
      <c r="D7" s="131" t="s">
        <v>171</v>
      </c>
    </row>
    <row r="8" spans="2:11" ht="18" x14ac:dyDescent="0.25">
      <c r="B8" s="92" t="s">
        <v>112</v>
      </c>
    </row>
    <row r="9" spans="2:11" ht="15" x14ac:dyDescent="0.25">
      <c r="B9" s="72" t="s">
        <v>83</v>
      </c>
      <c r="C9" s="17" t="s">
        <v>76</v>
      </c>
      <c r="D9" s="17" t="s">
        <v>10</v>
      </c>
      <c r="E9" s="18" t="s">
        <v>9</v>
      </c>
      <c r="F9" s="17" t="s">
        <v>8</v>
      </c>
      <c r="G9" s="17" t="s">
        <v>7</v>
      </c>
      <c r="H9" s="17" t="s">
        <v>6</v>
      </c>
      <c r="I9" s="58" t="s">
        <v>84</v>
      </c>
    </row>
    <row r="10" spans="2:11" x14ac:dyDescent="0.2">
      <c r="B10" s="29" t="s">
        <v>89</v>
      </c>
      <c r="C10" s="75">
        <v>225.95</v>
      </c>
      <c r="D10" s="130">
        <f>Calculations!D44</f>
        <v>196.52918715640826</v>
      </c>
      <c r="E10" s="132">
        <f>Calculations!E44</f>
        <v>198.73188831435726</v>
      </c>
      <c r="F10" s="132">
        <f>Calculations!F44</f>
        <v>201.25698609068502</v>
      </c>
      <c r="G10" s="132">
        <f>Calculations!G44</f>
        <v>203.84411981084389</v>
      </c>
      <c r="H10" s="132">
        <f>Calculations!H44</f>
        <v>206.20038905785054</v>
      </c>
      <c r="I10" s="70"/>
      <c r="J10" s="70"/>
      <c r="K10" s="11" t="s">
        <v>130</v>
      </c>
    </row>
    <row r="11" spans="2:11" x14ac:dyDescent="0.2">
      <c r="B11" s="29" t="s">
        <v>88</v>
      </c>
      <c r="C11" s="75">
        <v>225.95</v>
      </c>
      <c r="D11" s="130">
        <f>Calculations!D45</f>
        <v>252.10822646102957</v>
      </c>
      <c r="E11" s="132">
        <f>Calculations!E45</f>
        <v>255.10698948944707</v>
      </c>
      <c r="F11" s="132">
        <f>Calculations!F45</f>
        <v>258.59236130772206</v>
      </c>
      <c r="G11" s="132">
        <f>Calculations!G45</f>
        <v>262.15486977204239</v>
      </c>
      <c r="H11" s="132">
        <f>Calculations!H45</f>
        <v>265.50182428626863</v>
      </c>
      <c r="I11" s="117">
        <f t="shared" ref="I11:I14" si="0">(D11-C11)/C11</f>
        <v>0.11576997769873683</v>
      </c>
      <c r="J11" s="70"/>
    </row>
    <row r="12" spans="2:11" x14ac:dyDescent="0.2">
      <c r="B12" s="29" t="s">
        <v>85</v>
      </c>
      <c r="C12" s="75">
        <v>225.95</v>
      </c>
      <c r="D12" s="130">
        <f>Calculations!D46</f>
        <v>277.35745427685862</v>
      </c>
      <c r="E12" s="132">
        <f>Calculations!E46</f>
        <v>281.6954325223079</v>
      </c>
      <c r="F12" s="132">
        <f>Calculations!F46</f>
        <v>286.3438609376459</v>
      </c>
      <c r="G12" s="132">
        <f>Calculations!G46</f>
        <v>291.10674193962399</v>
      </c>
      <c r="H12" s="132">
        <f>Calculations!H46</f>
        <v>295.69242303591682</v>
      </c>
      <c r="I12" s="117">
        <f t="shared" si="0"/>
        <v>0.22751694745235065</v>
      </c>
      <c r="J12" s="70"/>
    </row>
    <row r="13" spans="2:11" x14ac:dyDescent="0.2">
      <c r="B13" s="29" t="s">
        <v>86</v>
      </c>
      <c r="C13" s="75">
        <v>225.95</v>
      </c>
      <c r="D13" s="130">
        <f>Calculations!D47</f>
        <v>289.10251207943128</v>
      </c>
      <c r="E13" s="132">
        <f>Calculations!E47</f>
        <v>293.67641938859992</v>
      </c>
      <c r="F13" s="132">
        <f>Calculations!F47</f>
        <v>298.57811152830413</v>
      </c>
      <c r="G13" s="132">
        <f>Calculations!G47</f>
        <v>303.59955664962678</v>
      </c>
      <c r="H13" s="132">
        <f>Calculations!H47</f>
        <v>308.44921189468863</v>
      </c>
      <c r="I13" s="117">
        <f t="shared" si="0"/>
        <v>0.27949772993773531</v>
      </c>
      <c r="J13" s="70"/>
    </row>
    <row r="14" spans="2:11" x14ac:dyDescent="0.2">
      <c r="B14" s="29" t="s">
        <v>87</v>
      </c>
      <c r="C14" s="75">
        <v>225.95</v>
      </c>
      <c r="D14" s="130">
        <f>Calculations!D48</f>
        <v>291.97218252625436</v>
      </c>
      <c r="E14" s="132">
        <f>Calculations!E48</f>
        <v>296.60373439308131</v>
      </c>
      <c r="F14" s="132">
        <f>Calculations!F48</f>
        <v>301.56730646877941</v>
      </c>
      <c r="G14" s="132">
        <f>Calculations!G48</f>
        <v>306.65192657181478</v>
      </c>
      <c r="H14" s="132">
        <f>Calculations!H48</f>
        <v>311.56607863129693</v>
      </c>
      <c r="I14" s="117">
        <f t="shared" si="0"/>
        <v>0.29219819661984675</v>
      </c>
      <c r="J14" s="70"/>
    </row>
    <row r="15" spans="2:11" x14ac:dyDescent="0.2">
      <c r="B15" s="27"/>
    </row>
    <row r="16" spans="2:11" ht="15" x14ac:dyDescent="0.25">
      <c r="B16" s="72" t="s">
        <v>128</v>
      </c>
      <c r="C16" s="17" t="s">
        <v>76</v>
      </c>
      <c r="D16" s="17" t="s">
        <v>10</v>
      </c>
      <c r="E16" s="18" t="s">
        <v>9</v>
      </c>
      <c r="F16" s="17" t="s">
        <v>8</v>
      </c>
      <c r="G16" s="17" t="s">
        <v>7</v>
      </c>
      <c r="H16" s="17" t="s">
        <v>6</v>
      </c>
    </row>
    <row r="17" spans="2:10" x14ac:dyDescent="0.2">
      <c r="B17" s="29" t="s">
        <v>89</v>
      </c>
      <c r="C17" s="106" t="s">
        <v>129</v>
      </c>
      <c r="D17" s="133">
        <f>'Energy use calculation'!D25</f>
        <v>20.832348702896518</v>
      </c>
      <c r="E17" s="133">
        <f>'Energy use calculation'!E25</f>
        <v>21.170193861225947</v>
      </c>
      <c r="F17" s="133">
        <f>'Energy use calculation'!F25</f>
        <v>21.422007754102705</v>
      </c>
      <c r="G17" s="133">
        <f>'Energy use calculation'!G25</f>
        <v>21.679536708117148</v>
      </c>
      <c r="H17" s="133">
        <f>'Energy use calculation'!H25</f>
        <v>21.961570809448602</v>
      </c>
      <c r="I17" s="11"/>
      <c r="J17" s="11" t="s">
        <v>154</v>
      </c>
    </row>
    <row r="18" spans="2:10" x14ac:dyDescent="0.2">
      <c r="B18" s="29" t="s">
        <v>88</v>
      </c>
      <c r="C18" s="133">
        <f>'Energy use calculation'!C26</f>
        <v>57.6266435</v>
      </c>
      <c r="D18" s="133">
        <f>'Energy use calculation'!D26</f>
        <v>49.007345528321196</v>
      </c>
      <c r="E18" s="133">
        <f>'Energy use calculation'!E26</f>
        <v>49.802114022524584</v>
      </c>
      <c r="F18" s="133">
        <f>'Energy use calculation'!F26</f>
        <v>50.394497081825378</v>
      </c>
      <c r="G18" s="133">
        <f>'Energy use calculation'!G26</f>
        <v>51.000324615385146</v>
      </c>
      <c r="H18" s="133">
        <f>'Energy use calculation'!H26</f>
        <v>51.663799620140537</v>
      </c>
    </row>
    <row r="19" spans="2:10" x14ac:dyDescent="0.2">
      <c r="B19" s="29" t="s">
        <v>85</v>
      </c>
      <c r="C19" s="133">
        <f>'Energy use calculation'!C27</f>
        <v>47.856527500000006</v>
      </c>
      <c r="D19" s="133">
        <f>'Energy use calculation'!D27</f>
        <v>40.698559494934067</v>
      </c>
      <c r="E19" s="133">
        <f>'Energy use calculation'!E27</f>
        <v>41.358581630337078</v>
      </c>
      <c r="F19" s="133">
        <f>'Energy use calculation'!F27</f>
        <v>41.850531090623839</v>
      </c>
      <c r="G19" s="133">
        <f>'Energy use calculation'!G27</f>
        <v>42.353645626872343</v>
      </c>
      <c r="H19" s="133">
        <f>'Energy use calculation'!H27</f>
        <v>42.904633987154661</v>
      </c>
    </row>
    <row r="20" spans="2:10" x14ac:dyDescent="0.2">
      <c r="B20" s="29" t="s">
        <v>86</v>
      </c>
      <c r="C20" s="133">
        <f>'Energy use calculation'!C28</f>
        <v>77.607098750000006</v>
      </c>
      <c r="D20" s="133">
        <f>'Energy use calculation'!D28</f>
        <v>65.999296035553314</v>
      </c>
      <c r="E20" s="133">
        <f>'Energy use calculation'!E28</f>
        <v>67.069628667594088</v>
      </c>
      <c r="F20" s="133">
        <f>'Energy use calculation'!F28</f>
        <v>67.867404276041327</v>
      </c>
      <c r="G20" s="133">
        <f>'Energy use calculation'!G28</f>
        <v>68.683285860788516</v>
      </c>
      <c r="H20" s="133">
        <f>'Energy use calculation'!H28</f>
        <v>69.576802593412538</v>
      </c>
    </row>
    <row r="21" spans="2:10" x14ac:dyDescent="0.2">
      <c r="B21" s="29" t="s">
        <v>87</v>
      </c>
      <c r="C21" s="133">
        <f>'Energy use calculation'!C29</f>
        <v>123.19150625</v>
      </c>
      <c r="D21" s="133">
        <f>'Energy use calculation'!D29</f>
        <v>104.76557970876942</v>
      </c>
      <c r="E21" s="133">
        <f>'Energy use calculation'!E29</f>
        <v>106.46459811370151</v>
      </c>
      <c r="F21" s="133">
        <f>'Energy use calculation'!F29</f>
        <v>107.73096653150201</v>
      </c>
      <c r="G21" s="133">
        <f>'Energy use calculation'!G29</f>
        <v>109.02607590893695</v>
      </c>
      <c r="H21" s="133">
        <f>'Energy use calculation'!H29</f>
        <v>110.4444213170821</v>
      </c>
    </row>
    <row r="22" spans="2:10" x14ac:dyDescent="0.2">
      <c r="B22" s="29"/>
      <c r="C22" s="71"/>
      <c r="D22" s="39"/>
      <c r="E22" s="39"/>
      <c r="F22" s="39"/>
      <c r="G22" s="39"/>
      <c r="H22" s="39"/>
    </row>
    <row r="23" spans="2:10" x14ac:dyDescent="0.2">
      <c r="B23" s="6"/>
    </row>
    <row r="24" spans="2:10" ht="15" x14ac:dyDescent="0.25">
      <c r="B24" s="72" t="s">
        <v>77</v>
      </c>
      <c r="C24" s="17" t="s">
        <v>76</v>
      </c>
      <c r="D24" s="17" t="s">
        <v>10</v>
      </c>
      <c r="E24" s="18" t="s">
        <v>9</v>
      </c>
      <c r="F24" s="17" t="s">
        <v>8</v>
      </c>
      <c r="G24" s="17" t="s">
        <v>7</v>
      </c>
      <c r="H24" s="17" t="s">
        <v>6</v>
      </c>
    </row>
    <row r="25" spans="2:10" x14ac:dyDescent="0.2">
      <c r="B25" s="29" t="s">
        <v>89</v>
      </c>
      <c r="C25" s="106" t="s">
        <v>129</v>
      </c>
      <c r="D25" s="134">
        <f t="shared" ref="D25:H29" si="1">D10+D17</f>
        <v>217.36153585930478</v>
      </c>
      <c r="E25" s="134">
        <f t="shared" si="1"/>
        <v>219.90208217558322</v>
      </c>
      <c r="F25" s="134">
        <f t="shared" si="1"/>
        <v>222.67899384478773</v>
      </c>
      <c r="G25" s="134">
        <f t="shared" si="1"/>
        <v>225.52365651896105</v>
      </c>
      <c r="H25" s="134">
        <f t="shared" si="1"/>
        <v>228.16195986729915</v>
      </c>
    </row>
    <row r="26" spans="2:10" x14ac:dyDescent="0.2">
      <c r="B26" s="29" t="s">
        <v>88</v>
      </c>
      <c r="C26" s="134">
        <f t="shared" ref="C26" si="2">C11+C18</f>
        <v>283.57664349999999</v>
      </c>
      <c r="D26" s="134">
        <f t="shared" si="1"/>
        <v>301.11557198935077</v>
      </c>
      <c r="E26" s="134">
        <f t="shared" si="1"/>
        <v>304.90910351197164</v>
      </c>
      <c r="F26" s="134">
        <f t="shared" si="1"/>
        <v>308.98685838954742</v>
      </c>
      <c r="G26" s="134">
        <f t="shared" si="1"/>
        <v>313.15519438742751</v>
      </c>
      <c r="H26" s="134">
        <f t="shared" si="1"/>
        <v>317.16562390640917</v>
      </c>
    </row>
    <row r="27" spans="2:10" x14ac:dyDescent="0.2">
      <c r="B27" s="29" t="s">
        <v>85</v>
      </c>
      <c r="C27" s="134">
        <f t="shared" ref="C27" si="3">C12+C19</f>
        <v>273.80652750000002</v>
      </c>
      <c r="D27" s="134">
        <f t="shared" si="1"/>
        <v>318.05601377179266</v>
      </c>
      <c r="E27" s="134">
        <f t="shared" si="1"/>
        <v>323.05401415264498</v>
      </c>
      <c r="F27" s="134">
        <f t="shared" si="1"/>
        <v>328.19439202826976</v>
      </c>
      <c r="G27" s="134">
        <f t="shared" si="1"/>
        <v>333.46038756649631</v>
      </c>
      <c r="H27" s="134">
        <f t="shared" si="1"/>
        <v>338.5970570230715</v>
      </c>
    </row>
    <row r="28" spans="2:10" x14ac:dyDescent="0.2">
      <c r="B28" s="29" t="s">
        <v>86</v>
      </c>
      <c r="C28" s="134">
        <f t="shared" ref="C28" si="4">C13+C20</f>
        <v>303.55709875000002</v>
      </c>
      <c r="D28" s="134">
        <f t="shared" si="1"/>
        <v>355.10180811498458</v>
      </c>
      <c r="E28" s="134">
        <f t="shared" si="1"/>
        <v>360.74604805619401</v>
      </c>
      <c r="F28" s="134">
        <f t="shared" si="1"/>
        <v>366.44551580434546</v>
      </c>
      <c r="G28" s="134">
        <f t="shared" si="1"/>
        <v>372.28284251041532</v>
      </c>
      <c r="H28" s="134">
        <f t="shared" si="1"/>
        <v>378.02601448810117</v>
      </c>
    </row>
    <row r="29" spans="2:10" x14ac:dyDescent="0.2">
      <c r="B29" s="29" t="s">
        <v>87</v>
      </c>
      <c r="C29" s="134">
        <f t="shared" ref="C29" si="5">C14+C21</f>
        <v>349.14150625000002</v>
      </c>
      <c r="D29" s="134">
        <f t="shared" si="1"/>
        <v>396.73776223502375</v>
      </c>
      <c r="E29" s="134">
        <f t="shared" si="1"/>
        <v>403.06833250678284</v>
      </c>
      <c r="F29" s="134">
        <f t="shared" si="1"/>
        <v>409.29827300028143</v>
      </c>
      <c r="G29" s="134">
        <f t="shared" si="1"/>
        <v>415.67800248075173</v>
      </c>
      <c r="H29" s="134">
        <f t="shared" si="1"/>
        <v>422.01049994837905</v>
      </c>
    </row>
    <row r="30" spans="2:10" x14ac:dyDescent="0.2">
      <c r="B30" s="6"/>
    </row>
    <row r="31" spans="2:10" x14ac:dyDescent="0.2">
      <c r="B31" s="6"/>
    </row>
    <row r="32" spans="2:10" ht="18" x14ac:dyDescent="0.25">
      <c r="B32" s="92" t="s">
        <v>165</v>
      </c>
    </row>
    <row r="33" spans="2:10" ht="15" x14ac:dyDescent="0.25">
      <c r="B33" s="72" t="s">
        <v>164</v>
      </c>
      <c r="C33" s="17" t="s">
        <v>76</v>
      </c>
      <c r="D33" s="17" t="s">
        <v>10</v>
      </c>
      <c r="E33" s="18" t="s">
        <v>9</v>
      </c>
      <c r="F33" s="17" t="s">
        <v>8</v>
      </c>
      <c r="G33" s="17" t="s">
        <v>7</v>
      </c>
      <c r="H33" s="17" t="s">
        <v>6</v>
      </c>
      <c r="I33" s="58" t="s">
        <v>84</v>
      </c>
    </row>
    <row r="34" spans="2:10" x14ac:dyDescent="0.2">
      <c r="B34" s="29" t="s">
        <v>89</v>
      </c>
      <c r="C34" s="135"/>
      <c r="D34" s="135">
        <f t="shared" ref="D34:H38" si="6">D10/Days</f>
        <v>0.53806758975060442</v>
      </c>
      <c r="E34" s="135">
        <f t="shared" si="6"/>
        <v>0.54409825684971191</v>
      </c>
      <c r="F34" s="135">
        <f t="shared" si="6"/>
        <v>0.55101159778421638</v>
      </c>
      <c r="G34" s="135">
        <f t="shared" si="6"/>
        <v>0.55809478387636935</v>
      </c>
      <c r="H34" s="135">
        <f t="shared" si="6"/>
        <v>0.56454589748898165</v>
      </c>
      <c r="I34" s="70"/>
      <c r="J34" s="70"/>
    </row>
    <row r="35" spans="2:10" x14ac:dyDescent="0.2">
      <c r="B35" s="29" t="s">
        <v>88</v>
      </c>
      <c r="C35" s="135">
        <f>C11/Days</f>
        <v>0.61861738535249822</v>
      </c>
      <c r="D35" s="135">
        <f t="shared" si="6"/>
        <v>0.6902347062588079</v>
      </c>
      <c r="E35" s="135">
        <f t="shared" si="6"/>
        <v>0.69844487197658334</v>
      </c>
      <c r="F35" s="135">
        <f t="shared" si="6"/>
        <v>0.7079872999526956</v>
      </c>
      <c r="G35" s="135">
        <f t="shared" si="6"/>
        <v>0.71774091655589978</v>
      </c>
      <c r="H35" s="135">
        <f t="shared" si="6"/>
        <v>0.72690437860716939</v>
      </c>
      <c r="I35" s="117">
        <f t="shared" ref="I35:I38" si="7">(D35-C35)/C35</f>
        <v>0.11576997769873695</v>
      </c>
      <c r="J35" s="70"/>
    </row>
    <row r="36" spans="2:10" x14ac:dyDescent="0.2">
      <c r="B36" s="29" t="s">
        <v>85</v>
      </c>
      <c r="C36" s="135">
        <f>C12/Days</f>
        <v>0.61861738535249822</v>
      </c>
      <c r="D36" s="135">
        <f t="shared" si="6"/>
        <v>0.75936332450885313</v>
      </c>
      <c r="E36" s="135">
        <f t="shared" si="6"/>
        <v>0.77124006166271841</v>
      </c>
      <c r="F36" s="135">
        <f t="shared" si="6"/>
        <v>0.78396676505857876</v>
      </c>
      <c r="G36" s="135">
        <f t="shared" si="6"/>
        <v>0.79700682255886102</v>
      </c>
      <c r="H36" s="135">
        <f t="shared" si="6"/>
        <v>0.80956173315788316</v>
      </c>
      <c r="I36" s="117">
        <f t="shared" si="7"/>
        <v>0.22751694745235068</v>
      </c>
      <c r="J36" s="70"/>
    </row>
    <row r="37" spans="2:10" x14ac:dyDescent="0.2">
      <c r="B37" s="29" t="s">
        <v>86</v>
      </c>
      <c r="C37" s="135">
        <f>C13/Days</f>
        <v>0.61861738535249822</v>
      </c>
      <c r="D37" s="135">
        <f t="shared" si="6"/>
        <v>0.79151954025853877</v>
      </c>
      <c r="E37" s="135">
        <f t="shared" si="6"/>
        <v>0.80404221598521541</v>
      </c>
      <c r="F37" s="135">
        <f t="shared" si="6"/>
        <v>0.81746231766818378</v>
      </c>
      <c r="G37" s="135">
        <f t="shared" si="6"/>
        <v>0.83121028514613771</v>
      </c>
      <c r="H37" s="135">
        <f t="shared" si="6"/>
        <v>0.8444879175761496</v>
      </c>
      <c r="I37" s="117">
        <f t="shared" si="7"/>
        <v>0.27949772993773542</v>
      </c>
      <c r="J37" s="70"/>
    </row>
    <row r="38" spans="2:10" x14ac:dyDescent="0.2">
      <c r="B38" s="29" t="s">
        <v>87</v>
      </c>
      <c r="C38" s="135">
        <f>C14/Days</f>
        <v>0.61861738535249822</v>
      </c>
      <c r="D38" s="135">
        <f t="shared" si="6"/>
        <v>0.79937626975018305</v>
      </c>
      <c r="E38" s="135">
        <f t="shared" si="6"/>
        <v>0.81205676767441837</v>
      </c>
      <c r="F38" s="135">
        <f t="shared" si="6"/>
        <v>0.82564628738885537</v>
      </c>
      <c r="G38" s="135">
        <f t="shared" si="6"/>
        <v>0.83956721854021843</v>
      </c>
      <c r="H38" s="135">
        <f t="shared" si="6"/>
        <v>0.85302143362435845</v>
      </c>
      <c r="I38" s="117">
        <f t="shared" si="7"/>
        <v>0.29219819661984686</v>
      </c>
      <c r="J38" s="70"/>
    </row>
    <row r="39" spans="2:10" x14ac:dyDescent="0.2">
      <c r="B39" s="6"/>
      <c r="C39" s="115"/>
      <c r="D39" s="115"/>
      <c r="E39" s="115"/>
      <c r="F39" s="115"/>
      <c r="G39" s="115"/>
      <c r="H39" s="115"/>
    </row>
    <row r="40" spans="2:10" x14ac:dyDescent="0.2">
      <c r="D40" s="11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3"/>
  <sheetViews>
    <sheetView workbookViewId="0">
      <selection activeCell="D23" sqref="D23"/>
    </sheetView>
  </sheetViews>
  <sheetFormatPr defaultRowHeight="12.75" x14ac:dyDescent="0.2"/>
  <cols>
    <col min="2" max="2" width="43" bestFit="1" customWidth="1"/>
    <col min="3" max="3" width="13.7109375" customWidth="1"/>
    <col min="4" max="4" width="14.85546875" customWidth="1"/>
    <col min="5" max="8" width="13.42578125" bestFit="1" customWidth="1"/>
    <col min="9" max="9" width="3.28515625" customWidth="1"/>
  </cols>
  <sheetData>
    <row r="3" spans="2:10" ht="15" x14ac:dyDescent="0.25">
      <c r="B3" s="58" t="s">
        <v>82</v>
      </c>
      <c r="C3" s="78">
        <f>'Lamp volumes'!H20</f>
        <v>-8.7182173310366776E-3</v>
      </c>
      <c r="J3" s="11" t="s">
        <v>81</v>
      </c>
    </row>
    <row r="4" spans="2:10" ht="15" x14ac:dyDescent="0.25">
      <c r="B4" s="79"/>
      <c r="C4" s="78"/>
      <c r="D4" s="11"/>
    </row>
    <row r="5" spans="2:10" ht="15" x14ac:dyDescent="0.25">
      <c r="B5" s="58" t="s">
        <v>55</v>
      </c>
      <c r="C5" s="17" t="s">
        <v>11</v>
      </c>
      <c r="D5" s="17" t="s">
        <v>10</v>
      </c>
      <c r="E5" s="18" t="s">
        <v>9</v>
      </c>
      <c r="F5" s="17" t="s">
        <v>8</v>
      </c>
      <c r="G5" s="17" t="s">
        <v>7</v>
      </c>
      <c r="H5" s="17" t="s">
        <v>6</v>
      </c>
    </row>
    <row r="6" spans="2:10" x14ac:dyDescent="0.2">
      <c r="B6" s="6" t="s">
        <v>80</v>
      </c>
      <c r="C6" s="77">
        <f>'Lamp volumes'!G17*(1+Revenue!$C$3)</f>
        <v>3757.9492380980396</v>
      </c>
      <c r="D6" s="77">
        <f>C6*(1+Revenue!$C$3)</f>
        <v>3725.1866199212968</v>
      </c>
      <c r="E6" s="77">
        <f>D6*(1+Revenue!$C$3)</f>
        <v>3692.7096333701529</v>
      </c>
      <c r="F6" s="77">
        <f>E6*(1+Revenue!$C$3)</f>
        <v>3660.5157882460189</v>
      </c>
      <c r="G6" s="77">
        <f>F6*(1+Revenue!$C$3)</f>
        <v>3628.6026160603988</v>
      </c>
      <c r="H6" s="77">
        <f>G6*(1+Revenue!$C$3)</f>
        <v>3596.967669845616</v>
      </c>
      <c r="J6" s="11" t="s">
        <v>168</v>
      </c>
    </row>
    <row r="7" spans="2:10" x14ac:dyDescent="0.2">
      <c r="B7" s="6"/>
      <c r="C7" s="77"/>
      <c r="D7" s="77"/>
      <c r="E7" s="77"/>
      <c r="F7" s="77"/>
      <c r="G7" s="77"/>
      <c r="H7" s="77"/>
    </row>
    <row r="8" spans="2:10" ht="15" x14ac:dyDescent="0.25">
      <c r="B8" s="58" t="s">
        <v>114</v>
      </c>
      <c r="C8" s="17" t="s">
        <v>157</v>
      </c>
      <c r="D8" s="17" t="s">
        <v>10</v>
      </c>
      <c r="E8" s="18" t="s">
        <v>9</v>
      </c>
      <c r="F8" s="17" t="s">
        <v>8</v>
      </c>
      <c r="G8" s="17" t="s">
        <v>7</v>
      </c>
      <c r="H8" s="17" t="s">
        <v>6</v>
      </c>
    </row>
    <row r="9" spans="2:10" x14ac:dyDescent="0.2">
      <c r="B9" s="6" t="s">
        <v>90</v>
      </c>
      <c r="C9" s="97">
        <f>'Lamp volumes'!D24</f>
        <v>0</v>
      </c>
      <c r="D9" s="47">
        <f>(C11*'Escalators &amp; overheads'!$B$32)+C9</f>
        <v>5.0118702189395938E-3</v>
      </c>
      <c r="E9" s="47">
        <f>(D11*'Escalators &amp; overheads'!$B$32)+D9</f>
        <v>9.5225534159852285E-3</v>
      </c>
      <c r="F9" s="47">
        <f>(E11*'Escalators &amp; overheads'!$B$32)+E9</f>
        <v>1.3582168293326299E-2</v>
      </c>
      <c r="G9" s="47">
        <f>(F11*'Escalators &amp; overheads'!$B$32)+F9</f>
        <v>1.7235821682933264E-2</v>
      </c>
      <c r="H9" s="47">
        <f>(G11*'Escalators &amp; overheads'!$B$32)+G9</f>
        <v>2.0524109733579533E-2</v>
      </c>
    </row>
    <row r="10" spans="2:10" x14ac:dyDescent="0.2">
      <c r="B10" s="6" t="s">
        <v>91</v>
      </c>
      <c r="C10" s="97">
        <f>'Lamp volumes'!D25</f>
        <v>2.637826431020839E-4</v>
      </c>
      <c r="D10" s="47">
        <f>C10+(C12*'Escalators &amp; overheads'!$B$32)+(C13*'Escalators &amp; overheads'!$B$32)</f>
        <v>9.5225534159852299E-2</v>
      </c>
      <c r="E10" s="47">
        <f>D10+(D12*'Escalators &amp; overheads'!$B$32)+(D13*'Escalators &amp; overheads'!$B$32)</f>
        <v>0.18069111052492748</v>
      </c>
      <c r="F10" s="47">
        <f>E10+(E12*'Escalators &amp; overheads'!$B$32)+(E13*'Escalators &amp; overheads'!$B$32)</f>
        <v>0.25761012925349513</v>
      </c>
      <c r="G10" s="47">
        <f>F10+(F12*'Escalators &amp; overheads'!$B$32)+(F13*'Escalators &amp; overheads'!$B$32)</f>
        <v>0.326837246109206</v>
      </c>
      <c r="H10" s="47">
        <f>G10+(G12*'Escalators &amp; overheads'!$B$32)+(G13*'Escalators &amp; overheads'!$B$32)</f>
        <v>0.38914165127934586</v>
      </c>
    </row>
    <row r="11" spans="2:10" x14ac:dyDescent="0.2">
      <c r="B11" s="6" t="s">
        <v>102</v>
      </c>
      <c r="C11" s="97">
        <f>'Lamp volumes'!D26</f>
        <v>5.0118702189395938E-2</v>
      </c>
      <c r="D11" s="47">
        <f>C11*(1-'Escalators &amp; overheads'!$B$32)</f>
        <v>4.5106831970456347E-2</v>
      </c>
      <c r="E11" s="47">
        <f>D11*(1-'Escalators &amp; overheads'!$B$32)</f>
        <v>4.0596148773410716E-2</v>
      </c>
      <c r="F11" s="47">
        <f>E11*(1-'Escalators &amp; overheads'!$B$32)</f>
        <v>3.6536533896069645E-2</v>
      </c>
      <c r="G11" s="47">
        <f>F11*(1-'Escalators &amp; overheads'!$B$32)</f>
        <v>3.2882880506462681E-2</v>
      </c>
      <c r="H11" s="47">
        <f>G11*(1-'Escalators &amp; overheads'!$B$32)</f>
        <v>2.9594592455816412E-2</v>
      </c>
    </row>
    <row r="12" spans="2:10" x14ac:dyDescent="0.2">
      <c r="B12" s="6" t="s">
        <v>103</v>
      </c>
      <c r="C12" s="97">
        <f>'Lamp volumes'!D27</f>
        <v>9.7335795304668959E-2</v>
      </c>
      <c r="D12" s="47">
        <f>C12*(1-'Escalators &amp; overheads'!$B$32)</f>
        <v>8.7602215774202061E-2</v>
      </c>
      <c r="E12" s="47">
        <f>D12*(1-'Escalators &amp; overheads'!$B$32)</f>
        <v>7.8841994196781853E-2</v>
      </c>
      <c r="F12" s="47">
        <f>E12*(1-'Escalators &amp; overheads'!$B$32)</f>
        <v>7.0957794777103664E-2</v>
      </c>
      <c r="G12" s="47">
        <f>F12*(1-'Escalators &amp; overheads'!$B$32)</f>
        <v>6.3862015299393296E-2</v>
      </c>
      <c r="H12" s="47">
        <f>G12*(1-'Escalators &amp; overheads'!$B$32)</f>
        <v>5.7475813769453966E-2</v>
      </c>
    </row>
    <row r="13" spans="2:10" x14ac:dyDescent="0.2">
      <c r="B13" s="99" t="s">
        <v>104</v>
      </c>
      <c r="C13" s="97">
        <f>'Lamp volumes'!D28</f>
        <v>0.85228171986283308</v>
      </c>
      <c r="D13" s="47">
        <f>C13*(1-'Escalators &amp; overheads'!$B$32)</f>
        <v>0.76705354787654978</v>
      </c>
      <c r="E13" s="47">
        <f>D13*(1-'Escalators &amp; overheads'!$B$32)</f>
        <v>0.69034819308889483</v>
      </c>
      <c r="F13" s="47">
        <f>E13*(1-'Escalators &amp; overheads'!$B$32)</f>
        <v>0.6213133737800054</v>
      </c>
      <c r="G13" s="47">
        <f>F13*(1-'Escalators &amp; overheads'!$B$32)</f>
        <v>0.55918203640200492</v>
      </c>
      <c r="H13" s="47">
        <f>G13*(1-'Escalators &amp; overheads'!$B$32)</f>
        <v>0.50326383276180442</v>
      </c>
    </row>
    <row r="14" spans="2:10" x14ac:dyDescent="0.2">
      <c r="B14" s="101" t="s">
        <v>36</v>
      </c>
      <c r="C14" s="102"/>
      <c r="D14" s="111">
        <f>SUM(D9:D13)</f>
        <v>1</v>
      </c>
      <c r="E14" s="111">
        <f t="shared" ref="E14:H14" si="0">SUM(E9:E13)</f>
        <v>1</v>
      </c>
      <c r="F14" s="111">
        <f t="shared" si="0"/>
        <v>1.0000000000000002</v>
      </c>
      <c r="G14" s="111">
        <f t="shared" si="0"/>
        <v>1</v>
      </c>
      <c r="H14" s="111">
        <f t="shared" si="0"/>
        <v>1.0000000000000002</v>
      </c>
    </row>
    <row r="16" spans="2:10" ht="15" x14ac:dyDescent="0.25">
      <c r="B16" s="58" t="s">
        <v>127</v>
      </c>
      <c r="C16" s="17"/>
      <c r="D16" s="17" t="s">
        <v>10</v>
      </c>
      <c r="E16" s="18" t="s">
        <v>9</v>
      </c>
      <c r="F16" s="17" t="s">
        <v>8</v>
      </c>
      <c r="G16" s="17" t="s">
        <v>7</v>
      </c>
      <c r="H16" s="17" t="s">
        <v>6</v>
      </c>
      <c r="J16" s="11" t="s">
        <v>160</v>
      </c>
    </row>
    <row r="17" spans="1:10" x14ac:dyDescent="0.2">
      <c r="A17" s="10"/>
      <c r="B17" s="6" t="s">
        <v>90</v>
      </c>
      <c r="C17" s="97"/>
      <c r="D17" s="100">
        <f>$D9*D$6*'Price schedule'!D10</f>
        <v>3669.2297731369422</v>
      </c>
      <c r="E17" s="100">
        <f>$D9*E$6*'Price schedule'!E10</f>
        <v>3678.0068610628064</v>
      </c>
      <c r="F17" s="100">
        <f>$D9*F$6*'Price schedule'!F10</f>
        <v>3692.2667176247633</v>
      </c>
      <c r="G17" s="100">
        <f>$D9*G$6*'Price schedule'!G10</f>
        <v>3707.126568680821</v>
      </c>
      <c r="H17" s="100">
        <f>$D9*H$6*'Price schedule'!H10</f>
        <v>3717.2847602381548</v>
      </c>
      <c r="J17" s="6"/>
    </row>
    <row r="18" spans="1:10" x14ac:dyDescent="0.2">
      <c r="A18" s="10"/>
      <c r="B18" s="6" t="s">
        <v>91</v>
      </c>
      <c r="C18" s="97"/>
      <c r="D18" s="100">
        <f>$D10*D$6*'Price schedule'!D11</f>
        <v>89431.078688072375</v>
      </c>
      <c r="E18" s="100">
        <f>$D10*E$6*'Price schedule'!E11</f>
        <v>89705.884880932223</v>
      </c>
      <c r="F18" s="100">
        <f>$D10*F$6*'Price schedule'!F11</f>
        <v>90138.721467821582</v>
      </c>
      <c r="G18" s="100">
        <f>$D10*G$6*'Price schedule'!G11</f>
        <v>90583.846083534183</v>
      </c>
      <c r="H18" s="100">
        <f>$D10*H$6*'Price schedule'!H11</f>
        <v>90940.525889113473</v>
      </c>
      <c r="J18" s="6"/>
    </row>
    <row r="19" spans="1:10" x14ac:dyDescent="0.2">
      <c r="A19" s="10"/>
      <c r="B19" s="6" t="s">
        <v>102</v>
      </c>
      <c r="C19" s="97"/>
      <c r="D19" s="100">
        <f>$D11*D$6*'Price schedule'!D12</f>
        <v>46604.752168530023</v>
      </c>
      <c r="E19" s="100">
        <f>$D11*E$6*'Price schedule'!E12</f>
        <v>46921.003373016676</v>
      </c>
      <c r="F19" s="100">
        <f>$D11*F$6*'Price schedule'!F12</f>
        <v>47279.457735388394</v>
      </c>
      <c r="G19" s="100">
        <f>$D11*G$6*'Price schedule'!G12</f>
        <v>47646.828592902821</v>
      </c>
      <c r="H19" s="100">
        <f>$D11*H$6*'Price schedule'!H12</f>
        <v>47975.449930156821</v>
      </c>
      <c r="J19" s="6"/>
    </row>
    <row r="20" spans="1:10" x14ac:dyDescent="0.2">
      <c r="A20" s="10"/>
      <c r="B20" s="6" t="s">
        <v>103</v>
      </c>
      <c r="C20" s="97"/>
      <c r="D20" s="100">
        <f>$D12*D$6*'Price schedule'!D13</f>
        <v>94344.153239051448</v>
      </c>
      <c r="E20" s="100">
        <f>$D12*E$6*'Price schedule'!E13</f>
        <v>95001.251606519596</v>
      </c>
      <c r="F20" s="100">
        <f>$D12*F$6*'Price schedule'!F13</f>
        <v>95744.832205778963</v>
      </c>
      <c r="G20" s="100">
        <f>$D12*G$6*'Price schedule'!G13</f>
        <v>96506.292935486374</v>
      </c>
      <c r="H20" s="100">
        <f>$D12*H$6*'Price schedule'!H13</f>
        <v>97193.067805816332</v>
      </c>
      <c r="J20" s="6"/>
    </row>
    <row r="21" spans="1:10" x14ac:dyDescent="0.2">
      <c r="A21" s="10"/>
      <c r="B21" s="99" t="s">
        <v>104</v>
      </c>
      <c r="C21" s="98"/>
      <c r="D21" s="100">
        <f>$D13*D$6*'Price schedule'!D14</f>
        <v>834286.45694792317</v>
      </c>
      <c r="E21" s="100">
        <f>$D13*E$6*'Price schedule'!E14</f>
        <v>840131.86487036606</v>
      </c>
      <c r="F21" s="100">
        <f>$D13*F$6*'Price schedule'!F14</f>
        <v>846744.18804862222</v>
      </c>
      <c r="G21" s="100">
        <f>$D13*G$6*'Price schedule'!G14</f>
        <v>853514.27662965714</v>
      </c>
      <c r="H21" s="100">
        <f>$D13*H$6*'Price schedule'!H14</f>
        <v>859631.62753099296</v>
      </c>
      <c r="J21" s="6"/>
    </row>
    <row r="22" spans="1:10" x14ac:dyDescent="0.2">
      <c r="A22" s="10"/>
      <c r="B22" s="101" t="s">
        <v>36</v>
      </c>
      <c r="C22" s="102"/>
      <c r="D22" s="103">
        <f>SUM(D17:D21)</f>
        <v>1068335.6708167139</v>
      </c>
      <c r="E22" s="103">
        <f t="shared" ref="E22:H22" si="1">SUM(E17:E21)</f>
        <v>1075438.0115918973</v>
      </c>
      <c r="F22" s="103">
        <f t="shared" si="1"/>
        <v>1083599.4661752358</v>
      </c>
      <c r="G22" s="103">
        <f t="shared" si="1"/>
        <v>1091958.3708102615</v>
      </c>
      <c r="H22" s="103">
        <f t="shared" si="1"/>
        <v>1099457.9559163176</v>
      </c>
      <c r="J22" s="6"/>
    </row>
    <row r="23" spans="1:10" x14ac:dyDescent="0.2">
      <c r="A23" s="10"/>
      <c r="B23" s="81"/>
      <c r="C23" s="71"/>
      <c r="D23" s="76"/>
      <c r="E23" s="76"/>
      <c r="F23" s="76"/>
      <c r="G23" s="76"/>
      <c r="H23" s="76"/>
      <c r="J23" s="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C9BADB7961D94AA479786BE745AB6B" ma:contentTypeVersion="5" ma:contentTypeDescription="Create a new document." ma:contentTypeScope="" ma:versionID="cd2ee2c1adfa42f862662ca3fdc1150d">
  <xsd:schema xmlns:xsd="http://www.w3.org/2001/XMLSchema" xmlns:xs="http://www.w3.org/2001/XMLSchema" xmlns:p="http://schemas.microsoft.com/office/2006/metadata/properties" xmlns:ns2="65930c9a-4307-4bf5-9068-61a0eebb0c4e" targetNamespace="http://schemas.microsoft.com/office/2006/metadata/properties" ma:root="true" ma:fieldsID="ebcd64067fedc2813dfb0fdf83e74e36" ns2:_="">
    <xsd:import namespace="65930c9a-4307-4bf5-9068-61a0eebb0c4e"/>
    <xsd:element name="properties">
      <xsd:complexType>
        <xsd:sequence>
          <xsd:element name="documentManagement">
            <xsd:complexType>
              <xsd:all>
                <xsd:element ref="ns2:Internal_x0020__x002f__x0020_Public" minOccurs="0"/>
                <xsd:element ref="ns2:Stage" minOccurs="0"/>
                <xsd:element ref="ns2:Document_x0020_Section" minOccurs="0"/>
                <xsd:element ref="ns2:Responsibil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930c9a-4307-4bf5-9068-61a0eebb0c4e" elementFormDefault="qualified">
    <xsd:import namespace="http://schemas.microsoft.com/office/2006/documentManagement/types"/>
    <xsd:import namespace="http://schemas.microsoft.com/office/infopath/2007/PartnerControls"/>
    <xsd:element name="Internal_x0020__x002f__x0020_Public" ma:index="8" nillable="true" ma:displayName="Internal / Public" ma:format="Dropdown" ma:internalName="Internal_x0020__x002f__x0020_Public">
      <xsd:simpleType>
        <xsd:restriction base="dms:Choice">
          <xsd:enumeration value="Internal"/>
          <xsd:enumeration value="Public"/>
        </xsd:restriction>
      </xsd:simpleType>
    </xsd:element>
    <xsd:element name="Stage" ma:index="9" nillable="true" ma:displayName="Document Type" ma:format="Dropdown" ma:internalName="Stage">
      <xsd:simpleType>
        <xsd:restriction base="dms:Choice">
          <xsd:enumeration value="Forecast"/>
          <xsd:enumeration value="Historical"/>
          <xsd:enumeration value="Regulatory documents"/>
          <xsd:enumeration value="Submitted justification documents"/>
          <xsd:enumeration value="Management"/>
          <xsd:enumeration value="Internal Comms"/>
          <xsd:enumeration value="Governance"/>
          <xsd:enumeration value="Decision Support"/>
          <xsd:enumeration value="Customer Communications"/>
          <xsd:enumeration value="AER communications"/>
          <xsd:enumeration value="Government Relations"/>
          <xsd:enumeration value="Preliminary Proposal"/>
        </xsd:restriction>
      </xsd:simpleType>
    </xsd:element>
    <xsd:element name="Document_x0020_Section" ma:index="10" nillable="true" ma:displayName="Audience" ma:format="Dropdown" ma:internalName="Document_x0020_Section">
      <xsd:simpleType>
        <xsd:restriction base="dms:Choice">
          <xsd:enumeration value="Project internal"/>
          <xsd:enumeration value="GM Governance Group"/>
          <xsd:enumeration value="RSSC"/>
          <xsd:enumeration value="DNSP Boards"/>
          <xsd:enumeration value="Board Regulatory Committee"/>
          <xsd:enumeration value="EQL Board"/>
          <xsd:enumeration value="Public"/>
        </xsd:restriction>
      </xsd:simpleType>
    </xsd:element>
    <xsd:element name="Responsibility" ma:index="11" nillable="true" ma:displayName="Responsibility" ma:format="Dropdown" ma:indexed="true" ma:internalName="Responsibility">
      <xsd:simpleType>
        <xsd:restriction base="dms:Choice">
          <xsd:enumeration value="Central"/>
          <xsd:enumeration value="Regulatory"/>
          <xsd:enumeration value="Customer"/>
          <xsd:enumeration value="Investment"/>
          <xsd:enumeration value="Financ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ection xmlns="65930c9a-4307-4bf5-9068-61a0eebb0c4e">Public</Document_x0020_Section>
    <Internal_x0020__x002f__x0020_Public xmlns="65930c9a-4307-4bf5-9068-61a0eebb0c4e" xsi:nil="true"/>
    <Stage xmlns="65930c9a-4307-4bf5-9068-61a0eebb0c4e">Regulatory documents</Stage>
    <Responsibility xmlns="65930c9a-4307-4bf5-9068-61a0eebb0c4e">Regulatory</Responsibilit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61EBDB-AAE0-4DFA-B4A3-1E87986B4B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930c9a-4307-4bf5-9068-61a0eebb0c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AE595D-9DE0-4E16-B0C6-309C1069F78C}">
  <ds:schemaRefs>
    <ds:schemaRef ds:uri="http://schemas.microsoft.com/office/2006/metadata/properties"/>
    <ds:schemaRef ds:uri="http://schemas.microsoft.com/office/infopath/2007/PartnerControls"/>
    <ds:schemaRef ds:uri="65930c9a-4307-4bf5-9068-61a0eebb0c4e"/>
  </ds:schemaRefs>
</ds:datastoreItem>
</file>

<file path=customXml/itemProps3.xml><?xml version="1.0" encoding="utf-8"?>
<ds:datastoreItem xmlns:ds="http://schemas.openxmlformats.org/officeDocument/2006/customXml" ds:itemID="{B406405D-47BD-4DB6-8D97-3BFC9A20A1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AER methodology &amp; notes</vt:lpstr>
      <vt:lpstr>Cover</vt:lpstr>
      <vt:lpstr>Escalators &amp; overheads</vt:lpstr>
      <vt:lpstr>Labour &amp; Materials</vt:lpstr>
      <vt:lpstr>Lamp volumes</vt:lpstr>
      <vt:lpstr>Energy use calculation</vt:lpstr>
      <vt:lpstr>Calculations</vt:lpstr>
      <vt:lpstr>Price schedule</vt:lpstr>
      <vt:lpstr>Revenue</vt:lpstr>
      <vt:lpstr>Days</vt:lpstr>
      <vt:lpstr>Months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2019-12-05T05:36:10Z</dcterms:created>
  <dcterms:modified xsi:type="dcterms:W3CDTF">2020-06-03T04:30:53Z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0x0101001DC9BADB7961D94AA479786BE745AB6B</vt:lpwstr>
  </property>
</Properties>
</file>