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AER\AGN(SA) GAAR 2021-26\6 Final Decision\For Website\"/>
    </mc:Choice>
  </mc:AlternateContent>
  <bookViews>
    <workbookView xWindow="0" yWindow="0" windowWidth="19200" windowHeight="6765"/>
  </bookViews>
  <sheets>
    <sheet name="Final decision" sheetId="18" r:id="rId1"/>
  </sheets>
  <calcPr calcId="162913"/>
</workbook>
</file>

<file path=xl/calcChain.xml><?xml version="1.0" encoding="utf-8"?>
<calcChain xmlns="http://schemas.openxmlformats.org/spreadsheetml/2006/main">
  <c r="K50" i="18" l="1"/>
  <c r="J50" i="18"/>
  <c r="I50" i="18"/>
  <c r="H50" i="18"/>
  <c r="G50" i="18"/>
  <c r="F50" i="18"/>
  <c r="E50" i="18"/>
  <c r="D50" i="18"/>
  <c r="C50" i="18"/>
  <c r="B45" i="18"/>
  <c r="B44" i="18"/>
  <c r="G36" i="18"/>
  <c r="F36" i="18"/>
  <c r="E36" i="18"/>
  <c r="D36" i="18"/>
  <c r="C36" i="18"/>
  <c r="M16" i="18"/>
  <c r="L16" i="18"/>
  <c r="K16" i="18"/>
  <c r="J16" i="18"/>
  <c r="I16" i="18"/>
  <c r="H16" i="18"/>
  <c r="G16" i="18"/>
  <c r="F16" i="18"/>
  <c r="E16" i="18"/>
  <c r="N15" i="18"/>
  <c r="N16" i="18" s="1"/>
  <c r="M17" i="18" l="1"/>
  <c r="H36" i="18"/>
  <c r="L36" i="18"/>
  <c r="K36" i="18"/>
  <c r="J36" i="18"/>
  <c r="I36" i="18"/>
  <c r="S46" i="18" l="1"/>
  <c r="S42" i="18"/>
  <c r="S48" i="18"/>
  <c r="S47" i="18"/>
  <c r="S49" i="18"/>
  <c r="L17" i="18"/>
  <c r="S45" i="18"/>
  <c r="S44" i="18"/>
  <c r="R49" i="18"/>
  <c r="R45" i="18"/>
  <c r="R44" i="18" l="1"/>
  <c r="R42" i="18"/>
  <c r="R46" i="18"/>
  <c r="K17" i="18"/>
  <c r="R48" i="18"/>
  <c r="R47" i="18"/>
  <c r="S50" i="18"/>
  <c r="J17" i="18"/>
  <c r="Q48" i="18"/>
  <c r="Q46" i="18"/>
  <c r="Q44" i="18"/>
  <c r="Q49" i="18"/>
  <c r="Q45" i="18"/>
  <c r="R50" i="18"/>
  <c r="Q47" i="18" l="1"/>
  <c r="Q42" i="18"/>
  <c r="P49" i="18"/>
  <c r="P47" i="18"/>
  <c r="P45" i="18"/>
  <c r="P48" i="18"/>
  <c r="P42" i="18"/>
  <c r="I17" i="18"/>
  <c r="P44" i="18"/>
  <c r="P46" i="18"/>
  <c r="Q50" i="18" l="1"/>
  <c r="O44" i="18"/>
  <c r="R35" i="18"/>
  <c r="Q34" i="18"/>
  <c r="T33" i="18"/>
  <c r="P33" i="18"/>
  <c r="S32" i="18"/>
  <c r="R31" i="18"/>
  <c r="O49" i="18"/>
  <c r="O47" i="18"/>
  <c r="O45" i="18"/>
  <c r="Q35" i="18"/>
  <c r="T34" i="18"/>
  <c r="P34" i="18"/>
  <c r="S33" i="18"/>
  <c r="R32" i="18"/>
  <c r="Q31" i="18"/>
  <c r="T30" i="18"/>
  <c r="P30" i="18"/>
  <c r="T28" i="18"/>
  <c r="P28" i="18"/>
  <c r="O46" i="18"/>
  <c r="P35" i="18"/>
  <c r="T31" i="18"/>
  <c r="S30" i="18"/>
  <c r="T32" i="18"/>
  <c r="S31" i="18"/>
  <c r="O48" i="18"/>
  <c r="O42" i="18"/>
  <c r="T35" i="18"/>
  <c r="S34" i="18"/>
  <c r="R33" i="18"/>
  <c r="Q32" i="18"/>
  <c r="P31" i="18"/>
  <c r="H17" i="18"/>
  <c r="S35" i="18"/>
  <c r="R34" i="18"/>
  <c r="Q33" i="18"/>
  <c r="P32" i="18"/>
  <c r="R28" i="18"/>
  <c r="S28" i="18"/>
  <c r="Q28" i="18"/>
  <c r="R30" i="18"/>
  <c r="Q30" i="18"/>
  <c r="P50" i="18"/>
  <c r="S36" i="18" l="1"/>
  <c r="P36" i="18"/>
  <c r="O50" i="18"/>
  <c r="R36" i="18"/>
  <c r="T36" i="18"/>
  <c r="N48" i="18"/>
  <c r="N46" i="18"/>
  <c r="N42" i="18"/>
  <c r="N44" i="18"/>
  <c r="N47" i="18"/>
  <c r="N49" i="18"/>
  <c r="N45" i="18"/>
  <c r="G17" i="18"/>
  <c r="Q36" i="18"/>
  <c r="F17" i="18" l="1"/>
  <c r="Q55" i="18"/>
  <c r="R55" i="18"/>
  <c r="T50" i="18"/>
  <c r="N50" i="18"/>
  <c r="S55" i="18"/>
  <c r="E17" i="18" l="1"/>
  <c r="T62" i="18"/>
  <c r="R62" i="18"/>
  <c r="S62" i="18"/>
  <c r="S63" i="18"/>
  <c r="U62" i="18"/>
  <c r="T63" i="18"/>
  <c r="W63" i="18"/>
  <c r="U63" i="18"/>
  <c r="V62" i="18"/>
  <c r="V63" i="18"/>
  <c r="T55" i="18"/>
  <c r="W64" i="18"/>
  <c r="V64" i="18"/>
  <c r="U64" i="18"/>
  <c r="T64" i="18"/>
  <c r="X64" i="18"/>
  <c r="D17" i="18" l="1"/>
  <c r="W65" i="18"/>
  <c r="U65" i="18"/>
  <c r="V65" i="18"/>
  <c r="V66" i="18" s="1"/>
  <c r="V68" i="18" s="1"/>
  <c r="X65" i="18"/>
  <c r="X66" i="18" s="1"/>
  <c r="X68" i="18" s="1"/>
  <c r="W66" i="18"/>
  <c r="W68" i="18" s="1"/>
  <c r="Y65" i="18"/>
  <c r="Y66" i="18" s="1"/>
  <c r="Y68" i="18" s="1"/>
  <c r="O33" i="18" l="1"/>
  <c r="O31" i="18"/>
  <c r="N32" i="18"/>
  <c r="N30" i="18"/>
  <c r="O34" i="18"/>
  <c r="O28" i="18"/>
  <c r="N33" i="18"/>
  <c r="N28" i="18"/>
  <c r="O32" i="18"/>
  <c r="N34" i="18"/>
  <c r="O30" i="18"/>
  <c r="N35" i="18"/>
  <c r="O35" i="18"/>
  <c r="N31" i="18"/>
  <c r="O36" i="18" l="1"/>
  <c r="N36" i="18"/>
  <c r="P55" i="18" l="1"/>
  <c r="U61" i="18" l="1"/>
  <c r="U66" i="18" s="1"/>
  <c r="S61" i="18"/>
  <c r="T61" i="18"/>
  <c r="Q61" i="18"/>
  <c r="R61" i="18"/>
  <c r="Z66" i="18" l="1"/>
  <c r="U68" i="18"/>
  <c r="Z68" i="18" s="1"/>
</calcChain>
</file>

<file path=xl/sharedStrings.xml><?xml version="1.0" encoding="utf-8"?>
<sst xmlns="http://schemas.openxmlformats.org/spreadsheetml/2006/main" count="114" uniqueCount="59">
  <si>
    <t>AGN (SA)</t>
  </si>
  <si>
    <t>REGULATORY REPORTING STATEMENT</t>
  </si>
  <si>
    <t>Actual</t>
  </si>
  <si>
    <t>2016-17</t>
  </si>
  <si>
    <t>2017-18</t>
  </si>
  <si>
    <t>2018-19</t>
  </si>
  <si>
    <t>2009-10</t>
  </si>
  <si>
    <t>2019-20</t>
  </si>
  <si>
    <t>2010-11</t>
  </si>
  <si>
    <t>2020-21</t>
  </si>
  <si>
    <t>2011-12</t>
  </si>
  <si>
    <t>2021-22</t>
  </si>
  <si>
    <t>2012-13</t>
  </si>
  <si>
    <t>2022-23</t>
  </si>
  <si>
    <t>2013-14</t>
  </si>
  <si>
    <t>2023-24</t>
  </si>
  <si>
    <t>2014-15</t>
  </si>
  <si>
    <t>2024-25</t>
  </si>
  <si>
    <t>2015-16</t>
  </si>
  <si>
    <t>2025-26</t>
  </si>
  <si>
    <t>Forthcoming regulatory control period</t>
  </si>
  <si>
    <t>Current regulatory control period</t>
  </si>
  <si>
    <t>Intstructions</t>
  </si>
  <si>
    <t>Actual and estimated inflation</t>
  </si>
  <si>
    <t>Estimated</t>
  </si>
  <si>
    <t xml:space="preserve">Inflation rate (per cent) </t>
  </si>
  <si>
    <t>Previous period</t>
  </si>
  <si>
    <t xml:space="preserve">Approved excludable costs - allowance </t>
  </si>
  <si>
    <t>Debt raising costs</t>
  </si>
  <si>
    <t xml:space="preserve">$m, Actual </t>
  </si>
  <si>
    <t>Approved excludable costs</t>
  </si>
  <si>
    <t>Movements in provisions related to opex</t>
  </si>
  <si>
    <t>Carryover</t>
  </si>
  <si>
    <t>Total</t>
  </si>
  <si>
    <t>ABS CPI index - June (rebased)</t>
  </si>
  <si>
    <r>
      <t xml:space="preserve">
Efficiency gains are calculated using the formulae below.  Adjusted target and actual amounts are used to calculate the carry over amounts. 
We will calculate the efficiency gain in first year (n) as follows:
E</t>
    </r>
    <r>
      <rPr>
        <vertAlign val="subscript"/>
        <sz val="14"/>
        <color theme="1"/>
        <rFont val="Arial"/>
        <family val="2"/>
      </rPr>
      <t>n</t>
    </r>
    <r>
      <rPr>
        <sz val="12"/>
        <color theme="1"/>
        <rFont val="Arial"/>
        <family val="2"/>
      </rPr>
      <t xml:space="preserve"> = (F</t>
    </r>
    <r>
      <rPr>
        <vertAlign val="subscript"/>
        <sz val="14"/>
        <color theme="1"/>
        <rFont val="Arial"/>
        <family val="2"/>
      </rPr>
      <t>n</t>
    </r>
    <r>
      <rPr>
        <sz val="12"/>
        <color theme="1"/>
        <rFont val="Arial"/>
        <family val="2"/>
      </rPr>
      <t xml:space="preserve"> – A</t>
    </r>
    <r>
      <rPr>
        <vertAlign val="subscript"/>
        <sz val="14"/>
        <color theme="1"/>
        <rFont val="Arial"/>
        <family val="2"/>
      </rPr>
      <t>n</t>
    </r>
    <r>
      <rPr>
        <sz val="12"/>
        <color theme="1"/>
        <rFont val="Arial"/>
        <family val="2"/>
      </rPr>
      <t>) – (F</t>
    </r>
    <r>
      <rPr>
        <vertAlign val="subscript"/>
        <sz val="14"/>
        <color theme="1"/>
        <rFont val="Arial"/>
        <family val="2"/>
      </rPr>
      <t>n-1</t>
    </r>
    <r>
      <rPr>
        <sz val="12"/>
        <color theme="1"/>
        <rFont val="Arial"/>
        <family val="2"/>
      </rPr>
      <t xml:space="preserve"> – A</t>
    </r>
    <r>
      <rPr>
        <vertAlign val="subscript"/>
        <sz val="14"/>
        <color theme="1"/>
        <rFont val="Arial"/>
        <family val="2"/>
      </rPr>
      <t>n-1</t>
    </r>
    <r>
      <rPr>
        <sz val="12"/>
        <color theme="1"/>
        <rFont val="Arial"/>
        <family val="2"/>
      </rPr>
      <t>) + (F</t>
    </r>
    <r>
      <rPr>
        <vertAlign val="subscript"/>
        <sz val="14"/>
        <color theme="1"/>
        <rFont val="Arial"/>
        <family val="2"/>
      </rPr>
      <t>b</t>
    </r>
    <r>
      <rPr>
        <sz val="12"/>
        <color theme="1"/>
        <rFont val="Arial"/>
        <family val="2"/>
      </rPr>
      <t xml:space="preserve"> – A</t>
    </r>
    <r>
      <rPr>
        <vertAlign val="subscript"/>
        <sz val="14"/>
        <color theme="1"/>
        <rFont val="Arial"/>
        <family val="2"/>
      </rPr>
      <t>b</t>
    </r>
    <r>
      <rPr>
        <sz val="12"/>
        <color theme="1"/>
        <rFont val="Arial"/>
        <family val="2"/>
      </rPr>
      <t>)
where F</t>
    </r>
    <r>
      <rPr>
        <vertAlign val="subscript"/>
        <sz val="14"/>
        <color theme="1"/>
        <rFont val="Arial"/>
        <family val="2"/>
      </rPr>
      <t>n</t>
    </r>
    <r>
      <rPr>
        <sz val="12"/>
        <color theme="1"/>
        <rFont val="Arial"/>
        <family val="2"/>
      </rPr>
      <t xml:space="preserve"> is the forecast opex we approved for the first year, and A</t>
    </r>
    <r>
      <rPr>
        <vertAlign val="subscript"/>
        <sz val="14"/>
        <color theme="1"/>
        <rFont val="Arial"/>
        <family val="2"/>
      </rPr>
      <t>n</t>
    </r>
    <r>
      <rPr>
        <sz val="12"/>
        <color theme="1"/>
        <rFont val="Arial"/>
        <family val="2"/>
      </rPr>
      <t xml:space="preserve"> is the actual opex incurred in the first year, and so on. The formula references the base year used to forecast opex. Actual opex in the final year of the current regulatory period should be set so that any incremental efficiency gains made after the base year sum to zero.</t>
    </r>
  </si>
  <si>
    <t>Base year non-recurrent efficiency gain ($m)</t>
  </si>
  <si>
    <r>
      <t xml:space="preserve">Base year for the previous period </t>
    </r>
    <r>
      <rPr>
        <b/>
        <sz val="9"/>
        <color rgb="FFFF0000"/>
        <rFont val="Calibri"/>
        <family val="2"/>
        <scheme val="minor"/>
      </rPr>
      <t>(drop down menu)</t>
    </r>
  </si>
  <si>
    <t>EFFICIENCY CARRYOVER MECHANISM</t>
  </si>
  <si>
    <t>7.5.1 -  The carryover amounts that arise from applying the ECM during the current regulatory control period</t>
  </si>
  <si>
    <t>7.5.1.1 - Opex allowance applicable to ECM (ECM target)</t>
  </si>
  <si>
    <t>Forecast opex for ECM purposes</t>
  </si>
  <si>
    <t>7.5.1.2 - Actual and estimated opex applicable to ECM</t>
  </si>
  <si>
    <t>Actual opex for ECM purposes</t>
  </si>
  <si>
    <t>Capitalisation policy changes (clause 5.1(j))</t>
  </si>
  <si>
    <t>Approved pass through event costs (clause 5.1(i))</t>
  </si>
  <si>
    <t>Total opex allowance (inc DRC inc UAFG)</t>
  </si>
  <si>
    <t>Total opex (inc DRC inc UAFG)</t>
  </si>
  <si>
    <t>$m, real June 2011</t>
  </si>
  <si>
    <t>$m, real June 2016</t>
  </si>
  <si>
    <t>$m, real June 2021</t>
  </si>
  <si>
    <t>AGN (SA) is required to populate all input cells (yellow) in this worksheet.</t>
  </si>
  <si>
    <t>2021-22 to 2025-26</t>
  </si>
  <si>
    <t>AGN (SA) to nominate base year used to forecast opex 
(drop down menu)</t>
  </si>
  <si>
    <t>Incremental gain $m, real June 2021</t>
  </si>
  <si>
    <t>Total Carryover Amount ($m, June 2021)</t>
  </si>
  <si>
    <t>PTRM inputs ($m, June 2021)</t>
  </si>
  <si>
    <t>Reconstructed cumulative index (2020-21=1)</t>
  </si>
  <si>
    <t>Unaccounted for gas (clause 5.1(h)(i))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</si>
</sst>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1">
    <numFmt numFmtId="164" formatCode="_(* #,##0.00_);_(* \(#,##0.00\);_(* &quot;-&quot;??_);_(@_)"/>
    <numFmt numFmtId="165" formatCode="_(&quot;$&quot;* #,##0_);_(&quot;$&quot;* \(#,##0\);_(&quot;$&quot;* &quot;-&quot;_);_(@_)"/>
    <numFmt numFmtId="166" formatCode="_(* #,##0_);_(* \(#,##0\);_(* &quot;-&quot;_);_(@_)"/>
    <numFmt numFmtId="167" formatCode="_(&quot;$&quot;* #,##0.00_);_(&quot;$&quot;* \(#,##0.00\);_(&quot;$&quot;* &quot;-&quot;??_);_(@_)"/>
    <numFmt numFmtId="168" formatCode="_([$€-2]* #,##0.00_);_([$€-2]* \(#,##0.00\);_([$€-2]* &quot;-&quot;??_)"/>
    <numFmt numFmtId="169" formatCode="_-* #,##0.00_-;[Red]\(#,##0.00\)_-;_-* &quot;-&quot;??_-;_-@_-"/>
    <numFmt numFmtId="170" formatCode="mm/dd/yy"/>
    <numFmt numFmtId="171" formatCode="0_);[Red]\(0\)"/>
    <numFmt numFmtId="172" formatCode="0.0%"/>
    <numFmt numFmtId="173" formatCode="_(* #,##0.0_);_(* \(#,##0.0\);_(* &quot;-&quot;?_);_(@_)"/>
    <numFmt numFmtId="174" formatCode="_(* #,##0_);_(* \(#,##0\);_(* &quot;-&quot;?_);_(@_)"/>
    <numFmt numFmtId="175" formatCode="#,##0.000_ ;[Red]\-#,##0.000\ "/>
    <numFmt numFmtId="176" formatCode="#,##0.0_);\(#,##0.0\)"/>
    <numFmt numFmtId="177" formatCode="#,##0_ ;\-#,##0\ "/>
    <numFmt numFmtId="178" formatCode="#,##0;[Red]\(#,##0.0\)"/>
    <numFmt numFmtId="179" formatCode="#,##0_ ;[Red]\(#,##0\)\ "/>
    <numFmt numFmtId="180" formatCode="#,##0.00;\(#,##0.00\)"/>
    <numFmt numFmtId="181" formatCode="_)d\-mmm\-yy_)"/>
    <numFmt numFmtId="182" formatCode="_(#,##0.0_);\(#,##0.0\);_(&quot;-&quot;_)"/>
    <numFmt numFmtId="183" formatCode="_(###0_);\(###0\);_(###0_)"/>
    <numFmt numFmtId="184" formatCode="#,##0.0000_);[Red]\(#,##0.0000\)"/>
    <numFmt numFmtId="185" formatCode="0.0"/>
    <numFmt numFmtId="186" formatCode="_-* #,##0_-;\-* #,##0_-;_-* &quot;-&quot;??_-;_-@_-"/>
    <numFmt numFmtId="187" formatCode="_-* #,##0.0_-;\-* #,##0.0_-;_-* &quot;-&quot;??_-;_-@_-"/>
    <numFmt numFmtId="188" formatCode="#,##0_ ;\(#,##0\)_ "/>
    <numFmt numFmtId="189" formatCode="#,##0.0_ ;\-#,##0.0\ "/>
    <numFmt numFmtId="190" formatCode="#,##0;\(#,##0\)"/>
    <numFmt numFmtId="191" formatCode="_-* #,##0.0000_-;\-* #,##0.0000_-;_-* &quot;-&quot;??_-;_-@_-"/>
    <numFmt numFmtId="192" formatCode="0.0000"/>
    <numFmt numFmtId="193" formatCode="0.000"/>
    <numFmt numFmtId="194" formatCode="#,##0.00_ ;\-#,##0.00\ "/>
  </numFmts>
  <fonts count="8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theme="1"/>
      <name val="Arial"/>
      <family val="2"/>
    </font>
    <font>
      <sz val="11"/>
      <color theme="1"/>
      <name val="Arial"/>
      <family val="2"/>
    </font>
    <font>
      <b/>
      <sz val="10"/>
      <name val="Arial"/>
      <family val="2"/>
    </font>
    <font>
      <sz val="10"/>
      <color theme="1"/>
      <name val="Arial"/>
      <family val="2"/>
    </font>
    <font>
      <sz val="11"/>
      <name val="Calibri"/>
      <family val="2"/>
      <scheme val="minor"/>
    </font>
    <font>
      <sz val="9"/>
      <name val="Arial"/>
      <family val="2"/>
    </font>
    <font>
      <b/>
      <sz val="11"/>
      <name val="Arial"/>
      <family val="2"/>
    </font>
    <font>
      <sz val="10"/>
      <name val="Helv"/>
      <charset val="204"/>
    </font>
    <font>
      <sz val="14"/>
      <name val="System"/>
      <family val="2"/>
    </font>
    <font>
      <sz val="8"/>
      <name val="Arial"/>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b/>
      <sz val="12"/>
      <color theme="0"/>
      <name val="Arial"/>
      <family val="2"/>
    </font>
    <font>
      <b/>
      <sz val="11"/>
      <color indexed="8"/>
      <name val="Calibri"/>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u/>
      <sz val="10"/>
      <color indexed="12"/>
      <name val="Arial"/>
      <family val="2"/>
    </font>
    <font>
      <u/>
      <sz val="11"/>
      <color theme="10"/>
      <name val="Calibri"/>
      <family val="2"/>
    </font>
    <font>
      <u/>
      <sz val="11"/>
      <color theme="10"/>
      <name val="Calibri"/>
      <family val="2"/>
      <scheme val="minor"/>
    </font>
    <font>
      <b/>
      <sz val="10"/>
      <color indexed="56"/>
      <name val="Wingdings"/>
      <charset val="2"/>
    </font>
    <font>
      <b/>
      <u/>
      <sz val="8"/>
      <color indexed="56"/>
      <name val="Arial"/>
      <family val="2"/>
    </font>
    <font>
      <sz val="11"/>
      <color indexed="62"/>
      <name val="Calibri"/>
      <family val="2"/>
    </font>
    <font>
      <b/>
      <sz val="9"/>
      <color indexed="9"/>
      <name val="Arial"/>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6"/>
      <color indexed="9"/>
      <name val="Arial"/>
      <family val="2"/>
    </font>
    <font>
      <b/>
      <sz val="14"/>
      <name val="Arial"/>
      <family val="2"/>
    </font>
    <font>
      <sz val="9"/>
      <color indexed="21"/>
      <name val="Helvetica-Black"/>
    </font>
    <font>
      <b/>
      <sz val="9"/>
      <name val="Palatino"/>
      <family val="1"/>
    </font>
    <font>
      <sz val="7"/>
      <name val="Palatino"/>
      <family val="1"/>
    </font>
    <font>
      <b/>
      <sz val="12"/>
      <color theme="0"/>
      <name val="Calibri"/>
      <family val="2"/>
      <scheme val="minor"/>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b/>
      <sz val="12"/>
      <color rgb="FFFF0000"/>
      <name val="Calibri"/>
      <family val="2"/>
      <scheme val="minor"/>
    </font>
    <font>
      <b/>
      <sz val="14"/>
      <color theme="0"/>
      <name val="Calibri"/>
      <family val="2"/>
      <scheme val="minor"/>
    </font>
    <font>
      <sz val="14"/>
      <color theme="1"/>
      <name val="Calibri"/>
      <family val="2"/>
      <scheme val="minor"/>
    </font>
    <font>
      <b/>
      <sz val="12"/>
      <color indexed="8"/>
      <name val="Calibri"/>
      <family val="2"/>
    </font>
    <font>
      <sz val="12"/>
      <color theme="1"/>
      <name val="Calibri"/>
      <family val="2"/>
      <scheme val="minor"/>
    </font>
    <font>
      <i/>
      <sz val="10"/>
      <name val="Arial"/>
      <family val="2"/>
    </font>
    <font>
      <i/>
      <sz val="11"/>
      <color theme="1"/>
      <name val="Arial"/>
      <family val="2"/>
    </font>
    <font>
      <b/>
      <sz val="10"/>
      <color theme="0"/>
      <name val="Arial"/>
      <family val="2"/>
    </font>
    <font>
      <sz val="12"/>
      <name val="Arial"/>
      <family val="2"/>
    </font>
    <font>
      <sz val="12"/>
      <color theme="1"/>
      <name val="Arial"/>
      <family val="2"/>
    </font>
    <font>
      <vertAlign val="subscript"/>
      <sz val="14"/>
      <color theme="1"/>
      <name val="Arial"/>
      <family val="2"/>
    </font>
    <font>
      <b/>
      <sz val="11"/>
      <color rgb="FFFF0000"/>
      <name val="Calibri"/>
      <family val="2"/>
      <scheme val="minor"/>
    </font>
    <font>
      <b/>
      <sz val="9"/>
      <color rgb="FFFF0000"/>
      <name val="Calibri"/>
      <family val="2"/>
      <scheme val="minor"/>
    </font>
  </fonts>
  <fills count="55">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1"/>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theme="4" tint="0.39997558519241921"/>
        <bgColor indexed="64"/>
      </patternFill>
    </fill>
    <fill>
      <patternFill patternType="solid">
        <fgColor rgb="FFFFFFCC"/>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6"/>
        <bgColor indexed="64"/>
      </patternFill>
    </fill>
    <fill>
      <patternFill patternType="solid">
        <fgColor indexed="27"/>
        <bgColor indexed="64"/>
      </patternFill>
    </fill>
    <fill>
      <patternFill patternType="solid">
        <fgColor indexed="44"/>
        <bgColor indexed="64"/>
      </patternFill>
    </fill>
    <fill>
      <patternFill patternType="gray0625">
        <bgColor indexed="44"/>
      </patternFill>
    </fill>
    <fill>
      <patternFill patternType="solid">
        <fgColor indexed="42"/>
        <bgColor indexed="64"/>
      </patternFill>
    </fill>
    <fill>
      <patternFill patternType="solid">
        <fgColor indexed="62"/>
        <bgColor indexed="64"/>
      </patternFill>
    </fill>
    <fill>
      <patternFill patternType="mediumGray">
        <fgColor indexed="22"/>
      </patternFill>
    </fill>
    <fill>
      <patternFill patternType="solid">
        <fgColor theme="4" tint="-0.499984740745262"/>
        <bgColor indexed="64"/>
      </patternFill>
    </fill>
    <fill>
      <patternFill patternType="solid">
        <fgColor indexed="8"/>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theme="1" tint="0.249977111117893"/>
        <bgColor indexed="64"/>
      </patternFill>
    </fill>
    <fill>
      <patternFill patternType="solid">
        <fgColor rgb="FFFFC7CE"/>
        <bgColor indexed="64"/>
      </patternFill>
    </fill>
    <fill>
      <patternFill patternType="solid">
        <fgColor indexed="22"/>
        <bgColor auto="1"/>
      </patternFill>
    </fill>
  </fills>
  <borders count="136">
    <border>
      <left/>
      <right/>
      <top/>
      <bottom/>
      <diagonal/>
    </border>
    <border>
      <left style="medium">
        <color indexed="64"/>
      </left>
      <right/>
      <top style="medium">
        <color indexed="64"/>
      </top>
      <bottom/>
      <diagonal/>
    </border>
    <border>
      <left/>
      <right/>
      <top style="medium">
        <color auto="1"/>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bottom style="medium">
        <color auto="1"/>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right style="thin">
        <color theme="0" tint="-0.34998626667073579"/>
      </right>
      <top/>
      <bottom style="thin">
        <color theme="0" tint="-0.34998626667073579"/>
      </bottom>
      <diagonal/>
    </border>
    <border>
      <left style="medium">
        <color auto="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top style="medium">
        <color indexed="64"/>
      </top>
      <bottom style="thin">
        <color theme="0" tint="-0.24994659260841701"/>
      </bottom>
      <diagonal/>
    </border>
    <border>
      <left style="thin">
        <color theme="0" tint="-0.24994659260841701"/>
      </left>
      <right/>
      <top/>
      <bottom style="thin">
        <color theme="0" tint="-0.24994659260841701"/>
      </bottom>
      <diagonal/>
    </border>
    <border>
      <left/>
      <right style="medium">
        <color auto="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34998626667073579"/>
      </right>
      <top style="thin">
        <color theme="0" tint="-0.34998626667073579"/>
      </top>
      <bottom style="thin">
        <color theme="0" tint="-0.34998626667073579"/>
      </bottom>
      <diagonal/>
    </border>
    <border>
      <left style="medium">
        <color auto="1"/>
      </left>
      <right style="thin">
        <color theme="0" tint="-0.34998626667073579"/>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medium">
        <color indexed="64"/>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4659260841701"/>
      </left>
      <right style="thin">
        <color theme="0" tint="-0.24994659260841701"/>
      </right>
      <top/>
      <bottom style="thin">
        <color theme="0" tint="-0.24994659260841701"/>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style="medium">
        <color auto="1"/>
      </right>
      <top style="thin">
        <color theme="0" tint="-0.24994659260841701"/>
      </top>
      <bottom style="thin">
        <color theme="0" tint="-0.2499465926084170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auto="1"/>
      </left>
      <right style="thin">
        <color indexed="64"/>
      </right>
      <top style="medium">
        <color auto="1"/>
      </top>
      <bottom style="thin">
        <color theme="0" tint="-0.34998626667073579"/>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auto="1"/>
      </bottom>
      <diagonal/>
    </border>
    <border>
      <left/>
      <right/>
      <top style="thin">
        <color indexed="49"/>
      </top>
      <bottom style="double">
        <color indexed="49"/>
      </bottom>
      <diagonal/>
    </border>
    <border>
      <left style="medium">
        <color indexed="64"/>
      </left>
      <right style="thin">
        <color theme="0" tint="-0.34998626667073579"/>
      </right>
      <top style="thin">
        <color theme="0" tint="-0.34998626667073579"/>
      </top>
      <bottom style="medium">
        <color auto="1"/>
      </bottom>
      <diagonal/>
    </border>
    <border>
      <left style="medium">
        <color indexed="64"/>
      </left>
      <right/>
      <top/>
      <bottom style="medium">
        <color auto="1"/>
      </bottom>
      <diagonal/>
    </border>
    <border>
      <left style="thin">
        <color theme="0" tint="-0.34998626667073579"/>
      </left>
      <right/>
      <top style="thin">
        <color theme="0" tint="-0.34998626667073579"/>
      </top>
      <bottom style="medium">
        <color auto="1"/>
      </bottom>
      <diagonal/>
    </border>
    <border>
      <left/>
      <right/>
      <top style="thin">
        <color indexed="64"/>
      </top>
      <bottom/>
      <diagonal/>
    </border>
    <border>
      <left/>
      <right style="medium">
        <color indexed="64"/>
      </right>
      <top/>
      <bottom style="medium">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24994659260841701"/>
      </bottom>
      <diagonal/>
    </border>
    <border>
      <left/>
      <right/>
      <top/>
      <bottom style="thin">
        <color theme="0" tint="-0.24994659260841701"/>
      </bottom>
      <diagonal/>
    </border>
    <border>
      <left/>
      <right/>
      <top style="thin">
        <color theme="0" tint="-0.2499465926084170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auto="1"/>
      </right>
      <top/>
      <bottom style="thin">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style="medium">
        <color indexed="64"/>
      </right>
      <top style="thin">
        <color indexed="64"/>
      </top>
      <bottom style="medium">
        <color indexed="64"/>
      </bottom>
      <diagonal/>
    </border>
    <border>
      <left style="medium">
        <color indexed="64"/>
      </left>
      <right style="thin">
        <color theme="0" tint="-0.34998626667073579"/>
      </right>
      <top/>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
      <left style="thin">
        <color theme="0" tint="-0.34998626667073579"/>
      </left>
      <right style="thin">
        <color theme="0" tint="-0.34998626667073579"/>
      </right>
      <top/>
      <bottom style="thin">
        <color theme="0" tint="-0.34998626667073579"/>
      </bottom>
      <diagonal/>
    </border>
    <border>
      <left style="medium">
        <color indexed="64"/>
      </left>
      <right/>
      <top style="thin">
        <color theme="0" tint="-0.34998626667073579"/>
      </top>
      <bottom style="medium">
        <color auto="1"/>
      </bottom>
      <diagonal/>
    </border>
    <border>
      <left style="medium">
        <color auto="1"/>
      </left>
      <right style="thin">
        <color theme="0" tint="-0.34998626667073579"/>
      </right>
      <top/>
      <bottom style="medium">
        <color indexed="64"/>
      </bottom>
      <diagonal/>
    </border>
    <border>
      <left/>
      <right style="thin">
        <color theme="0" tint="-0.34998626667073579"/>
      </right>
      <top style="thin">
        <color theme="0" tint="-0.34998626667073579"/>
      </top>
      <bottom style="medium">
        <color indexed="64"/>
      </bottom>
      <diagonal/>
    </border>
    <border>
      <left style="medium">
        <color indexed="64"/>
      </left>
      <right/>
      <top style="medium">
        <color indexed="64"/>
      </top>
      <bottom style="thin">
        <color indexed="64"/>
      </bottom>
      <diagonal/>
    </border>
    <border>
      <left style="thin">
        <color theme="0" tint="-0.34998626667073579"/>
      </left>
      <right style="medium">
        <color indexed="64"/>
      </right>
      <top/>
      <bottom style="thin">
        <color theme="0" tint="-0.34998626667073579"/>
      </bottom>
      <diagonal/>
    </border>
    <border>
      <left/>
      <right style="thin">
        <color theme="0" tint="-0.34998626667073579"/>
      </right>
      <top/>
      <bottom style="medium">
        <color auto="1"/>
      </bottom>
      <diagonal/>
    </border>
    <border>
      <left style="thin">
        <color theme="0" tint="-0.34998626667073579"/>
      </left>
      <right style="thin">
        <color theme="0" tint="-0.34998626667073579"/>
      </right>
      <top/>
      <bottom style="medium">
        <color auto="1"/>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auto="1"/>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style="thin">
        <color indexed="64"/>
      </right>
      <top style="medium">
        <color auto="1"/>
      </top>
      <bottom style="thin">
        <color theme="0" tint="-0.34998626667073579"/>
      </bottom>
      <diagonal/>
    </border>
    <border>
      <left/>
      <right style="thin">
        <color theme="0" tint="-0.24994659260841701"/>
      </right>
      <top style="thin">
        <color theme="0" tint="-0.24994659260841701"/>
      </top>
      <bottom/>
      <diagonal/>
    </border>
    <border>
      <left style="medium">
        <color indexed="64"/>
      </left>
      <right style="thin">
        <color theme="0" tint="-0.24994659260841701"/>
      </right>
      <top style="thin">
        <color indexed="64"/>
      </top>
      <bottom style="medium">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theme="0" tint="-0.24994659260841701"/>
      </left>
      <right style="medium">
        <color auto="1"/>
      </right>
      <top style="thin">
        <color indexed="64"/>
      </top>
      <bottom style="medium">
        <color indexed="64"/>
      </bottom>
      <diagonal/>
    </border>
    <border>
      <left style="medium">
        <color auto="1"/>
      </left>
      <right style="thin">
        <color theme="0" tint="-0.34998626667073579"/>
      </right>
      <top style="medium">
        <color indexed="64"/>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style="medium">
        <color indexed="64"/>
      </bottom>
      <diagonal/>
    </border>
    <border>
      <left style="thin">
        <color auto="1"/>
      </left>
      <right/>
      <top/>
      <bottom style="medium">
        <color indexed="64"/>
      </bottom>
      <diagonal/>
    </border>
    <border>
      <left style="thin">
        <color indexed="64"/>
      </left>
      <right style="thin">
        <color indexed="64"/>
      </right>
      <top/>
      <bottom style="medium">
        <color auto="1"/>
      </bottom>
      <diagonal/>
    </border>
    <border>
      <left/>
      <right style="thin">
        <color indexed="64"/>
      </right>
      <top/>
      <bottom style="medium">
        <color indexed="64"/>
      </bottom>
      <diagonal/>
    </border>
    <border>
      <left/>
      <right style="thin">
        <color auto="1"/>
      </right>
      <top style="medium">
        <color auto="1"/>
      </top>
      <bottom style="medium">
        <color auto="1"/>
      </bottom>
      <diagonal/>
    </border>
    <border>
      <left/>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indexed="64"/>
      </left>
      <right/>
      <top style="thin">
        <color theme="0" tint="-0.34998626667073579"/>
      </top>
      <bottom style="thin">
        <color indexed="64"/>
      </bottom>
      <diagonal/>
    </border>
    <border>
      <left style="thin">
        <color theme="0" tint="-0.24994659260841701"/>
      </left>
      <right style="medium">
        <color indexed="64"/>
      </right>
      <top style="thin">
        <color theme="0" tint="-0.24994659260841701"/>
      </top>
      <bottom/>
      <diagonal/>
    </border>
    <border>
      <left/>
      <right style="thin">
        <color indexed="64"/>
      </right>
      <top style="medium">
        <color indexed="64"/>
      </top>
      <bottom style="thin">
        <color indexed="64"/>
      </bottom>
      <diagonal/>
    </border>
    <border>
      <left style="thin">
        <color theme="0" tint="-0.34998626667073579"/>
      </left>
      <right style="medium">
        <color indexed="64"/>
      </right>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top style="medium">
        <color indexed="64"/>
      </top>
      <bottom style="thin">
        <color theme="0" tint="-0.34998626667073579"/>
      </bottom>
      <diagonal/>
    </border>
    <border>
      <left style="thin">
        <color theme="0" tint="-0.34998626667073579"/>
      </left>
      <right/>
      <top style="medium">
        <color auto="1"/>
      </top>
      <bottom style="thin">
        <color theme="0" tint="-0.34998626667073579"/>
      </bottom>
      <diagonal/>
    </border>
    <border>
      <left style="thin">
        <color theme="0" tint="-0.24994659260841701"/>
      </left>
      <right style="medium">
        <color indexed="64"/>
      </right>
      <top style="medium">
        <color indexed="64"/>
      </top>
      <bottom style="medium">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style="medium">
        <color auto="1"/>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style="medium">
        <color indexed="64"/>
      </right>
      <top/>
      <bottom/>
      <diagonal/>
    </border>
    <border>
      <left/>
      <right style="thin">
        <color indexed="64"/>
      </right>
      <top style="thin">
        <color theme="0" tint="-0.34998626667073579"/>
      </top>
      <bottom style="medium">
        <color indexed="64"/>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24994659260841701"/>
      </right>
      <top style="thin">
        <color theme="0" tint="-0.24994659260841701"/>
      </top>
      <bottom/>
      <diagonal/>
    </border>
    <border>
      <left style="thin">
        <color theme="0" tint="-0.34998626667073579"/>
      </left>
      <right style="thin">
        <color indexed="64"/>
      </right>
      <top/>
      <bottom/>
      <diagonal/>
    </border>
    <border>
      <left/>
      <right style="thin">
        <color indexed="64"/>
      </right>
      <top/>
      <bottom style="thin">
        <color theme="0" tint="-0.34998626667073579"/>
      </bottom>
      <diagonal/>
    </border>
    <border>
      <left style="thin">
        <color indexed="64"/>
      </left>
      <right style="thin">
        <color indexed="64"/>
      </right>
      <top style="medium">
        <color indexed="64"/>
      </top>
      <bottom style="thin">
        <color indexed="64"/>
      </bottom>
      <diagonal/>
    </border>
    <border>
      <left style="thin">
        <color indexed="64"/>
      </left>
      <right style="thin">
        <color theme="0" tint="-0.24994659260841701"/>
      </right>
      <top/>
      <bottom style="thin">
        <color theme="0" tint="-0.24994659260841701"/>
      </bottom>
      <diagonal/>
    </border>
    <border>
      <left style="medium">
        <color indexed="64"/>
      </left>
      <right style="thin">
        <color theme="0" tint="-0.34998626667073579"/>
      </right>
      <top/>
      <bottom style="thin">
        <color theme="0" tint="-0.34998626667073579"/>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medium">
        <color indexed="64"/>
      </top>
      <bottom style="medium">
        <color indexed="64"/>
      </bottom>
      <diagonal/>
    </border>
    <border>
      <left/>
      <right style="thin">
        <color theme="0" tint="-0.24994659260841701"/>
      </right>
      <top/>
      <bottom style="thin">
        <color theme="0" tint="-0.24994659260841701"/>
      </bottom>
      <diagonal/>
    </border>
    <border>
      <left style="thin">
        <color theme="0" tint="-0.34998626667073579"/>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theme="0" tint="-0.34998626667073579"/>
      </right>
      <top style="thin">
        <color indexed="64"/>
      </top>
      <bottom style="medium">
        <color indexed="64"/>
      </bottom>
      <diagonal/>
    </border>
    <border>
      <left style="medium">
        <color indexed="64"/>
      </left>
      <right style="thin">
        <color theme="0" tint="-0.34998626667073579"/>
      </right>
      <top style="thin">
        <color indexed="64"/>
      </top>
      <bottom style="medium">
        <color indexed="64"/>
      </bottom>
      <diagonal/>
    </border>
  </borders>
  <cellStyleXfs count="710">
    <xf numFmtId="0" fontId="0" fillId="0" borderId="0"/>
    <xf numFmtId="9" fontId="1" fillId="0" borderId="0" applyFont="0" applyFill="0" applyBorder="0" applyAlignment="0" applyProtection="0"/>
    <xf numFmtId="0" fontId="3" fillId="0" borderId="0"/>
    <xf numFmtId="0" fontId="3" fillId="0" borderId="0"/>
    <xf numFmtId="0" fontId="1" fillId="0" borderId="0"/>
    <xf numFmtId="0" fontId="3" fillId="0" borderId="0"/>
    <xf numFmtId="0" fontId="1" fillId="0" borderId="0"/>
    <xf numFmtId="0" fontId="1" fillId="0" borderId="0"/>
    <xf numFmtId="0" fontId="3" fillId="8" borderId="0"/>
    <xf numFmtId="0" fontId="3" fillId="0" borderId="0"/>
    <xf numFmtId="168" fontId="3" fillId="0" borderId="0"/>
    <xf numFmtId="0" fontId="3" fillId="0" borderId="0"/>
    <xf numFmtId="168" fontId="3" fillId="0" borderId="0"/>
    <xf numFmtId="168" fontId="3" fillId="0" borderId="0"/>
    <xf numFmtId="0" fontId="11" fillId="0" borderId="0"/>
    <xf numFmtId="0" fontId="11"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3" fillId="0" borderId="0"/>
    <xf numFmtId="0" fontId="3" fillId="0" borderId="0"/>
    <xf numFmtId="169" fontId="13" fillId="0" borderId="0"/>
    <xf numFmtId="169" fontId="13" fillId="0" borderId="0"/>
    <xf numFmtId="0" fontId="14" fillId="12" borderId="0" applyNumberFormat="0" applyBorder="0" applyAlignment="0" applyProtection="0"/>
    <xf numFmtId="0" fontId="1" fillId="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2" borderId="0" applyNumberFormat="0" applyBorder="0" applyAlignment="0" applyProtection="0"/>
    <xf numFmtId="0" fontId="1" fillId="3"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4" fillId="21" borderId="0" applyNumberFormat="0" applyBorder="0" applyAlignment="0" applyProtection="0"/>
    <xf numFmtId="0" fontId="14" fillId="25" borderId="0" applyNumberFormat="0" applyBorder="0" applyAlignment="0" applyProtection="0"/>
    <xf numFmtId="0" fontId="15" fillId="22" borderId="0" applyNumberFormat="0" applyBorder="0" applyAlignment="0" applyProtection="0"/>
    <xf numFmtId="0" fontId="15" fillId="26" borderId="0" applyNumberFormat="0" applyBorder="0" applyAlignment="0" applyProtection="0"/>
    <xf numFmtId="0" fontId="14" fillId="18" borderId="0" applyNumberFormat="0" applyBorder="0" applyAlignment="0" applyProtection="0"/>
    <xf numFmtId="0" fontId="14" fillId="22" borderId="0" applyNumberFormat="0" applyBorder="0" applyAlignment="0" applyProtection="0"/>
    <xf numFmtId="0" fontId="15" fillId="22" borderId="0" applyNumberFormat="0" applyBorder="0" applyAlignment="0" applyProtection="0"/>
    <xf numFmtId="0" fontId="15" fillId="27" borderId="0" applyNumberFormat="0" applyBorder="0" applyAlignment="0" applyProtection="0"/>
    <xf numFmtId="0" fontId="14" fillId="28" borderId="0" applyNumberFormat="0" applyBorder="0" applyAlignment="0" applyProtection="0"/>
    <xf numFmtId="0" fontId="14"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4" fillId="21" borderId="0" applyNumberFormat="0" applyBorder="0" applyAlignment="0" applyProtection="0"/>
    <xf numFmtId="0" fontId="14" fillId="29"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6" fillId="0" borderId="0"/>
    <xf numFmtId="165" fontId="17" fillId="0" borderId="0" applyFont="0" applyFill="0" applyBorder="0" applyAlignment="0" applyProtection="0"/>
    <xf numFmtId="0" fontId="18" fillId="31" borderId="0" applyNumberFormat="0" applyBorder="0" applyAlignment="0" applyProtection="0"/>
    <xf numFmtId="0" fontId="19" fillId="0" borderId="0" applyNumberFormat="0" applyFill="0" applyBorder="0" applyAlignment="0"/>
    <xf numFmtId="166" fontId="3" fillId="32" borderId="0" applyNumberFormat="0" applyFont="0" applyBorder="0" applyAlignment="0">
      <alignment horizontal="right"/>
    </xf>
    <xf numFmtId="166" fontId="3" fillId="32" borderId="0" applyNumberFormat="0" applyFont="0" applyBorder="0" applyAlignment="0">
      <alignment horizontal="right"/>
    </xf>
    <xf numFmtId="166" fontId="3" fillId="32" borderId="0" applyNumberFormat="0" applyFont="0" applyBorder="0" applyAlignment="0">
      <alignment horizontal="right"/>
    </xf>
    <xf numFmtId="166" fontId="3" fillId="32" borderId="0" applyNumberFormat="0" applyFont="0" applyBorder="0" applyAlignment="0">
      <alignment horizontal="right"/>
    </xf>
    <xf numFmtId="0" fontId="20" fillId="0" borderId="0" applyNumberFormat="0" applyFill="0" applyBorder="0" applyAlignment="0">
      <protection locked="0"/>
    </xf>
    <xf numFmtId="0" fontId="21" fillId="15" borderId="34" applyNumberFormat="0" applyAlignment="0" applyProtection="0"/>
    <xf numFmtId="0" fontId="21" fillId="15" borderId="34" applyNumberFormat="0" applyAlignment="0" applyProtection="0"/>
    <xf numFmtId="0" fontId="21" fillId="15" borderId="34" applyNumberFormat="0" applyAlignment="0" applyProtection="0"/>
    <xf numFmtId="0" fontId="21" fillId="15" borderId="34" applyNumberFormat="0" applyAlignment="0" applyProtection="0"/>
    <xf numFmtId="0" fontId="21" fillId="15" borderId="34" applyNumberFormat="0" applyAlignment="0" applyProtection="0"/>
    <xf numFmtId="0" fontId="21" fillId="15" borderId="34" applyNumberFormat="0" applyAlignment="0" applyProtection="0"/>
    <xf numFmtId="0" fontId="21" fillId="15" borderId="34" applyNumberFormat="0" applyAlignment="0" applyProtection="0"/>
    <xf numFmtId="0" fontId="22" fillId="33" borderId="35" applyNumberFormat="0" applyAlignment="0" applyProtection="0"/>
    <xf numFmtId="0" fontId="22" fillId="33" borderId="35" applyNumberFormat="0" applyAlignment="0" applyProtection="0"/>
    <xf numFmtId="166" fontId="3" fillId="0" borderId="0" applyFont="0" applyFill="0" applyBorder="0" applyAlignment="0" applyProtection="0"/>
    <xf numFmtId="0" fontId="2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64" fontId="14" fillId="0" borderId="0" applyFont="0" applyFill="0" applyBorder="0" applyAlignment="0" applyProtection="0"/>
    <xf numFmtId="164" fontId="3" fillId="0" borderId="0" applyFont="0" applyFill="0" applyBorder="0" applyAlignment="0" applyProtection="0"/>
    <xf numFmtId="164" fontId="1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3" fillId="0" borderId="0" applyFont="0" applyFill="0" applyBorder="0" applyAlignment="0" applyProtection="0"/>
    <xf numFmtId="164" fontId="24"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3" fontId="25"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5"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168" fontId="14" fillId="0" borderId="0" applyFont="0" applyFill="0" applyBorder="0" applyAlignment="0" applyProtection="0"/>
    <xf numFmtId="0" fontId="28" fillId="0" borderId="0" applyNumberForma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0" fontId="29" fillId="0" borderId="0"/>
    <xf numFmtId="0" fontId="30" fillId="0" borderId="0"/>
    <xf numFmtId="0" fontId="31" fillId="39" borderId="0" applyNumberFormat="0" applyBorder="0" applyAlignment="0" applyProtection="0"/>
    <xf numFmtId="0" fontId="6" fillId="0" borderId="0" applyFill="0" applyBorder="0">
      <alignment vertical="center"/>
    </xf>
    <xf numFmtId="0" fontId="32" fillId="0" borderId="37" applyNumberFormat="0" applyFill="0" applyAlignment="0" applyProtection="0"/>
    <xf numFmtId="0" fontId="6" fillId="0" borderId="0" applyFill="0" applyBorder="0">
      <alignment vertical="center"/>
    </xf>
    <xf numFmtId="0" fontId="33" fillId="0" borderId="0" applyFill="0" applyBorder="0">
      <alignment vertical="center"/>
    </xf>
    <xf numFmtId="0" fontId="34" fillId="0" borderId="38" applyNumberFormat="0" applyFill="0" applyAlignment="0" applyProtection="0"/>
    <xf numFmtId="0" fontId="33" fillId="0" borderId="0" applyFill="0" applyBorder="0">
      <alignment vertical="center"/>
    </xf>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6" fillId="0" borderId="0" applyFill="0" applyBorder="0">
      <alignment vertical="center"/>
    </xf>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6" fillId="0" borderId="0" applyFill="0" applyBorder="0">
      <alignment vertical="center"/>
    </xf>
    <xf numFmtId="0" fontId="13" fillId="0" borderId="0" applyFill="0" applyBorder="0">
      <alignment vertical="center"/>
    </xf>
    <xf numFmtId="0" fontId="35" fillId="0" borderId="0" applyNumberFormat="0" applyFill="0" applyBorder="0" applyAlignment="0" applyProtection="0"/>
    <xf numFmtId="0" fontId="13" fillId="0" borderId="0" applyFill="0" applyBorder="0">
      <alignment vertical="center"/>
    </xf>
    <xf numFmtId="172" fontId="37" fillId="0" borderId="0"/>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1" fillId="0" borderId="0" applyNumberFormat="0" applyFill="0" applyBorder="0" applyAlignment="0" applyProtection="0"/>
    <xf numFmtId="0" fontId="39" fillId="0" borderId="0" applyNumberFormat="0" applyFill="0" applyBorder="0" applyAlignment="0" applyProtection="0">
      <alignment vertical="top"/>
      <protection locked="0"/>
    </xf>
    <xf numFmtId="0" fontId="42" fillId="0" borderId="0" applyFill="0" applyBorder="0">
      <alignment horizontal="center" vertical="center"/>
      <protection locked="0"/>
    </xf>
    <xf numFmtId="0" fontId="43" fillId="0" borderId="0" applyFill="0" applyBorder="0">
      <alignment horizontal="left" vertical="center"/>
      <protection locked="0"/>
    </xf>
    <xf numFmtId="173" fontId="3" fillId="40" borderId="0" applyFont="0" applyBorder="0">
      <alignment horizontal="right"/>
    </xf>
    <xf numFmtId="172" fontId="3" fillId="40" borderId="0" applyFont="0" applyBorder="0" applyAlignment="0"/>
    <xf numFmtId="173" fontId="3" fillId="40" borderId="0" applyFont="0" applyBorder="0">
      <alignment horizontal="right"/>
    </xf>
    <xf numFmtId="0" fontId="44" fillId="13" borderId="34" applyNumberFormat="0" applyAlignment="0" applyProtection="0"/>
    <xf numFmtId="0" fontId="44" fillId="13" borderId="34" applyNumberFormat="0" applyAlignment="0" applyProtection="0"/>
    <xf numFmtId="0" fontId="44" fillId="13" borderId="34" applyNumberFormat="0" applyAlignment="0" applyProtection="0"/>
    <xf numFmtId="0" fontId="44" fillId="13" borderId="34" applyNumberFormat="0" applyAlignment="0" applyProtection="0"/>
    <xf numFmtId="0" fontId="44" fillId="13" borderId="34" applyNumberFormat="0" applyAlignment="0" applyProtection="0"/>
    <xf numFmtId="0" fontId="44" fillId="13" borderId="34" applyNumberFormat="0" applyAlignment="0" applyProtection="0"/>
    <xf numFmtId="0" fontId="44" fillId="13" borderId="34" applyNumberFormat="0" applyAlignment="0" applyProtection="0"/>
    <xf numFmtId="166" fontId="3" fillId="41" borderId="0" applyFont="0" applyBorder="0" applyAlignment="0">
      <alignment horizontal="right"/>
      <protection locked="0"/>
    </xf>
    <xf numFmtId="166" fontId="3" fillId="41" borderId="0" applyFont="0" applyBorder="0" applyAlignment="0">
      <alignment horizontal="right"/>
      <protection locked="0"/>
    </xf>
    <xf numFmtId="166" fontId="3" fillId="41" borderId="0" applyFont="0" applyBorder="0" applyAlignment="0">
      <alignment horizontal="right"/>
      <protection locked="0"/>
    </xf>
    <xf numFmtId="166" fontId="3" fillId="41" borderId="0" applyFont="0" applyBorder="0" applyAlignment="0">
      <alignment horizontal="right"/>
      <protection locked="0"/>
    </xf>
    <xf numFmtId="166" fontId="3" fillId="41" borderId="0" applyFont="0" applyBorder="0" applyAlignment="0">
      <alignment horizontal="right"/>
      <protection locked="0"/>
    </xf>
    <xf numFmtId="166" fontId="3" fillId="41" borderId="0" applyFont="0" applyBorder="0" applyAlignment="0">
      <alignment horizontal="right"/>
      <protection locked="0"/>
    </xf>
    <xf numFmtId="166" fontId="3" fillId="42" borderId="0" applyFont="0" applyBorder="0" applyAlignment="0">
      <alignment horizontal="right"/>
      <protection locked="0"/>
    </xf>
    <xf numFmtId="10" fontId="3" fillId="42" borderId="0" applyFont="0" applyBorder="0">
      <alignment horizontal="right"/>
      <protection locked="0"/>
    </xf>
    <xf numFmtId="166" fontId="3" fillId="42" borderId="0" applyFont="0" applyBorder="0" applyAlignment="0">
      <alignment horizontal="right"/>
      <protection locked="0"/>
    </xf>
    <xf numFmtId="3" fontId="3" fillId="43" borderId="0" applyFont="0" applyBorder="0">
      <protection locked="0"/>
    </xf>
    <xf numFmtId="172" fontId="33" fillId="43" borderId="0" applyBorder="0" applyAlignment="0">
      <protection locked="0"/>
    </xf>
    <xf numFmtId="174" fontId="3" fillId="44" borderId="0" applyFont="0" applyBorder="0">
      <alignment horizontal="right"/>
      <protection locked="0"/>
    </xf>
    <xf numFmtId="174" fontId="3" fillId="44" borderId="0" applyFont="0" applyBorder="0">
      <alignment horizontal="right"/>
      <protection locked="0"/>
    </xf>
    <xf numFmtId="174" fontId="3" fillId="44" borderId="0" applyFont="0" applyBorder="0">
      <alignment horizontal="right"/>
      <protection locked="0"/>
    </xf>
    <xf numFmtId="166" fontId="3" fillId="40" borderId="0" applyFont="0" applyBorder="0">
      <alignment horizontal="right"/>
      <protection locked="0"/>
    </xf>
    <xf numFmtId="166" fontId="3" fillId="40" borderId="0" applyFont="0" applyBorder="0">
      <alignment horizontal="right"/>
      <protection locked="0"/>
    </xf>
    <xf numFmtId="166" fontId="3" fillId="40" borderId="0" applyFont="0" applyBorder="0">
      <alignment horizontal="right"/>
      <protection locked="0"/>
    </xf>
    <xf numFmtId="175" fontId="1" fillId="35" borderId="17">
      <protection locked="0"/>
    </xf>
    <xf numFmtId="175" fontId="1" fillId="35" borderId="17">
      <protection locked="0"/>
    </xf>
    <xf numFmtId="175" fontId="1" fillId="35" borderId="17">
      <protection locked="0"/>
    </xf>
    <xf numFmtId="49" fontId="1" fillId="35" borderId="17" applyFont="0" applyAlignment="0">
      <alignment horizontal="left" vertical="center" wrapText="1"/>
      <protection locked="0"/>
    </xf>
    <xf numFmtId="49" fontId="1" fillId="35" borderId="17" applyFont="0" applyAlignment="0">
      <alignment horizontal="left" vertical="center" wrapText="1"/>
      <protection locked="0"/>
    </xf>
    <xf numFmtId="49" fontId="1" fillId="35" borderId="17" applyFont="0" applyAlignment="0">
      <alignment horizontal="left" vertical="center" wrapText="1"/>
      <protection locked="0"/>
    </xf>
    <xf numFmtId="172" fontId="45" fillId="45" borderId="0" applyBorder="0" applyAlignment="0"/>
    <xf numFmtId="0" fontId="13" fillId="32" borderId="0"/>
    <xf numFmtId="0" fontId="46" fillId="0" borderId="40" applyNumberFormat="0" applyFill="0" applyAlignment="0" applyProtection="0"/>
    <xf numFmtId="173" fontId="9" fillId="32" borderId="41" applyFont="0" applyBorder="0" applyAlignment="0"/>
    <xf numFmtId="172" fontId="33" fillId="32" borderId="0" applyFont="0" applyBorder="0" applyAlignment="0"/>
    <xf numFmtId="176" fontId="47" fillId="0" borderId="0"/>
    <xf numFmtId="0" fontId="48" fillId="0" borderId="0" applyFill="0" applyBorder="0">
      <alignment horizontal="left" vertical="center"/>
    </xf>
    <xf numFmtId="0" fontId="49" fillId="16" borderId="0" applyNumberFormat="0" applyBorder="0" applyAlignment="0" applyProtection="0"/>
    <xf numFmtId="175" fontId="1" fillId="4" borderId="17"/>
    <xf numFmtId="175" fontId="1" fillId="4" borderId="17"/>
    <xf numFmtId="175" fontId="1" fillId="4" borderId="17"/>
    <xf numFmtId="177" fontId="50" fillId="0" borderId="0"/>
    <xf numFmtId="0" fontId="3" fillId="0" borderId="0"/>
    <xf numFmtId="0" fontId="3" fillId="0" borderId="0"/>
    <xf numFmtId="0" fontId="3" fillId="0" borderId="0"/>
    <xf numFmtId="0" fontId="3" fillId="8" borderId="0"/>
    <xf numFmtId="0" fontId="1" fillId="0" borderId="0"/>
    <xf numFmtId="0" fontId="3" fillId="0" borderId="0" applyFill="0"/>
    <xf numFmtId="0" fontId="3" fillId="0" borderId="0" applyFill="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8"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8" borderId="0"/>
    <xf numFmtId="0" fontId="3" fillId="8" borderId="0"/>
    <xf numFmtId="0" fontId="3" fillId="0" borderId="0"/>
    <xf numFmtId="0" fontId="1" fillId="0" borderId="0">
      <protection locked="0"/>
    </xf>
    <xf numFmtId="0" fontId="3" fillId="0" borderId="0"/>
    <xf numFmtId="0" fontId="24" fillId="0" borderId="0"/>
    <xf numFmtId="0" fontId="14" fillId="0" borderId="0"/>
    <xf numFmtId="0" fontId="14" fillId="0" borderId="0"/>
    <xf numFmtId="0" fontId="3" fillId="0" borderId="0"/>
    <xf numFmtId="0" fontId="3" fillId="0" borderId="0"/>
    <xf numFmtId="0" fontId="3" fillId="0" borderId="0"/>
    <xf numFmtId="0" fontId="3" fillId="0" borderId="0" applyFill="0"/>
    <xf numFmtId="0" fontId="3" fillId="0" borderId="0"/>
    <xf numFmtId="0" fontId="3" fillId="0" borderId="0" applyFill="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1" fillId="0" borderId="0">
      <protection locked="0"/>
    </xf>
    <xf numFmtId="0" fontId="3" fillId="0" borderId="0"/>
    <xf numFmtId="0" fontId="3" fillId="8" borderId="0"/>
    <xf numFmtId="0" fontId="3" fillId="0" borderId="0"/>
    <xf numFmtId="0" fontId="3" fillId="8"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protection locked="0"/>
    </xf>
    <xf numFmtId="0" fontId="3" fillId="0" borderId="0"/>
    <xf numFmtId="0" fontId="3" fillId="0" borderId="0"/>
    <xf numFmtId="0" fontId="3" fillId="0" borderId="0"/>
    <xf numFmtId="0" fontId="3" fillId="0" borderId="0"/>
    <xf numFmtId="0" fontId="3" fillId="0" borderId="0" applyFill="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Fill="0"/>
    <xf numFmtId="0" fontId="3" fillId="0" borderId="0"/>
    <xf numFmtId="0" fontId="1" fillId="0" borderId="0"/>
    <xf numFmtId="0" fontId="3" fillId="0" borderId="0"/>
    <xf numFmtId="0" fontId="3" fillId="0" borderId="0"/>
    <xf numFmtId="0" fontId="3" fillId="0" borderId="0"/>
    <xf numFmtId="0" fontId="3" fillId="0" borderId="0"/>
    <xf numFmtId="0" fontId="14" fillId="0" borderId="0"/>
    <xf numFmtId="0" fontId="3" fillId="0" borderId="0"/>
    <xf numFmtId="0" fontId="14" fillId="0" borderId="0"/>
    <xf numFmtId="0" fontId="17" fillId="0" borderId="0"/>
    <xf numFmtId="0" fontId="3" fillId="8" borderId="0"/>
    <xf numFmtId="0" fontId="3" fillId="8"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3" fillId="14" borderId="42" applyNumberFormat="0" applyFont="0" applyAlignment="0" applyProtection="0"/>
    <xf numFmtId="0" fontId="51" fillId="15" borderId="43" applyNumberFormat="0" applyAlignment="0" applyProtection="0"/>
    <xf numFmtId="0" fontId="51" fillId="15" borderId="43" applyNumberFormat="0" applyAlignment="0" applyProtection="0"/>
    <xf numFmtId="0" fontId="51" fillId="15" borderId="43" applyNumberFormat="0" applyAlignment="0" applyProtection="0"/>
    <xf numFmtId="0" fontId="51" fillId="15" borderId="43" applyNumberFormat="0" applyAlignment="0" applyProtection="0"/>
    <xf numFmtId="0" fontId="51" fillId="15" borderId="43" applyNumberFormat="0" applyAlignment="0" applyProtection="0"/>
    <xf numFmtId="0" fontId="51" fillId="15" borderId="43" applyNumberFormat="0" applyAlignment="0" applyProtection="0"/>
    <xf numFmtId="0" fontId="51" fillId="15" borderId="43" applyNumberFormat="0" applyAlignment="0" applyProtection="0"/>
    <xf numFmtId="178" fontId="3" fillId="0" borderId="0" applyFill="0" applyBorder="0"/>
    <xf numFmtId="178" fontId="3" fillId="0" borderId="0" applyFill="0" applyBorder="0"/>
    <xf numFmtId="178" fontId="3" fillId="0" borderId="0" applyFill="0" applyBorder="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2" fontId="52" fillId="0" borderId="0"/>
    <xf numFmtId="0" fontId="36" fillId="0" borderId="0" applyFill="0" applyBorder="0">
      <alignment vertical="center"/>
    </xf>
    <xf numFmtId="0" fontId="23" fillId="0" borderId="0" applyNumberFormat="0" applyFont="0" applyFill="0" applyBorder="0" applyAlignment="0" applyProtection="0">
      <alignment horizontal="left"/>
    </xf>
    <xf numFmtId="15" fontId="23" fillId="0" borderId="0" applyFont="0" applyFill="0" applyBorder="0" applyAlignment="0" applyProtection="0"/>
    <xf numFmtId="4" fontId="23" fillId="0" borderId="0" applyFont="0" applyFill="0" applyBorder="0" applyAlignment="0" applyProtection="0"/>
    <xf numFmtId="179" fontId="53" fillId="0" borderId="8"/>
    <xf numFmtId="0" fontId="54" fillId="0" borderId="5">
      <alignment horizontal="center"/>
    </xf>
    <xf numFmtId="0" fontId="54" fillId="0" borderId="5">
      <alignment horizontal="center"/>
    </xf>
    <xf numFmtId="0" fontId="54" fillId="0" borderId="5">
      <alignment horizontal="center"/>
    </xf>
    <xf numFmtId="0" fontId="54" fillId="0" borderId="5">
      <alignment horizontal="center"/>
    </xf>
    <xf numFmtId="0" fontId="54" fillId="0" borderId="5">
      <alignment horizontal="center"/>
    </xf>
    <xf numFmtId="0" fontId="54" fillId="0" borderId="5">
      <alignment horizontal="center"/>
    </xf>
    <xf numFmtId="0" fontId="54" fillId="0" borderId="5">
      <alignment horizontal="center"/>
    </xf>
    <xf numFmtId="0" fontId="54" fillId="0" borderId="5">
      <alignment horizontal="center"/>
    </xf>
    <xf numFmtId="0" fontId="54" fillId="0" borderId="5">
      <alignment horizontal="center"/>
    </xf>
    <xf numFmtId="0" fontId="54" fillId="0" borderId="5">
      <alignment horizontal="center"/>
    </xf>
    <xf numFmtId="0" fontId="54" fillId="0" borderId="5">
      <alignment horizontal="center"/>
    </xf>
    <xf numFmtId="3" fontId="23" fillId="0" borderId="0" applyFont="0" applyFill="0" applyBorder="0" applyAlignment="0" applyProtection="0"/>
    <xf numFmtId="0" fontId="23" fillId="46" borderId="0" applyNumberFormat="0" applyFont="0" applyBorder="0" applyAlignment="0" applyProtection="0"/>
    <xf numFmtId="180" fontId="3" fillId="0" borderId="0"/>
    <xf numFmtId="180" fontId="3" fillId="0" borderId="0"/>
    <xf numFmtId="180" fontId="3" fillId="0" borderId="0"/>
    <xf numFmtId="181" fontId="13" fillId="0" borderId="0" applyFill="0" applyBorder="0">
      <alignment horizontal="right" vertical="center"/>
    </xf>
    <xf numFmtId="182" fontId="13" fillId="0" borderId="0" applyFill="0" applyBorder="0">
      <alignment horizontal="right" vertical="center"/>
    </xf>
    <xf numFmtId="183" fontId="13" fillId="0" borderId="0" applyFill="0" applyBorder="0">
      <alignment horizontal="right" vertical="center"/>
    </xf>
    <xf numFmtId="175" fontId="5" fillId="35" borderId="21">
      <alignment horizontal="right" indent="2"/>
      <protection locked="0"/>
    </xf>
    <xf numFmtId="0" fontId="3" fillId="14" borderId="0" applyNumberFormat="0" applyFont="0" applyBorder="0" applyAlignment="0" applyProtection="0"/>
    <xf numFmtId="0" fontId="3" fillId="14" borderId="0" applyNumberFormat="0" applyFont="0" applyBorder="0" applyAlignment="0" applyProtection="0"/>
    <xf numFmtId="0" fontId="3" fillId="15" borderId="0" applyNumberFormat="0" applyFont="0" applyBorder="0" applyAlignment="0" applyProtection="0"/>
    <xf numFmtId="0" fontId="3" fillId="15" borderId="0" applyNumberFormat="0" applyFont="0" applyBorder="0" applyAlignment="0" applyProtection="0"/>
    <xf numFmtId="0" fontId="3" fillId="17" borderId="0" applyNumberFormat="0" applyFont="0" applyBorder="0" applyAlignment="0" applyProtection="0"/>
    <xf numFmtId="0" fontId="3" fillId="17" borderId="0" applyNumberFormat="0" applyFont="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17" borderId="0" applyNumberFormat="0" applyFont="0" applyBorder="0" applyAlignment="0" applyProtection="0"/>
    <xf numFmtId="0" fontId="3" fillId="17" borderId="0" applyNumberFormat="0" applyFont="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Border="0" applyAlignment="0" applyProtection="0"/>
    <xf numFmtId="0" fontId="3" fillId="0" borderId="0" applyNumberFormat="0" applyFont="0" applyBorder="0" applyAlignment="0" applyProtection="0"/>
    <xf numFmtId="0" fontId="55" fillId="0" borderId="0" applyNumberFormat="0" applyFill="0" applyBorder="0" applyAlignment="0" applyProtection="0"/>
    <xf numFmtId="0" fontId="56" fillId="47"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8" fillId="0" borderId="0"/>
    <xf numFmtId="0" fontId="57" fillId="0" borderId="0"/>
    <xf numFmtId="15" fontId="3" fillId="0" borderId="0"/>
    <xf numFmtId="15" fontId="3" fillId="0" borderId="0"/>
    <xf numFmtId="15" fontId="3" fillId="0" borderId="0"/>
    <xf numFmtId="10" fontId="3" fillId="0" borderId="0"/>
    <xf numFmtId="10" fontId="3" fillId="0" borderId="0"/>
    <xf numFmtId="10" fontId="3" fillId="0" borderId="0"/>
    <xf numFmtId="0" fontId="58" fillId="48" borderId="44" applyBorder="0" applyProtection="0">
      <alignment horizontal="centerContinuous" vertical="center"/>
    </xf>
    <xf numFmtId="0" fontId="59" fillId="0" borderId="0" applyBorder="0" applyProtection="0">
      <alignment vertical="center"/>
    </xf>
    <xf numFmtId="0" fontId="60" fillId="0" borderId="0">
      <alignment horizontal="left"/>
    </xf>
    <xf numFmtId="0" fontId="60" fillId="0" borderId="9" applyFill="0" applyBorder="0" applyProtection="0">
      <alignment horizontal="left" vertical="top"/>
    </xf>
    <xf numFmtId="0" fontId="56" fillId="49" borderId="0">
      <alignment horizontal="left" vertical="center"/>
      <protection locked="0"/>
    </xf>
    <xf numFmtId="0" fontId="61" fillId="11" borderId="0">
      <alignment vertical="center"/>
      <protection locked="0"/>
    </xf>
    <xf numFmtId="49" fontId="3" fillId="0" borderId="0" applyFont="0" applyFill="0" applyBorder="0" applyAlignment="0" applyProtection="0"/>
    <xf numFmtId="0" fontId="62" fillId="0" borderId="0"/>
    <xf numFmtId="49" fontId="3" fillId="0" borderId="0" applyFont="0" applyFill="0" applyBorder="0" applyAlignment="0" applyProtection="0"/>
    <xf numFmtId="0" fontId="63" fillId="0" borderId="0"/>
    <xf numFmtId="0" fontId="63" fillId="0" borderId="0"/>
    <xf numFmtId="0" fontId="62" fillId="0" borderId="0"/>
    <xf numFmtId="176" fontId="64" fillId="0" borderId="0"/>
    <xf numFmtId="0" fontId="55" fillId="0" borderId="0" applyNumberFormat="0" applyFill="0" applyBorder="0" applyAlignment="0" applyProtection="0"/>
    <xf numFmtId="0" fontId="65" fillId="0" borderId="0" applyFill="0" applyBorder="0">
      <alignment horizontal="left" vertical="center"/>
      <protection locked="0"/>
    </xf>
    <xf numFmtId="0" fontId="62" fillId="0" borderId="0"/>
    <xf numFmtId="0" fontId="66" fillId="0" borderId="0" applyFill="0" applyBorder="0">
      <alignment horizontal="left" vertical="center"/>
      <protection locked="0"/>
    </xf>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67" fillId="0" borderId="0" applyNumberFormat="0" applyFill="0" applyBorder="0" applyAlignment="0" applyProtection="0"/>
    <xf numFmtId="184" fontId="3" fillId="0" borderId="44" applyBorder="0" applyProtection="0">
      <alignment horizontal="right"/>
    </xf>
    <xf numFmtId="184" fontId="3" fillId="0" borderId="44" applyBorder="0" applyProtection="0">
      <alignment horizontal="right"/>
    </xf>
    <xf numFmtId="184" fontId="3" fillId="0" borderId="44" applyBorder="0" applyProtection="0">
      <alignment horizontal="right"/>
    </xf>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3" fillId="0" borderId="0"/>
    <xf numFmtId="0" fontId="3" fillId="8" borderId="0"/>
    <xf numFmtId="0" fontId="3" fillId="8" borderId="0"/>
    <xf numFmtId="0" fontId="3" fillId="8"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4" fillId="0" borderId="5">
      <alignment horizontal="center"/>
    </xf>
    <xf numFmtId="0" fontId="54" fillId="0" borderId="5">
      <alignment horizontal="center"/>
    </xf>
    <xf numFmtId="0" fontId="54" fillId="0" borderId="5">
      <alignment horizontal="center"/>
    </xf>
    <xf numFmtId="0" fontId="1" fillId="0" borderId="0"/>
    <xf numFmtId="0" fontId="1" fillId="0" borderId="0"/>
    <xf numFmtId="0" fontId="3" fillId="0" borderId="0"/>
    <xf numFmtId="0" fontId="1" fillId="0" borderId="0"/>
    <xf numFmtId="0" fontId="1" fillId="0" borderId="0"/>
    <xf numFmtId="0" fontId="1" fillId="0" borderId="0"/>
    <xf numFmtId="0" fontId="26" fillId="11" borderId="26">
      <alignment vertical="center"/>
    </xf>
  </cellStyleXfs>
  <cellXfs count="307">
    <xf numFmtId="0" fontId="0" fillId="0" borderId="0" xfId="0"/>
    <xf numFmtId="0" fontId="0" fillId="0" borderId="0" xfId="0" applyAlignment="1">
      <alignment vertical="center"/>
    </xf>
    <xf numFmtId="0" fontId="0" fillId="0" borderId="0" xfId="0" applyBorder="1"/>
    <xf numFmtId="0" fontId="5" fillId="5" borderId="0" xfId="5" applyFont="1" applyFill="1" applyProtection="1"/>
    <xf numFmtId="0" fontId="56" fillId="48" borderId="0" xfId="5" applyFont="1" applyFill="1" applyBorder="1" applyAlignment="1" applyProtection="1">
      <alignment vertical="center"/>
    </xf>
    <xf numFmtId="0" fontId="56" fillId="48" borderId="0" xfId="0" applyFont="1" applyFill="1" applyBorder="1" applyAlignment="1" applyProtection="1">
      <alignment vertical="center"/>
    </xf>
    <xf numFmtId="0" fontId="56" fillId="48" borderId="0" xfId="0" applyFont="1" applyFill="1" applyAlignment="1" applyProtection="1">
      <alignment vertical="center" wrapText="1"/>
    </xf>
    <xf numFmtId="0" fontId="0" fillId="5" borderId="0" xfId="0" applyFill="1" applyProtection="1"/>
    <xf numFmtId="0" fontId="56" fillId="48" borderId="0" xfId="0" applyFont="1" applyFill="1" applyBorder="1" applyAlignment="1" applyProtection="1">
      <alignment horizontal="left" vertical="center"/>
    </xf>
    <xf numFmtId="0" fontId="56" fillId="49" borderId="0" xfId="651" applyProtection="1">
      <alignment horizontal="left" vertical="center"/>
    </xf>
    <xf numFmtId="0" fontId="6" fillId="0" borderId="0" xfId="0" applyFont="1" applyAlignment="1" applyProtection="1">
      <alignment horizontal="left" wrapText="1"/>
    </xf>
    <xf numFmtId="0" fontId="0" fillId="5" borderId="0" xfId="0" applyFill="1" applyAlignment="1" applyProtection="1">
      <alignment horizontal="left" vertical="top" wrapText="1"/>
    </xf>
    <xf numFmtId="0" fontId="48" fillId="4" borderId="26" xfId="0" applyFont="1" applyFill="1" applyBorder="1" applyAlignment="1" applyProtection="1">
      <alignment horizontal="left" vertical="center"/>
    </xf>
    <xf numFmtId="0" fontId="48" fillId="4" borderId="27" xfId="0" applyFont="1" applyFill="1" applyBorder="1" applyAlignment="1" applyProtection="1">
      <alignment horizontal="left" vertical="center"/>
    </xf>
    <xf numFmtId="0" fontId="0" fillId="5" borderId="0" xfId="0" applyFill="1" applyAlignment="1" applyProtection="1">
      <alignment vertical="center"/>
    </xf>
    <xf numFmtId="0" fontId="4" fillId="7" borderId="62" xfId="0" quotePrefix="1" applyFont="1" applyFill="1" applyBorder="1" applyAlignment="1" applyProtection="1">
      <alignment horizontal="right" vertical="center"/>
    </xf>
    <xf numFmtId="0" fontId="4" fillId="7" borderId="62" xfId="0" applyFont="1" applyFill="1" applyBorder="1" applyAlignment="1" applyProtection="1">
      <alignment horizontal="right" vertical="center"/>
    </xf>
    <xf numFmtId="0" fontId="4" fillId="7" borderId="63" xfId="0" applyFont="1" applyFill="1" applyBorder="1" applyAlignment="1" applyProtection="1">
      <alignment horizontal="right" vertical="center"/>
    </xf>
    <xf numFmtId="185" fontId="6" fillId="4" borderId="64" xfId="0" applyNumberFormat="1" applyFont="1" applyFill="1" applyBorder="1" applyAlignment="1" applyProtection="1">
      <alignment vertical="center"/>
    </xf>
    <xf numFmtId="0" fontId="3" fillId="0" borderId="22" xfId="0" applyFont="1" applyFill="1" applyBorder="1" applyAlignment="1" applyProtection="1">
      <alignment horizontal="left" vertical="center" wrapText="1" indent="1"/>
    </xf>
    <xf numFmtId="0" fontId="0" fillId="0" borderId="0" xfId="0" applyFill="1" applyProtection="1"/>
    <xf numFmtId="0" fontId="7" fillId="5" borderId="22" xfId="0" applyFont="1" applyFill="1" applyBorder="1" applyAlignment="1" applyProtection="1">
      <alignment horizontal="left" vertical="center" wrapText="1" indent="1"/>
    </xf>
    <xf numFmtId="0" fontId="7" fillId="5" borderId="11" xfId="0" applyFont="1" applyFill="1" applyBorder="1" applyAlignment="1" applyProtection="1">
      <alignment horizontal="left" vertical="center" wrapText="1" indent="1"/>
    </xf>
    <xf numFmtId="10" fontId="3" fillId="5" borderId="67" xfId="1" applyNumberFormat="1" applyFont="1" applyFill="1" applyBorder="1" applyAlignment="1" applyProtection="1">
      <alignment horizontal="right" vertical="center" wrapText="1"/>
    </xf>
    <xf numFmtId="0" fontId="7" fillId="5" borderId="68" xfId="0" applyFont="1" applyFill="1" applyBorder="1" applyAlignment="1" applyProtection="1">
      <alignment horizontal="left" vertical="center" wrapText="1" indent="1"/>
    </xf>
    <xf numFmtId="185" fontId="6" fillId="4" borderId="69" xfId="0" applyNumberFormat="1" applyFont="1" applyFill="1" applyBorder="1" applyAlignment="1" applyProtection="1">
      <alignment vertical="center"/>
    </xf>
    <xf numFmtId="2" fontId="3" fillId="5" borderId="70" xfId="1" applyNumberFormat="1" applyFont="1" applyFill="1" applyBorder="1" applyAlignment="1" applyProtection="1">
      <alignment horizontal="right" vertical="center" wrapText="1"/>
    </xf>
    <xf numFmtId="2" fontId="3" fillId="5" borderId="65" xfId="1" applyNumberFormat="1" applyFont="1" applyFill="1" applyBorder="1" applyAlignment="1" applyProtection="1">
      <alignment horizontal="right" vertical="center" wrapText="1"/>
    </xf>
    <xf numFmtId="0" fontId="7" fillId="5" borderId="0" xfId="0" applyFont="1" applyFill="1" applyBorder="1" applyAlignment="1" applyProtection="1">
      <alignment horizontal="left" vertical="center" wrapText="1" indent="1"/>
    </xf>
    <xf numFmtId="0" fontId="5" fillId="0" borderId="0" xfId="0" applyFont="1" applyBorder="1" applyProtection="1"/>
    <xf numFmtId="185" fontId="3" fillId="5" borderId="0" xfId="1" applyNumberFormat="1" applyFont="1" applyFill="1" applyBorder="1" applyAlignment="1" applyProtection="1">
      <alignment horizontal="right" vertical="center" wrapText="1"/>
    </xf>
    <xf numFmtId="2" fontId="6" fillId="0" borderId="0" xfId="0" applyNumberFormat="1" applyFont="1" applyFill="1" applyBorder="1" applyAlignment="1" applyProtection="1">
      <alignment horizontal="center"/>
    </xf>
    <xf numFmtId="0" fontId="5" fillId="5" borderId="0" xfId="0" applyFont="1" applyFill="1" applyBorder="1" applyProtection="1"/>
    <xf numFmtId="0" fontId="26" fillId="11" borderId="0" xfId="652" applyFont="1">
      <alignment vertical="center"/>
      <protection locked="0"/>
    </xf>
    <xf numFmtId="0" fontId="69" fillId="11" borderId="0" xfId="652" applyFont="1">
      <alignment vertical="center"/>
      <protection locked="0"/>
    </xf>
    <xf numFmtId="0" fontId="70" fillId="5" borderId="0" xfId="0" applyFont="1" applyFill="1" applyProtection="1"/>
    <xf numFmtId="0" fontId="71" fillId="4" borderId="26" xfId="0" applyFont="1" applyFill="1" applyBorder="1" applyAlignment="1" applyProtection="1">
      <alignment horizontal="left" vertical="center"/>
      <protection locked="0"/>
    </xf>
    <xf numFmtId="0" fontId="71" fillId="4" borderId="27" xfId="0" applyFont="1" applyFill="1" applyBorder="1" applyAlignment="1" applyProtection="1">
      <alignment horizontal="left" vertical="center"/>
      <protection locked="0"/>
    </xf>
    <xf numFmtId="0" fontId="71" fillId="4" borderId="28" xfId="0" applyFont="1" applyFill="1" applyBorder="1" applyAlignment="1" applyProtection="1">
      <alignment horizontal="left" vertical="center"/>
      <protection locked="0"/>
    </xf>
    <xf numFmtId="0" fontId="72" fillId="5" borderId="0" xfId="0" applyFont="1" applyFill="1" applyBorder="1" applyProtection="1"/>
    <xf numFmtId="0" fontId="5" fillId="5" borderId="0" xfId="0" applyFont="1" applyFill="1" applyProtection="1"/>
    <xf numFmtId="164" fontId="6" fillId="4" borderId="75" xfId="0" applyNumberFormat="1" applyFont="1" applyFill="1" applyBorder="1" applyAlignment="1" applyProtection="1">
      <alignment horizontal="left"/>
    </xf>
    <xf numFmtId="0" fontId="0" fillId="0" borderId="0" xfId="0" applyFill="1" applyAlignment="1" applyProtection="1">
      <alignment horizontal="right"/>
    </xf>
    <xf numFmtId="0" fontId="5" fillId="0" borderId="0" xfId="0" applyFont="1" applyProtection="1"/>
    <xf numFmtId="164" fontId="6" fillId="4" borderId="19" xfId="0" applyNumberFormat="1" applyFont="1" applyFill="1" applyBorder="1" applyAlignment="1" applyProtection="1">
      <alignment horizontal="left"/>
    </xf>
    <xf numFmtId="164" fontId="6" fillId="4" borderId="78" xfId="0" applyNumberFormat="1" applyFont="1" applyFill="1" applyBorder="1" applyAlignment="1" applyProtection="1">
      <alignment horizontal="left"/>
    </xf>
    <xf numFmtId="164" fontId="6" fillId="4" borderId="79" xfId="0" applyNumberFormat="1" applyFont="1" applyFill="1" applyBorder="1" applyAlignment="1" applyProtection="1">
      <alignment horizontal="left"/>
    </xf>
    <xf numFmtId="185" fontId="3" fillId="5" borderId="19" xfId="1" applyNumberFormat="1" applyFont="1" applyFill="1" applyBorder="1" applyAlignment="1" applyProtection="1">
      <alignment horizontal="right" wrapText="1"/>
    </xf>
    <xf numFmtId="186" fontId="5" fillId="0" borderId="0" xfId="0" applyNumberFormat="1" applyFont="1" applyFill="1" applyProtection="1"/>
    <xf numFmtId="0" fontId="0" fillId="0" borderId="0" xfId="0" applyFill="1" applyBorder="1" applyProtection="1"/>
    <xf numFmtId="186" fontId="6" fillId="0" borderId="0" xfId="0" applyNumberFormat="1" applyFont="1" applyFill="1" applyProtection="1"/>
    <xf numFmtId="0" fontId="5" fillId="0" borderId="0" xfId="0" applyFont="1" applyFill="1" applyProtection="1"/>
    <xf numFmtId="185" fontId="6" fillId="50" borderId="81" xfId="1" applyNumberFormat="1" applyFont="1" applyFill="1" applyBorder="1" applyAlignment="1" applyProtection="1">
      <alignment horizontal="right" wrapText="1"/>
    </xf>
    <xf numFmtId="185" fontId="6" fillId="50" borderId="82" xfId="1" applyNumberFormat="1" applyFont="1" applyFill="1" applyBorder="1" applyAlignment="1" applyProtection="1">
      <alignment horizontal="right" wrapText="1"/>
    </xf>
    <xf numFmtId="0" fontId="73" fillId="0" borderId="5" xfId="0" applyFont="1" applyFill="1" applyBorder="1" applyAlignment="1" applyProtection="1">
      <alignment vertical="center"/>
    </xf>
    <xf numFmtId="0" fontId="73" fillId="0" borderId="0" xfId="0" applyFont="1" applyFill="1" applyBorder="1" applyAlignment="1" applyProtection="1">
      <alignment vertical="center"/>
    </xf>
    <xf numFmtId="185" fontId="74" fillId="0" borderId="0" xfId="0" applyNumberFormat="1" applyFont="1" applyBorder="1" applyProtection="1"/>
    <xf numFmtId="0" fontId="5" fillId="0" borderId="5" xfId="0" applyFont="1" applyFill="1" applyBorder="1" applyProtection="1"/>
    <xf numFmtId="0" fontId="0" fillId="0" borderId="0" xfId="0" applyFill="1" applyBorder="1" applyAlignment="1" applyProtection="1">
      <alignment horizontal="right"/>
    </xf>
    <xf numFmtId="0" fontId="10" fillId="5" borderId="7" xfId="0" applyFont="1" applyFill="1" applyBorder="1" applyAlignment="1" applyProtection="1">
      <alignment vertical="center" wrapText="1"/>
    </xf>
    <xf numFmtId="0" fontId="5" fillId="0" borderId="0" xfId="0" applyFont="1" applyFill="1" applyAlignment="1" applyProtection="1">
      <alignment horizontal="right"/>
    </xf>
    <xf numFmtId="0" fontId="3" fillId="0" borderId="50" xfId="0" applyFont="1" applyBorder="1" applyAlignment="1" applyProtection="1">
      <alignment horizontal="left" vertical="center" wrapText="1" indent="1"/>
    </xf>
    <xf numFmtId="188" fontId="6" fillId="4" borderId="7" xfId="0" applyNumberFormat="1" applyFont="1" applyFill="1" applyBorder="1" applyAlignment="1" applyProtection="1">
      <alignment horizontal="right"/>
    </xf>
    <xf numFmtId="189" fontId="3" fillId="5" borderId="19" xfId="0" applyNumberFormat="1" applyFont="1" applyFill="1" applyBorder="1" applyAlignment="1" applyProtection="1">
      <alignment horizontal="right" vertical="center"/>
    </xf>
    <xf numFmtId="189" fontId="3" fillId="5" borderId="78" xfId="0" applyNumberFormat="1" applyFont="1" applyFill="1" applyBorder="1" applyAlignment="1" applyProtection="1">
      <alignment horizontal="right" vertical="center"/>
    </xf>
    <xf numFmtId="4" fontId="6" fillId="4" borderId="7" xfId="0" applyNumberFormat="1" applyFont="1" applyFill="1" applyBorder="1" applyAlignment="1" applyProtection="1">
      <alignment horizontal="right"/>
    </xf>
    <xf numFmtId="0" fontId="5" fillId="4" borderId="7" xfId="0" applyFont="1" applyFill="1" applyBorder="1" applyProtection="1"/>
    <xf numFmtId="0" fontId="6" fillId="50" borderId="69" xfId="0" applyFont="1" applyFill="1" applyBorder="1" applyAlignment="1" applyProtection="1">
      <alignment horizontal="right" wrapText="1"/>
    </xf>
    <xf numFmtId="0" fontId="5" fillId="0" borderId="0" xfId="0" applyFont="1" applyFill="1" applyAlignment="1" applyProtection="1"/>
    <xf numFmtId="0" fontId="0" fillId="0" borderId="0" xfId="0" applyFill="1" applyAlignment="1" applyProtection="1"/>
    <xf numFmtId="0" fontId="0" fillId="5" borderId="0" xfId="0" applyFill="1" applyAlignment="1" applyProtection="1"/>
    <xf numFmtId="0" fontId="6" fillId="4" borderId="60" xfId="0" applyFont="1" applyFill="1" applyBorder="1" applyAlignment="1" applyProtection="1">
      <alignment horizontal="left" vertical="center"/>
    </xf>
    <xf numFmtId="0" fontId="6" fillId="4" borderId="2" xfId="0" applyFont="1" applyFill="1" applyBorder="1" applyAlignment="1" applyProtection="1">
      <alignment horizontal="left" vertical="center"/>
    </xf>
    <xf numFmtId="0" fontId="6" fillId="4" borderId="3" xfId="0" applyFont="1" applyFill="1" applyBorder="1" applyAlignment="1" applyProtection="1">
      <alignment horizontal="left" vertical="center"/>
    </xf>
    <xf numFmtId="0" fontId="0" fillId="4" borderId="47" xfId="0" applyFill="1" applyBorder="1"/>
    <xf numFmtId="189" fontId="3" fillId="9" borderId="80" xfId="0" applyNumberFormat="1" applyFont="1" applyFill="1" applyBorder="1" applyAlignment="1" applyProtection="1">
      <alignment horizontal="right" vertical="center"/>
    </xf>
    <xf numFmtId="189" fontId="3" fillId="9" borderId="81" xfId="0" applyNumberFormat="1" applyFont="1" applyFill="1" applyBorder="1" applyAlignment="1" applyProtection="1">
      <alignment horizontal="right" vertical="center"/>
    </xf>
    <xf numFmtId="189" fontId="3" fillId="9" borderId="82" xfId="0" applyNumberFormat="1" applyFont="1" applyFill="1" applyBorder="1" applyAlignment="1" applyProtection="1">
      <alignment horizontal="right" vertical="center"/>
    </xf>
    <xf numFmtId="10" fontId="5" fillId="5" borderId="0" xfId="0" applyNumberFormat="1" applyFont="1" applyFill="1" applyProtection="1"/>
    <xf numFmtId="0" fontId="6" fillId="0" borderId="0" xfId="0" applyFont="1" applyFill="1" applyBorder="1" applyAlignment="1" applyProtection="1">
      <alignment horizontal="left"/>
    </xf>
    <xf numFmtId="0" fontId="57" fillId="4" borderId="26" xfId="0" applyFont="1" applyFill="1" applyBorder="1" applyAlignment="1" applyProtection="1">
      <alignment horizontal="left" vertical="center"/>
    </xf>
    <xf numFmtId="0" fontId="6" fillId="4" borderId="27" xfId="0" applyFont="1" applyFill="1" applyBorder="1" applyAlignment="1" applyProtection="1">
      <alignment horizontal="left" vertical="center"/>
    </xf>
    <xf numFmtId="0" fontId="57" fillId="4" borderId="2" xfId="0" applyFont="1" applyFill="1" applyBorder="1" applyAlignment="1" applyProtection="1">
      <alignment horizontal="left" vertical="center"/>
    </xf>
    <xf numFmtId="0" fontId="57" fillId="4" borderId="3" xfId="0" applyFont="1" applyFill="1" applyBorder="1" applyAlignment="1" applyProtection="1">
      <alignment horizontal="left" vertical="center"/>
    </xf>
    <xf numFmtId="0" fontId="6" fillId="5" borderId="1" xfId="0" applyFont="1" applyFill="1" applyBorder="1" applyAlignment="1" applyProtection="1">
      <alignment horizontal="left"/>
    </xf>
    <xf numFmtId="0" fontId="6" fillId="5" borderId="2" xfId="0" applyFont="1" applyFill="1" applyBorder="1" applyAlignment="1" applyProtection="1">
      <alignment horizontal="left"/>
    </xf>
    <xf numFmtId="0" fontId="6" fillId="5" borderId="6" xfId="0" applyFont="1" applyFill="1" applyBorder="1" applyAlignment="1" applyProtection="1">
      <alignment horizontal="left"/>
    </xf>
    <xf numFmtId="0" fontId="6" fillId="5" borderId="0" xfId="0" applyFont="1" applyFill="1" applyBorder="1" applyAlignment="1" applyProtection="1">
      <alignment horizontal="left"/>
    </xf>
    <xf numFmtId="0" fontId="6" fillId="34" borderId="23" xfId="0" applyFont="1" applyFill="1" applyBorder="1" applyAlignment="1" applyProtection="1">
      <alignment horizontal="centerContinuous" vertical="center"/>
    </xf>
    <xf numFmtId="0" fontId="6" fillId="34" borderId="24" xfId="0" applyFont="1" applyFill="1" applyBorder="1" applyAlignment="1" applyProtection="1">
      <alignment horizontal="centerContinuous" vertical="center"/>
    </xf>
    <xf numFmtId="0" fontId="6" fillId="34" borderId="25" xfId="0" applyFont="1" applyFill="1" applyBorder="1" applyAlignment="1" applyProtection="1">
      <alignment horizontal="centerContinuous" vertical="center"/>
    </xf>
    <xf numFmtId="0" fontId="6" fillId="34" borderId="54" xfId="0" applyFont="1" applyFill="1" applyBorder="1" applyAlignment="1" applyProtection="1">
      <alignment horizontal="centerContinuous" vertical="center"/>
    </xf>
    <xf numFmtId="0" fontId="6" fillId="34" borderId="84" xfId="0" applyFont="1" applyFill="1" applyBorder="1" applyAlignment="1" applyProtection="1">
      <alignment horizontal="centerContinuous" vertical="center"/>
    </xf>
    <xf numFmtId="0" fontId="6" fillId="6" borderId="85" xfId="0" applyFont="1" applyFill="1" applyBorder="1" applyAlignment="1" applyProtection="1">
      <alignment horizontal="right" vertical="center"/>
    </xf>
    <xf numFmtId="0" fontId="6" fillId="6" borderId="86" xfId="0" applyFont="1" applyFill="1" applyBorder="1" applyAlignment="1" applyProtection="1">
      <alignment horizontal="right" vertical="center"/>
    </xf>
    <xf numFmtId="0" fontId="6" fillId="51" borderId="86" xfId="0" applyFont="1" applyFill="1" applyBorder="1" applyAlignment="1" applyProtection="1">
      <alignment horizontal="right" vertical="center"/>
    </xf>
    <xf numFmtId="0" fontId="2" fillId="9" borderId="87" xfId="0" applyFont="1" applyFill="1" applyBorder="1"/>
    <xf numFmtId="189" fontId="3" fillId="32" borderId="0" xfId="0" applyNumberFormat="1" applyFont="1" applyFill="1" applyBorder="1" applyAlignment="1" applyProtection="1">
      <alignment horizontal="left" vertical="center"/>
    </xf>
    <xf numFmtId="189" fontId="3" fillId="5" borderId="80" xfId="0" applyNumberFormat="1" applyFont="1" applyFill="1" applyBorder="1" applyAlignment="1" applyProtection="1">
      <alignment horizontal="right" vertical="center"/>
    </xf>
    <xf numFmtId="189" fontId="3" fillId="5" borderId="67" xfId="0" applyNumberFormat="1" applyFont="1" applyFill="1" applyBorder="1" applyAlignment="1" applyProtection="1">
      <alignment horizontal="right" vertical="center"/>
    </xf>
    <xf numFmtId="189" fontId="3" fillId="5" borderId="89" xfId="0" applyNumberFormat="1" applyFont="1" applyFill="1" applyBorder="1" applyAlignment="1" applyProtection="1">
      <alignment horizontal="right" vertical="center"/>
    </xf>
    <xf numFmtId="189" fontId="3" fillId="32" borderId="0" xfId="0" applyNumberFormat="1" applyFont="1" applyFill="1" applyBorder="1" applyAlignment="1" applyProtection="1">
      <alignment horizontal="right" vertical="center"/>
    </xf>
    <xf numFmtId="189" fontId="3" fillId="5" borderId="46" xfId="0" applyNumberFormat="1" applyFont="1" applyFill="1" applyBorder="1" applyAlignment="1" applyProtection="1">
      <alignment horizontal="right" vertical="center"/>
    </xf>
    <xf numFmtId="189" fontId="3" fillId="5" borderId="90" xfId="0" applyNumberFormat="1" applyFont="1" applyFill="1" applyBorder="1" applyAlignment="1" applyProtection="1">
      <alignment horizontal="right" vertical="center"/>
    </xf>
    <xf numFmtId="189" fontId="3" fillId="5" borderId="68" xfId="0" applyNumberFormat="1" applyFont="1" applyFill="1" applyBorder="1" applyAlignment="1" applyProtection="1">
      <alignment horizontal="right" vertical="center"/>
    </xf>
    <xf numFmtId="189" fontId="3" fillId="5" borderId="91" xfId="0" applyNumberFormat="1" applyFont="1" applyFill="1" applyBorder="1" applyAlignment="1" applyProtection="1">
      <alignment horizontal="right" vertical="center"/>
    </xf>
    <xf numFmtId="189" fontId="3" fillId="32" borderId="5" xfId="0" applyNumberFormat="1" applyFont="1" applyFill="1" applyBorder="1" applyAlignment="1" applyProtection="1">
      <alignment horizontal="right" vertical="center"/>
    </xf>
    <xf numFmtId="0" fontId="5" fillId="0" borderId="0" xfId="0" applyFont="1" applyAlignment="1" applyProtection="1">
      <alignment horizontal="left"/>
    </xf>
    <xf numFmtId="0" fontId="5" fillId="0" borderId="0" xfId="0" applyFont="1" applyAlignment="1" applyProtection="1">
      <alignment horizontal="left" wrapText="1"/>
    </xf>
    <xf numFmtId="189" fontId="3" fillId="5" borderId="65" xfId="0" applyNumberFormat="1" applyFont="1" applyFill="1" applyBorder="1" applyAlignment="1" applyProtection="1">
      <alignment horizontal="right" vertical="center"/>
    </xf>
    <xf numFmtId="189" fontId="3" fillId="5" borderId="92" xfId="0" applyNumberFormat="1" applyFont="1" applyFill="1" applyBorder="1" applyAlignment="1" applyProtection="1">
      <alignment horizontal="right" vertical="center"/>
    </xf>
    <xf numFmtId="189" fontId="3" fillId="5" borderId="48" xfId="0" applyNumberFormat="1" applyFont="1" applyFill="1" applyBorder="1" applyAlignment="1" applyProtection="1">
      <alignment horizontal="right" vertical="center"/>
    </xf>
    <xf numFmtId="189" fontId="3" fillId="5" borderId="82" xfId="0" applyNumberFormat="1" applyFont="1" applyFill="1" applyBorder="1" applyAlignment="1" applyProtection="1">
      <alignment horizontal="right" vertical="center"/>
    </xf>
    <xf numFmtId="0" fontId="75" fillId="52" borderId="26" xfId="0" applyFont="1" applyFill="1" applyBorder="1" applyAlignment="1" applyProtection="1"/>
    <xf numFmtId="0" fontId="75" fillId="52" borderId="27" xfId="0" applyFont="1" applyFill="1" applyBorder="1" applyAlignment="1" applyProtection="1">
      <alignment wrapText="1"/>
    </xf>
    <xf numFmtId="189" fontId="75" fillId="52" borderId="27" xfId="0" applyNumberFormat="1" applyFont="1" applyFill="1" applyBorder="1" applyAlignment="1" applyProtection="1">
      <alignment horizontal="right"/>
    </xf>
    <xf numFmtId="189" fontId="75" fillId="52" borderId="28" xfId="0" applyNumberFormat="1" applyFont="1" applyFill="1" applyBorder="1" applyAlignment="1" applyProtection="1">
      <alignment horizontal="right"/>
    </xf>
    <xf numFmtId="189" fontId="75" fillId="52" borderId="93" xfId="0" applyNumberFormat="1" applyFont="1" applyFill="1" applyBorder="1" applyAlignment="1" applyProtection="1">
      <alignment horizontal="right"/>
    </xf>
    <xf numFmtId="189" fontId="75" fillId="52" borderId="94" xfId="0" applyNumberFormat="1" applyFont="1" applyFill="1" applyBorder="1" applyAlignment="1" applyProtection="1">
      <alignment horizontal="right"/>
    </xf>
    <xf numFmtId="189" fontId="75" fillId="52" borderId="95" xfId="0" applyNumberFormat="1" applyFont="1" applyFill="1" applyBorder="1" applyAlignment="1" applyProtection="1">
      <alignment horizontal="right"/>
    </xf>
    <xf numFmtId="189" fontId="75" fillId="52" borderId="26" xfId="0" applyNumberFormat="1" applyFont="1" applyFill="1" applyBorder="1" applyAlignment="1" applyProtection="1">
      <alignment horizontal="right"/>
    </xf>
    <xf numFmtId="189" fontId="75" fillId="52" borderId="10" xfId="0" applyNumberFormat="1" applyFont="1" applyFill="1" applyBorder="1" applyAlignment="1" applyProtection="1">
      <alignment horizontal="right"/>
    </xf>
    <xf numFmtId="0" fontId="6" fillId="5" borderId="27" xfId="0" applyFont="1" applyFill="1" applyBorder="1" applyAlignment="1" applyProtection="1">
      <alignment horizontal="left" wrapText="1"/>
    </xf>
    <xf numFmtId="189" fontId="6" fillId="5" borderId="27" xfId="0" applyNumberFormat="1" applyFont="1" applyFill="1" applyBorder="1" applyAlignment="1" applyProtection="1">
      <alignment horizontal="right" vertical="center"/>
    </xf>
    <xf numFmtId="0" fontId="75" fillId="52" borderId="26" xfId="0" applyFont="1" applyFill="1" applyBorder="1" applyAlignment="1" applyProtection="1">
      <alignment vertical="center"/>
    </xf>
    <xf numFmtId="0" fontId="75" fillId="52" borderId="27" xfId="0" applyFont="1" applyFill="1" applyBorder="1" applyAlignment="1" applyProtection="1">
      <alignment vertical="center"/>
    </xf>
    <xf numFmtId="2" fontId="6" fillId="52" borderId="27" xfId="0" applyNumberFormat="1" applyFont="1" applyFill="1" applyBorder="1" applyAlignment="1" applyProtection="1">
      <alignment horizontal="right"/>
    </xf>
    <xf numFmtId="2" fontId="6" fillId="52" borderId="28" xfId="0" applyNumberFormat="1" applyFont="1" applyFill="1" applyBorder="1" applyAlignment="1" applyProtection="1">
      <alignment horizontal="right"/>
    </xf>
    <xf numFmtId="189" fontId="75" fillId="52" borderId="27" xfId="0" applyNumberFormat="1" applyFont="1" applyFill="1" applyBorder="1" applyAlignment="1" applyProtection="1">
      <alignment horizontal="right" vertical="center"/>
    </xf>
    <xf numFmtId="0" fontId="8" fillId="5" borderId="0" xfId="0" applyFont="1" applyFill="1" applyProtection="1">
      <protection locked="0"/>
    </xf>
    <xf numFmtId="0" fontId="76" fillId="4" borderId="55" xfId="0" applyFont="1" applyFill="1" applyBorder="1" applyAlignment="1" applyProtection="1">
      <alignment horizontal="left"/>
    </xf>
    <xf numFmtId="0" fontId="48" fillId="4" borderId="49" xfId="0" applyFont="1" applyFill="1" applyBorder="1" applyAlignment="1" applyProtection="1">
      <alignment horizontal="left" wrapText="1"/>
      <protection locked="0"/>
    </xf>
    <xf numFmtId="0" fontId="48" fillId="4" borderId="56" xfId="0" applyFont="1" applyFill="1" applyBorder="1" applyAlignment="1" applyProtection="1">
      <alignment horizontal="left" wrapText="1"/>
      <protection locked="0"/>
    </xf>
    <xf numFmtId="0" fontId="8" fillId="5" borderId="0" xfId="0" applyFont="1" applyFill="1" applyProtection="1"/>
    <xf numFmtId="0" fontId="0" fillId="0" borderId="0" xfId="0" applyAlignment="1">
      <alignment vertical="top" wrapText="1"/>
    </xf>
    <xf numFmtId="0" fontId="3" fillId="0" borderId="51" xfId="0" applyFont="1" applyBorder="1" applyAlignment="1" applyProtection="1">
      <alignment horizontal="left" vertical="center" wrapText="1" indent="1"/>
    </xf>
    <xf numFmtId="0" fontId="3" fillId="0" borderId="68" xfId="0" applyFont="1" applyBorder="1" applyAlignment="1" applyProtection="1">
      <alignment horizontal="left" vertical="center" wrapText="1" indent="1"/>
    </xf>
    <xf numFmtId="0" fontId="71" fillId="4" borderId="2" xfId="0" applyFont="1" applyFill="1" applyBorder="1" applyAlignment="1" applyProtection="1">
      <alignment horizontal="left" vertical="center"/>
      <protection locked="0"/>
    </xf>
    <xf numFmtId="0" fontId="73" fillId="9" borderId="22" xfId="0" applyFont="1" applyFill="1" applyBorder="1" applyAlignment="1" applyProtection="1">
      <alignment horizontal="left" vertical="center" wrapText="1" indent="1"/>
    </xf>
    <xf numFmtId="185" fontId="3" fillId="5" borderId="30" xfId="1" applyNumberFormat="1" applyFont="1" applyFill="1" applyBorder="1" applyAlignment="1" applyProtection="1">
      <alignment horizontal="right" wrapText="1"/>
    </xf>
    <xf numFmtId="185" fontId="3" fillId="5" borderId="70" xfId="1" applyNumberFormat="1" applyFont="1" applyFill="1" applyBorder="1" applyAlignment="1" applyProtection="1">
      <alignment horizontal="right" wrapText="1"/>
    </xf>
    <xf numFmtId="185" fontId="3" fillId="5" borderId="31" xfId="1" applyNumberFormat="1" applyFont="1" applyFill="1" applyBorder="1" applyAlignment="1" applyProtection="1">
      <alignment horizontal="right" wrapText="1"/>
    </xf>
    <xf numFmtId="189" fontId="3" fillId="5" borderId="70" xfId="0" applyNumberFormat="1" applyFont="1" applyFill="1" applyBorder="1" applyAlignment="1" applyProtection="1">
      <alignment horizontal="right" vertical="center"/>
    </xf>
    <xf numFmtId="0" fontId="5" fillId="4" borderId="50" xfId="0" applyFont="1" applyFill="1" applyBorder="1" applyProtection="1"/>
    <xf numFmtId="185" fontId="3" fillId="0" borderId="97" xfId="0" applyNumberFormat="1" applyFont="1" applyFill="1" applyBorder="1" applyAlignment="1" applyProtection="1">
      <alignment vertical="center"/>
    </xf>
    <xf numFmtId="185" fontId="3" fillId="5" borderId="98" xfId="0" applyNumberFormat="1" applyFont="1" applyFill="1" applyBorder="1" applyAlignment="1" applyProtection="1">
      <alignment vertical="center" wrapText="1"/>
    </xf>
    <xf numFmtId="185" fontId="6" fillId="4" borderId="99" xfId="0" applyNumberFormat="1" applyFont="1" applyFill="1" applyBorder="1" applyAlignment="1" applyProtection="1">
      <alignment vertical="center"/>
    </xf>
    <xf numFmtId="0" fontId="4" fillId="9" borderId="16" xfId="0" applyFont="1" applyFill="1" applyBorder="1" applyAlignment="1" applyProtection="1"/>
    <xf numFmtId="0" fontId="0" fillId="34" borderId="100" xfId="0" applyFill="1" applyBorder="1" applyAlignment="1">
      <alignment horizontal="centerContinuous"/>
    </xf>
    <xf numFmtId="0" fontId="6" fillId="6" borderId="102" xfId="0" applyFont="1" applyFill="1" applyBorder="1" applyAlignment="1" applyProtection="1">
      <alignment horizontal="right" vertical="center"/>
    </xf>
    <xf numFmtId="10" fontId="3" fillId="5" borderId="72" xfId="1" applyNumberFormat="1" applyFont="1" applyFill="1" applyBorder="1" applyAlignment="1" applyProtection="1">
      <alignment horizontal="right" vertical="center" wrapText="1"/>
    </xf>
    <xf numFmtId="2" fontId="3" fillId="5" borderId="103" xfId="1" applyNumberFormat="1" applyFont="1" applyFill="1" applyBorder="1" applyAlignment="1" applyProtection="1">
      <alignment horizontal="right" vertical="center" wrapText="1"/>
    </xf>
    <xf numFmtId="189" fontId="3" fillId="5" borderId="76" xfId="0" applyNumberFormat="1" applyFont="1" applyFill="1" applyBorder="1" applyAlignment="1" applyProtection="1">
      <alignment horizontal="right" vertical="center"/>
    </xf>
    <xf numFmtId="189" fontId="3" fillId="5" borderId="104" xfId="0" applyNumberFormat="1" applyFont="1" applyFill="1" applyBorder="1" applyAlignment="1" applyProtection="1">
      <alignment horizontal="right" vertical="center"/>
    </xf>
    <xf numFmtId="189" fontId="3" fillId="32" borderId="47" xfId="0" applyNumberFormat="1" applyFont="1" applyFill="1" applyBorder="1" applyAlignment="1" applyProtection="1">
      <alignment horizontal="right" vertical="center"/>
    </xf>
    <xf numFmtId="189" fontId="3" fillId="5" borderId="105" xfId="0" applyNumberFormat="1" applyFont="1" applyFill="1" applyBorder="1" applyAlignment="1" applyProtection="1">
      <alignment horizontal="right" vertical="center"/>
    </xf>
    <xf numFmtId="0" fontId="0" fillId="4" borderId="50" xfId="0" applyFill="1" applyBorder="1"/>
    <xf numFmtId="0" fontId="57" fillId="4" borderId="1" xfId="0" applyFont="1" applyFill="1" applyBorder="1" applyAlignment="1" applyProtection="1">
      <alignment horizontal="left" vertical="center"/>
    </xf>
    <xf numFmtId="0" fontId="2" fillId="0" borderId="0" xfId="0" applyFont="1" applyAlignment="1">
      <alignment vertical="center"/>
    </xf>
    <xf numFmtId="185" fontId="3" fillId="35" borderId="17" xfId="0" applyNumberFormat="1" applyFont="1" applyFill="1" applyBorder="1" applyAlignment="1" applyProtection="1">
      <alignment vertical="center" wrapText="1"/>
      <protection locked="0"/>
    </xf>
    <xf numFmtId="0" fontId="0" fillId="0" borderId="0" xfId="0" quotePrefix="1"/>
    <xf numFmtId="0" fontId="4" fillId="0" borderId="0" xfId="0" applyFont="1"/>
    <xf numFmtId="190" fontId="4" fillId="35" borderId="4" xfId="0" applyNumberFormat="1" applyFont="1" applyFill="1" applyBorder="1" applyAlignment="1" applyProtection="1">
      <alignment horizontal="center"/>
    </xf>
    <xf numFmtId="185" fontId="6" fillId="4" borderId="17" xfId="0" applyNumberFormat="1" applyFont="1" applyFill="1" applyBorder="1" applyAlignment="1" applyProtection="1"/>
    <xf numFmtId="0" fontId="3" fillId="0" borderId="22" xfId="0" applyFont="1" applyBorder="1" applyAlignment="1" applyProtection="1">
      <alignment horizontal="left" vertical="center" wrapText="1" indent="3"/>
    </xf>
    <xf numFmtId="0" fontId="3" fillId="0" borderId="22" xfId="0" applyFont="1" applyBorder="1" applyAlignment="1" applyProtection="1">
      <alignment horizontal="left" vertical="center" wrapText="1" indent="1"/>
    </xf>
    <xf numFmtId="185" fontId="6" fillId="4" borderId="111" xfId="0" applyNumberFormat="1" applyFont="1" applyFill="1" applyBorder="1" applyAlignment="1" applyProtection="1"/>
    <xf numFmtId="185" fontId="3" fillId="35" borderId="111" xfId="0" applyNumberFormat="1" applyFont="1" applyFill="1" applyBorder="1" applyAlignment="1" applyProtection="1">
      <alignment vertical="center" wrapText="1"/>
      <protection locked="0"/>
    </xf>
    <xf numFmtId="185" fontId="3" fillId="35" borderId="112" xfId="0" applyNumberFormat="1" applyFont="1" applyFill="1" applyBorder="1" applyAlignment="1" applyProtection="1">
      <alignment vertical="center" wrapText="1"/>
      <protection locked="0"/>
    </xf>
    <xf numFmtId="185" fontId="3" fillId="35" borderId="109" xfId="0" applyNumberFormat="1" applyFont="1" applyFill="1" applyBorder="1" applyAlignment="1" applyProtection="1">
      <alignment vertical="center" wrapText="1"/>
      <protection locked="0"/>
    </xf>
    <xf numFmtId="185" fontId="3" fillId="35" borderId="18" xfId="0" applyNumberFormat="1" applyFont="1" applyFill="1" applyBorder="1" applyAlignment="1" applyProtection="1">
      <alignment vertical="center" wrapText="1"/>
      <protection locked="0"/>
    </xf>
    <xf numFmtId="185" fontId="3" fillId="35" borderId="110" xfId="0" applyNumberFormat="1" applyFont="1" applyFill="1" applyBorder="1" applyAlignment="1" applyProtection="1">
      <alignment vertical="center" wrapText="1"/>
      <protection locked="0"/>
    </xf>
    <xf numFmtId="185" fontId="6" fillId="4" borderId="18" xfId="0" applyNumberFormat="1" applyFont="1" applyFill="1" applyBorder="1" applyAlignment="1" applyProtection="1"/>
    <xf numFmtId="2" fontId="6" fillId="4" borderId="7" xfId="0" applyNumberFormat="1" applyFont="1" applyFill="1" applyBorder="1" applyAlignment="1" applyProtection="1"/>
    <xf numFmtId="2" fontId="6" fillId="4" borderId="50" xfId="0" applyNumberFormat="1" applyFont="1" applyFill="1" applyBorder="1" applyAlignment="1" applyProtection="1"/>
    <xf numFmtId="185" fontId="3" fillId="9" borderId="111" xfId="0" applyNumberFormat="1" applyFont="1" applyFill="1" applyBorder="1" applyAlignment="1" applyProtection="1">
      <alignment vertical="center" wrapText="1"/>
      <protection locked="0"/>
    </xf>
    <xf numFmtId="185" fontId="3" fillId="9" borderId="17" xfId="0" applyNumberFormat="1" applyFont="1" applyFill="1" applyBorder="1" applyAlignment="1" applyProtection="1">
      <alignment vertical="center" wrapText="1"/>
      <protection locked="0"/>
    </xf>
    <xf numFmtId="185" fontId="3" fillId="9" borderId="112" xfId="0" applyNumberFormat="1" applyFont="1" applyFill="1" applyBorder="1" applyAlignment="1" applyProtection="1">
      <alignment vertical="center" wrapText="1"/>
      <protection locked="0"/>
    </xf>
    <xf numFmtId="185" fontId="3" fillId="9" borderId="24" xfId="0" applyNumberFormat="1" applyFont="1" applyFill="1" applyBorder="1" applyAlignment="1" applyProtection="1">
      <alignment vertical="center" wrapText="1"/>
      <protection locked="0"/>
    </xf>
    <xf numFmtId="185" fontId="3" fillId="5" borderId="122" xfId="1" applyNumberFormat="1" applyFont="1" applyFill="1" applyBorder="1" applyAlignment="1" applyProtection="1">
      <alignment horizontal="right" wrapText="1"/>
    </xf>
    <xf numFmtId="185" fontId="3" fillId="5" borderId="121" xfId="1" applyNumberFormat="1" applyFont="1" applyFill="1" applyBorder="1" applyAlignment="1" applyProtection="1">
      <alignment horizontal="right" wrapText="1"/>
    </xf>
    <xf numFmtId="185" fontId="6" fillId="50" borderId="69" xfId="1" applyNumberFormat="1" applyFont="1" applyFill="1" applyBorder="1" applyAlignment="1" applyProtection="1">
      <alignment horizontal="right" wrapText="1"/>
    </xf>
    <xf numFmtId="189" fontId="3" fillId="5" borderId="122" xfId="0" applyNumberFormat="1" applyFont="1" applyFill="1" applyBorder="1" applyAlignment="1" applyProtection="1">
      <alignment horizontal="right" vertical="center"/>
    </xf>
    <xf numFmtId="189" fontId="3" fillId="5" borderId="121" xfId="0" applyNumberFormat="1" applyFont="1" applyFill="1" applyBorder="1" applyAlignment="1" applyProtection="1">
      <alignment horizontal="right" vertical="center"/>
    </xf>
    <xf numFmtId="191" fontId="0" fillId="0" borderId="0" xfId="0" applyNumberFormat="1" applyAlignment="1">
      <alignment vertical="center"/>
    </xf>
    <xf numFmtId="192" fontId="0" fillId="0" borderId="0" xfId="0" applyNumberFormat="1" applyAlignment="1">
      <alignment vertical="center"/>
    </xf>
    <xf numFmtId="185" fontId="6" fillId="50" borderId="108" xfId="1" applyNumberFormat="1" applyFont="1" applyFill="1" applyBorder="1" applyAlignment="1" applyProtection="1">
      <alignment horizontal="right" wrapText="1"/>
    </xf>
    <xf numFmtId="185" fontId="6" fillId="50" borderId="106" xfId="1" applyNumberFormat="1" applyFont="1" applyFill="1" applyBorder="1" applyAlignment="1" applyProtection="1">
      <alignment horizontal="right" wrapText="1"/>
    </xf>
    <xf numFmtId="185" fontId="3" fillId="5" borderId="125" xfId="1" applyNumberFormat="1" applyFont="1" applyFill="1" applyBorder="1" applyAlignment="1" applyProtection="1">
      <alignment horizontal="right" vertical="center" wrapText="1"/>
    </xf>
    <xf numFmtId="0" fontId="6" fillId="4" borderId="32" xfId="0" applyFont="1" applyFill="1" applyBorder="1" applyAlignment="1" applyProtection="1">
      <alignment horizontal="right" vertical="center"/>
    </xf>
    <xf numFmtId="187" fontId="3" fillId="5" borderId="125" xfId="0" applyNumberFormat="1" applyFont="1" applyFill="1" applyBorder="1" applyAlignment="1" applyProtection="1">
      <alignment horizontal="right" vertical="center"/>
    </xf>
    <xf numFmtId="187" fontId="3" fillId="5" borderId="11" xfId="0" applyNumberFormat="1" applyFont="1" applyFill="1" applyBorder="1" applyAlignment="1" applyProtection="1">
      <alignment horizontal="right" vertical="center"/>
    </xf>
    <xf numFmtId="187" fontId="3" fillId="5" borderId="67" xfId="0" applyNumberFormat="1" applyFont="1" applyFill="1" applyBorder="1" applyAlignment="1" applyProtection="1">
      <alignment horizontal="right" vertical="center"/>
    </xf>
    <xf numFmtId="186" fontId="6" fillId="4" borderId="7" xfId="0" applyNumberFormat="1" applyFont="1" applyFill="1" applyBorder="1" applyAlignment="1" applyProtection="1">
      <alignment horizontal="left"/>
    </xf>
    <xf numFmtId="0" fontId="6" fillId="4" borderId="108" xfId="0" applyFont="1" applyFill="1" applyBorder="1" applyAlignment="1" applyProtection="1">
      <alignment horizontal="right" vertical="center"/>
    </xf>
    <xf numFmtId="0" fontId="6" fillId="6" borderId="108" xfId="0" applyFont="1" applyFill="1" applyBorder="1" applyAlignment="1" applyProtection="1">
      <alignment horizontal="right" vertical="center"/>
    </xf>
    <xf numFmtId="0" fontId="6" fillId="6" borderId="106" xfId="0" applyFont="1" applyFill="1" applyBorder="1" applyAlignment="1" applyProtection="1">
      <alignment horizontal="right" vertical="center"/>
    </xf>
    <xf numFmtId="185" fontId="3" fillId="5" borderId="11" xfId="1" applyNumberFormat="1" applyFont="1" applyFill="1" applyBorder="1" applyAlignment="1" applyProtection="1">
      <alignment horizontal="right" vertical="center" wrapText="1"/>
    </xf>
    <xf numFmtId="185" fontId="3" fillId="5" borderId="67" xfId="1" applyNumberFormat="1" applyFont="1" applyFill="1" applyBorder="1" applyAlignment="1" applyProtection="1">
      <alignment horizontal="right" vertical="center" wrapText="1"/>
    </xf>
    <xf numFmtId="185" fontId="3" fillId="5" borderId="72" xfId="1" applyNumberFormat="1" applyFont="1" applyFill="1" applyBorder="1" applyAlignment="1" applyProtection="1">
      <alignment horizontal="right" vertical="center" wrapText="1"/>
    </xf>
    <xf numFmtId="0" fontId="79" fillId="0" borderId="10" xfId="0" applyFont="1" applyBorder="1"/>
    <xf numFmtId="185" fontId="3" fillId="0" borderId="126" xfId="368" applyNumberFormat="1" applyFont="1" applyFill="1" applyBorder="1" applyAlignment="1" applyProtection="1">
      <alignment vertical="center" wrapText="1"/>
    </xf>
    <xf numFmtId="185" fontId="3" fillId="0" borderId="61" xfId="368" applyNumberFormat="1" applyFont="1" applyFill="1" applyBorder="1" applyAlignment="1" applyProtection="1">
      <alignment vertical="center" wrapText="1"/>
    </xf>
    <xf numFmtId="193" fontId="6" fillId="4" borderId="111" xfId="0" applyNumberFormat="1" applyFont="1" applyFill="1" applyBorder="1" applyAlignment="1" applyProtection="1">
      <alignment vertical="center"/>
    </xf>
    <xf numFmtId="193" fontId="6" fillId="4" borderId="17" xfId="0" applyNumberFormat="1" applyFont="1" applyFill="1" applyBorder="1" applyAlignment="1" applyProtection="1">
      <alignment vertical="center"/>
    </xf>
    <xf numFmtId="193" fontId="3" fillId="35" borderId="18" xfId="0" applyNumberFormat="1" applyFont="1" applyFill="1" applyBorder="1" applyAlignment="1" applyProtection="1">
      <alignment vertical="center" wrapText="1"/>
      <protection locked="0"/>
    </xf>
    <xf numFmtId="193" fontId="3" fillId="35" borderId="111" xfId="0" applyNumberFormat="1" applyFont="1" applyFill="1" applyBorder="1" applyAlignment="1" applyProtection="1">
      <alignment vertical="center" wrapText="1"/>
      <protection locked="0"/>
    </xf>
    <xf numFmtId="193" fontId="3" fillId="35" borderId="17" xfId="0" applyNumberFormat="1" applyFont="1" applyFill="1" applyBorder="1" applyAlignment="1" applyProtection="1">
      <alignment vertical="center" wrapText="1"/>
      <protection locked="0"/>
    </xf>
    <xf numFmtId="193" fontId="3" fillId="35" borderId="123" xfId="0" applyNumberFormat="1" applyFont="1" applyFill="1" applyBorder="1" applyAlignment="1" applyProtection="1">
      <alignment vertical="center" wrapText="1"/>
      <protection locked="0"/>
    </xf>
    <xf numFmtId="193" fontId="3" fillId="35" borderId="24" xfId="0" applyNumberFormat="1" applyFont="1" applyFill="1" applyBorder="1" applyAlignment="1" applyProtection="1">
      <alignment vertical="center" wrapText="1"/>
      <protection locked="0"/>
    </xf>
    <xf numFmtId="0" fontId="48" fillId="4" borderId="28" xfId="0" applyFont="1" applyFill="1" applyBorder="1" applyAlignment="1" applyProtection="1">
      <alignment horizontal="left" vertical="center"/>
    </xf>
    <xf numFmtId="193" fontId="6" fillId="50" borderId="108" xfId="1" applyNumberFormat="1" applyFont="1" applyFill="1" applyBorder="1" applyAlignment="1" applyProtection="1">
      <alignment horizontal="right" wrapText="1"/>
    </xf>
    <xf numFmtId="2" fontId="6" fillId="50" borderId="108" xfId="1" applyNumberFormat="1" applyFont="1" applyFill="1" applyBorder="1" applyAlignment="1" applyProtection="1">
      <alignment horizontal="right" wrapText="1"/>
    </xf>
    <xf numFmtId="193" fontId="3" fillId="35" borderId="15" xfId="0" applyNumberFormat="1" applyFont="1" applyFill="1" applyBorder="1" applyAlignment="1" applyProtection="1">
      <alignment vertical="center" wrapText="1"/>
      <protection locked="0"/>
    </xf>
    <xf numFmtId="193" fontId="3" fillId="35" borderId="127" xfId="0" applyNumberFormat="1" applyFont="1" applyFill="1" applyBorder="1" applyAlignment="1" applyProtection="1">
      <alignment vertical="center" wrapText="1"/>
      <protection locked="0"/>
    </xf>
    <xf numFmtId="0" fontId="2" fillId="35" borderId="10" xfId="0" applyFont="1" applyFill="1" applyBorder="1" applyAlignment="1">
      <alignment horizontal="right"/>
    </xf>
    <xf numFmtId="185" fontId="3" fillId="5" borderId="128" xfId="1" applyNumberFormat="1" applyFont="1" applyFill="1" applyBorder="1" applyAlignment="1" applyProtection="1">
      <alignment horizontal="right" vertical="center" wrapText="1"/>
    </xf>
    <xf numFmtId="164" fontId="6" fillId="4" borderId="20" xfId="0" applyNumberFormat="1" applyFont="1" applyFill="1" applyBorder="1" applyAlignment="1" applyProtection="1">
      <alignment horizontal="left"/>
    </xf>
    <xf numFmtId="185" fontId="3" fillId="5" borderId="20" xfId="1" applyNumberFormat="1" applyFont="1" applyFill="1" applyBorder="1" applyAlignment="1" applyProtection="1">
      <alignment horizontal="right" wrapText="1"/>
    </xf>
    <xf numFmtId="185" fontId="3" fillId="5" borderId="46" xfId="1" applyNumberFormat="1" applyFont="1" applyFill="1" applyBorder="1" applyAlignment="1" applyProtection="1">
      <alignment horizontal="right" wrapText="1"/>
    </xf>
    <xf numFmtId="187" fontId="3" fillId="5" borderId="88" xfId="0" applyNumberFormat="1" applyFont="1" applyFill="1" applyBorder="1" applyAlignment="1" applyProtection="1">
      <alignment horizontal="right" vertical="center"/>
    </xf>
    <xf numFmtId="189" fontId="3" fillId="5" borderId="20" xfId="0" applyNumberFormat="1" applyFont="1" applyFill="1" applyBorder="1" applyAlignment="1" applyProtection="1">
      <alignment horizontal="right" vertical="center"/>
    </xf>
    <xf numFmtId="0" fontId="6" fillId="50" borderId="26" xfId="0" applyFont="1" applyFill="1" applyBorder="1" applyAlignment="1" applyProtection="1">
      <alignment horizontal="right" vertical="center" wrapText="1" indent="1"/>
    </xf>
    <xf numFmtId="193" fontId="6" fillId="4" borderId="33" xfId="0" applyNumberFormat="1" applyFont="1" applyFill="1" applyBorder="1" applyAlignment="1" applyProtection="1">
      <alignment vertical="center"/>
    </xf>
    <xf numFmtId="193" fontId="3" fillId="35" borderId="33" xfId="0" applyNumberFormat="1" applyFont="1" applyFill="1" applyBorder="1" applyAlignment="1" applyProtection="1">
      <alignment vertical="center" wrapText="1"/>
      <protection locked="0"/>
    </xf>
    <xf numFmtId="193" fontId="3" fillId="35" borderId="100" xfId="0" applyNumberFormat="1" applyFont="1" applyFill="1" applyBorder="1" applyAlignment="1" applyProtection="1">
      <alignment vertical="center" wrapText="1"/>
      <protection locked="0"/>
    </xf>
    <xf numFmtId="185" fontId="6" fillId="4" borderId="129" xfId="0" applyNumberFormat="1" applyFont="1" applyFill="1" applyBorder="1" applyAlignment="1" applyProtection="1"/>
    <xf numFmtId="185" fontId="3" fillId="9" borderId="129" xfId="0" applyNumberFormat="1" applyFont="1" applyFill="1" applyBorder="1" applyAlignment="1" applyProtection="1">
      <alignment vertical="center" wrapText="1"/>
      <protection locked="0"/>
    </xf>
    <xf numFmtId="185" fontId="3" fillId="9" borderId="84" xfId="0" applyNumberFormat="1" applyFont="1" applyFill="1" applyBorder="1" applyAlignment="1" applyProtection="1">
      <alignment vertical="center" wrapText="1"/>
      <protection locked="0"/>
    </xf>
    <xf numFmtId="185" fontId="6" fillId="50" borderId="130" xfId="1" applyNumberFormat="1" applyFont="1" applyFill="1" applyBorder="1" applyAlignment="1" applyProtection="1">
      <alignment horizontal="right" wrapText="1"/>
    </xf>
    <xf numFmtId="0" fontId="3" fillId="0" borderId="36" xfId="0" applyFont="1" applyBorder="1" applyAlignment="1" applyProtection="1">
      <alignment horizontal="left" vertical="center" wrapText="1" indent="1"/>
    </xf>
    <xf numFmtId="0" fontId="73" fillId="9" borderId="77" xfId="0" applyFont="1" applyFill="1" applyBorder="1" applyAlignment="1" applyProtection="1">
      <alignment horizontal="left" vertical="center" wrapText="1" indent="1"/>
    </xf>
    <xf numFmtId="0" fontId="3" fillId="0" borderId="77" xfId="0" applyFont="1" applyBorder="1" applyAlignment="1" applyProtection="1">
      <alignment horizontal="left" vertical="center" indent="4"/>
    </xf>
    <xf numFmtId="0" fontId="3" fillId="0" borderId="77" xfId="0" applyFont="1" applyBorder="1" applyAlignment="1" applyProtection="1">
      <alignment horizontal="left" vertical="center" wrapText="1" indent="4"/>
    </xf>
    <xf numFmtId="0" fontId="3" fillId="0" borderId="77" xfId="0" applyFont="1" applyBorder="1" applyAlignment="1" applyProtection="1">
      <alignment horizontal="left" vertical="center" indent="1"/>
    </xf>
    <xf numFmtId="0" fontId="3" fillId="0" borderId="77" xfId="368" applyFont="1" applyBorder="1" applyAlignment="1" applyProtection="1">
      <alignment horizontal="left" vertical="center" indent="1"/>
    </xf>
    <xf numFmtId="0" fontId="3" fillId="0" borderId="77" xfId="5" applyFont="1" applyBorder="1" applyAlignment="1" applyProtection="1">
      <alignment horizontal="left" vertical="center" indent="1"/>
    </xf>
    <xf numFmtId="185" fontId="3" fillId="9" borderId="127" xfId="0" applyNumberFormat="1" applyFont="1" applyFill="1" applyBorder="1" applyAlignment="1" applyProtection="1">
      <alignment vertical="center" wrapText="1"/>
      <protection locked="0"/>
    </xf>
    <xf numFmtId="185" fontId="3" fillId="9" borderId="29" xfId="0" applyNumberFormat="1" applyFont="1" applyFill="1" applyBorder="1" applyAlignment="1" applyProtection="1">
      <alignment vertical="center" wrapText="1"/>
      <protection locked="0"/>
    </xf>
    <xf numFmtId="193" fontId="3" fillId="35" borderId="53" xfId="0" applyNumberFormat="1" applyFont="1" applyFill="1" applyBorder="1" applyAlignment="1" applyProtection="1">
      <alignment vertical="center" wrapText="1"/>
      <protection locked="0"/>
    </xf>
    <xf numFmtId="0" fontId="6" fillId="4" borderId="46" xfId="0" applyFont="1" applyFill="1" applyBorder="1" applyAlignment="1" applyProtection="1">
      <alignment horizontal="right" vertical="center"/>
    </xf>
    <xf numFmtId="0" fontId="6" fillId="4" borderId="92" xfId="0" applyFont="1" applyFill="1" applyBorder="1" applyAlignment="1" applyProtection="1">
      <alignment horizontal="right" vertical="center"/>
    </xf>
    <xf numFmtId="0" fontId="6" fillId="4" borderId="70" xfId="0" applyFont="1" applyFill="1" applyBorder="1" applyAlignment="1" applyProtection="1">
      <alignment horizontal="right" vertical="center"/>
    </xf>
    <xf numFmtId="0" fontId="6" fillId="4" borderId="66" xfId="0" applyFont="1" applyFill="1" applyBorder="1" applyAlignment="1" applyProtection="1">
      <alignment horizontal="right" vertical="center"/>
    </xf>
    <xf numFmtId="0" fontId="6" fillId="6" borderId="70" xfId="0" applyFont="1" applyFill="1" applyBorder="1" applyAlignment="1" applyProtection="1">
      <alignment horizontal="right" vertical="center"/>
    </xf>
    <xf numFmtId="0" fontId="6" fillId="6" borderId="74" xfId="0" applyFont="1" applyFill="1" applyBorder="1" applyAlignment="1" applyProtection="1">
      <alignment horizontal="right" vertical="center"/>
    </xf>
    <xf numFmtId="185" fontId="3" fillId="9" borderId="131" xfId="0" applyNumberFormat="1" applyFont="1" applyFill="1" applyBorder="1" applyAlignment="1" applyProtection="1">
      <alignment vertical="center" wrapText="1"/>
      <protection locked="0"/>
    </xf>
    <xf numFmtId="185" fontId="3" fillId="35" borderId="127" xfId="0" applyNumberFormat="1" applyFont="1" applyFill="1" applyBorder="1" applyAlignment="1" applyProtection="1">
      <alignment vertical="center" wrapText="1"/>
      <protection locked="0"/>
    </xf>
    <xf numFmtId="185" fontId="3" fillId="35" borderId="29" xfId="0" applyNumberFormat="1" applyFont="1" applyFill="1" applyBorder="1" applyAlignment="1" applyProtection="1">
      <alignment vertical="center" wrapText="1"/>
      <protection locked="0"/>
    </xf>
    <xf numFmtId="185" fontId="3" fillId="35" borderId="107" xfId="0" applyNumberFormat="1" applyFont="1" applyFill="1" applyBorder="1" applyAlignment="1" applyProtection="1">
      <alignment vertical="center" wrapText="1"/>
      <protection locked="0"/>
    </xf>
    <xf numFmtId="0" fontId="6" fillId="6" borderId="73" xfId="0" applyFont="1" applyFill="1" applyBorder="1" applyAlignment="1" applyProtection="1">
      <alignment horizontal="right" vertical="center"/>
    </xf>
    <xf numFmtId="185" fontId="6" fillId="50" borderId="132" xfId="1" applyNumberFormat="1" applyFont="1" applyFill="1" applyBorder="1" applyAlignment="1" applyProtection="1">
      <alignment horizontal="right" wrapText="1"/>
    </xf>
    <xf numFmtId="0" fontId="5" fillId="0" borderId="133" xfId="0" applyFont="1" applyFill="1" applyBorder="1"/>
    <xf numFmtId="0" fontId="0" fillId="9" borderId="7" xfId="0" applyFill="1" applyBorder="1"/>
    <xf numFmtId="0" fontId="48" fillId="4" borderId="6" xfId="0" applyFont="1" applyFill="1" applyBorder="1" applyAlignment="1" applyProtection="1">
      <alignment horizontal="left" vertical="center"/>
    </xf>
    <xf numFmtId="0" fontId="4" fillId="7" borderId="134" xfId="0" applyFont="1" applyFill="1" applyBorder="1" applyAlignment="1" applyProtection="1">
      <alignment horizontal="right" vertical="center"/>
    </xf>
    <xf numFmtId="0" fontId="4" fillId="7" borderId="135" xfId="0" quotePrefix="1" applyFont="1" applyFill="1" applyBorder="1" applyAlignment="1" applyProtection="1">
      <alignment horizontal="right" vertical="center"/>
    </xf>
    <xf numFmtId="193" fontId="74" fillId="0" borderId="0" xfId="0" applyNumberFormat="1" applyFont="1" applyBorder="1" applyProtection="1"/>
    <xf numFmtId="2" fontId="3" fillId="35" borderId="111" xfId="0" applyNumberFormat="1" applyFont="1" applyFill="1" applyBorder="1" applyAlignment="1" applyProtection="1">
      <alignment vertical="center" wrapText="1"/>
      <protection locked="0"/>
    </xf>
    <xf numFmtId="2" fontId="3" fillId="35" borderId="17" xfId="0" applyNumberFormat="1" applyFont="1" applyFill="1" applyBorder="1" applyAlignment="1" applyProtection="1">
      <alignment vertical="center" wrapText="1"/>
      <protection locked="0"/>
    </xf>
    <xf numFmtId="2" fontId="3" fillId="35" borderId="33" xfId="0" applyNumberFormat="1" applyFont="1" applyFill="1" applyBorder="1" applyAlignment="1" applyProtection="1">
      <alignment vertical="center" wrapText="1"/>
      <protection locked="0"/>
    </xf>
    <xf numFmtId="194" fontId="75" fillId="52" borderId="96" xfId="0" applyNumberFormat="1" applyFont="1" applyFill="1" applyBorder="1" applyAlignment="1" applyProtection="1">
      <alignment horizontal="right" vertical="center"/>
    </xf>
    <xf numFmtId="194" fontId="75" fillId="52" borderId="27" xfId="0" applyNumberFormat="1" applyFont="1" applyFill="1" applyBorder="1" applyAlignment="1" applyProtection="1">
      <alignment horizontal="right" vertical="center"/>
    </xf>
    <xf numFmtId="0" fontId="3" fillId="5" borderId="88" xfId="0" applyFont="1" applyFill="1" applyBorder="1" applyAlignment="1" applyProtection="1">
      <alignment horizontal="center"/>
    </xf>
    <xf numFmtId="0" fontId="3" fillId="5" borderId="83" xfId="0" applyFont="1" applyFill="1" applyBorder="1" applyAlignment="1" applyProtection="1">
      <alignment horizontal="center"/>
    </xf>
    <xf numFmtId="0" fontId="3" fillId="5" borderId="20" xfId="0" applyFont="1" applyFill="1" applyBorder="1" applyAlignment="1" applyProtection="1">
      <alignment horizontal="center"/>
    </xf>
    <xf numFmtId="0" fontId="3" fillId="5" borderId="75" xfId="0" applyFont="1" applyFill="1" applyBorder="1" applyAlignment="1" applyProtection="1">
      <alignment horizontal="center"/>
    </xf>
    <xf numFmtId="0" fontId="3" fillId="5" borderId="46" xfId="0" applyFont="1" applyFill="1" applyBorder="1" applyAlignment="1" applyProtection="1">
      <alignment horizontal="center"/>
    </xf>
    <xf numFmtId="0" fontId="3" fillId="5" borderId="66" xfId="0" applyFont="1" applyFill="1" applyBorder="1" applyAlignment="1" applyProtection="1">
      <alignment horizontal="center"/>
    </xf>
    <xf numFmtId="0" fontId="4" fillId="6" borderId="12" xfId="0" applyFont="1" applyFill="1" applyBorder="1" applyAlignment="1" applyProtection="1">
      <alignment horizontal="center" vertical="center"/>
    </xf>
    <xf numFmtId="0" fontId="4" fillId="6" borderId="13" xfId="0" applyFont="1" applyFill="1" applyBorder="1" applyAlignment="1" applyProtection="1">
      <alignment horizontal="center" vertical="center"/>
    </xf>
    <xf numFmtId="0" fontId="4" fillId="51" borderId="14" xfId="0" applyFont="1" applyFill="1" applyBorder="1" applyAlignment="1" applyProtection="1">
      <alignment horizontal="center" vertical="center" wrapText="1"/>
    </xf>
    <xf numFmtId="0" fontId="4" fillId="51" borderId="52" xfId="0" applyFont="1" applyFill="1" applyBorder="1" applyAlignment="1" applyProtection="1">
      <alignment horizontal="center" vertical="center" wrapText="1"/>
    </xf>
    <xf numFmtId="0" fontId="4" fillId="4" borderId="116" xfId="0" applyFont="1" applyFill="1" applyBorder="1" applyAlignment="1" applyProtection="1">
      <alignment horizontal="center"/>
    </xf>
    <xf numFmtId="0" fontId="4" fillId="4" borderId="114" xfId="0" applyFont="1" applyFill="1" applyBorder="1" applyAlignment="1" applyProtection="1">
      <alignment horizontal="center"/>
    </xf>
    <xf numFmtId="0" fontId="4" fillId="4" borderId="117" xfId="0" applyFont="1" applyFill="1" applyBorder="1" applyAlignment="1" applyProtection="1">
      <alignment horizontal="center"/>
    </xf>
    <xf numFmtId="0" fontId="4" fillId="6" borderId="113" xfId="0" applyFont="1" applyFill="1" applyBorder="1" applyAlignment="1" applyProtection="1">
      <alignment horizontal="center"/>
    </xf>
    <xf numFmtId="0" fontId="4" fillId="6" borderId="114" xfId="0" applyFont="1" applyFill="1" applyBorder="1" applyAlignment="1" applyProtection="1">
      <alignment horizontal="center"/>
    </xf>
    <xf numFmtId="0" fontId="4" fillId="6" borderId="115" xfId="0" applyFont="1" applyFill="1" applyBorder="1" applyAlignment="1" applyProtection="1">
      <alignment horizontal="center"/>
    </xf>
    <xf numFmtId="0" fontId="4" fillId="4" borderId="64" xfId="0" applyFont="1" applyFill="1" applyBorder="1" applyAlignment="1" applyProtection="1">
      <alignment horizontal="center"/>
    </xf>
    <xf numFmtId="0" fontId="4" fillId="4" borderId="124" xfId="0" applyFont="1" applyFill="1" applyBorder="1" applyAlignment="1" applyProtection="1">
      <alignment horizontal="center"/>
    </xf>
    <xf numFmtId="0" fontId="4" fillId="6" borderId="118" xfId="0" applyFont="1" applyFill="1" applyBorder="1" applyAlignment="1" applyProtection="1">
      <alignment horizontal="center"/>
    </xf>
    <xf numFmtId="0" fontId="4" fillId="6" borderId="119" xfId="0" applyFont="1" applyFill="1" applyBorder="1" applyAlignment="1" applyProtection="1">
      <alignment horizontal="center"/>
    </xf>
    <xf numFmtId="0" fontId="4" fillId="6" borderId="120" xfId="0" applyFont="1" applyFill="1" applyBorder="1" applyAlignment="1" applyProtection="1">
      <alignment horizontal="center"/>
    </xf>
    <xf numFmtId="0" fontId="6" fillId="4" borderId="71" xfId="0" applyFont="1" applyFill="1" applyBorder="1" applyAlignment="1" applyProtection="1">
      <alignment horizontal="center" vertical="center"/>
    </xf>
    <xf numFmtId="0" fontId="6" fillId="4" borderId="60" xfId="0" applyFont="1" applyFill="1" applyBorder="1" applyAlignment="1" applyProtection="1">
      <alignment horizontal="center" vertical="center"/>
    </xf>
    <xf numFmtId="0" fontId="6" fillId="4" borderId="61" xfId="0" applyFont="1" applyFill="1" applyBorder="1" applyAlignment="1" applyProtection="1">
      <alignment horizontal="center" vertical="center"/>
    </xf>
    <xf numFmtId="0" fontId="6" fillId="6" borderId="71" xfId="0" applyFont="1" applyFill="1" applyBorder="1" applyAlignment="1" applyProtection="1">
      <alignment horizontal="center" vertical="center"/>
    </xf>
    <xf numFmtId="0" fontId="6" fillId="6" borderId="60" xfId="0" applyFont="1" applyFill="1" applyBorder="1" applyAlignment="1" applyProtection="1">
      <alignment horizontal="center" vertical="center"/>
    </xf>
    <xf numFmtId="0" fontId="6" fillId="6" borderId="61" xfId="0" applyFont="1" applyFill="1" applyBorder="1" applyAlignment="1" applyProtection="1">
      <alignment horizontal="center" vertical="center"/>
    </xf>
    <xf numFmtId="0" fontId="68" fillId="53" borderId="55" xfId="0" applyFont="1" applyFill="1" applyBorder="1" applyAlignment="1">
      <alignment horizontal="center" vertical="center" wrapText="1"/>
    </xf>
    <xf numFmtId="0" fontId="68" fillId="53" borderId="56" xfId="0" applyFont="1" applyFill="1" applyBorder="1" applyAlignment="1">
      <alignment horizontal="center" vertical="center" wrapText="1"/>
    </xf>
    <xf numFmtId="0" fontId="68" fillId="53" borderId="9" xfId="0" applyFont="1" applyFill="1" applyBorder="1" applyAlignment="1">
      <alignment horizontal="center" vertical="center" wrapText="1"/>
    </xf>
    <xf numFmtId="0" fontId="68" fillId="53" borderId="41" xfId="0" applyFont="1" applyFill="1" applyBorder="1" applyAlignment="1">
      <alignment horizontal="center" vertical="center" wrapText="1"/>
    </xf>
    <xf numFmtId="0" fontId="68" fillId="53" borderId="44" xfId="0" applyFont="1" applyFill="1" applyBorder="1" applyAlignment="1">
      <alignment horizontal="center" vertical="center" wrapText="1"/>
    </xf>
    <xf numFmtId="0" fontId="68" fillId="53" borderId="58" xfId="0" applyFont="1" applyFill="1" applyBorder="1" applyAlignment="1">
      <alignment horizontal="center" vertical="center" wrapText="1"/>
    </xf>
    <xf numFmtId="0" fontId="77" fillId="54" borderId="57" xfId="0" applyFont="1" applyFill="1" applyBorder="1" applyAlignment="1" applyProtection="1">
      <alignment horizontal="left" vertical="top" wrapText="1"/>
      <protection locked="0"/>
    </xf>
    <xf numFmtId="0" fontId="77" fillId="54" borderId="44" xfId="0" applyFont="1" applyFill="1" applyBorder="1" applyAlignment="1" applyProtection="1">
      <alignment horizontal="left" vertical="top" wrapText="1"/>
      <protection locked="0"/>
    </xf>
    <xf numFmtId="0" fontId="77" fillId="54" borderId="58" xfId="0" applyFont="1" applyFill="1" applyBorder="1" applyAlignment="1" applyProtection="1">
      <alignment horizontal="left" vertical="top" wrapText="1"/>
      <protection locked="0"/>
    </xf>
    <xf numFmtId="185" fontId="6" fillId="7" borderId="71" xfId="0" applyNumberFormat="1" applyFont="1" applyFill="1" applyBorder="1" applyAlignment="1" applyProtection="1">
      <alignment horizontal="center" vertical="center"/>
    </xf>
    <xf numFmtId="185" fontId="6" fillId="7" borderId="60" xfId="0" applyNumberFormat="1" applyFont="1" applyFill="1" applyBorder="1" applyAlignment="1" applyProtection="1">
      <alignment horizontal="center" vertical="center"/>
    </xf>
    <xf numFmtId="185" fontId="6" fillId="7" borderId="61" xfId="0" applyNumberFormat="1" applyFont="1" applyFill="1" applyBorder="1" applyAlignment="1" applyProtection="1">
      <alignment horizontal="center" vertical="center"/>
    </xf>
    <xf numFmtId="0" fontId="6" fillId="10" borderId="71" xfId="0" applyFont="1" applyFill="1" applyBorder="1" applyAlignment="1" applyProtection="1">
      <alignment horizontal="center" vertical="center"/>
    </xf>
    <xf numFmtId="0" fontId="6" fillId="10" borderId="60" xfId="0" applyFont="1" applyFill="1" applyBorder="1" applyAlignment="1" applyProtection="1">
      <alignment horizontal="center" vertical="center"/>
    </xf>
    <xf numFmtId="0" fontId="6" fillId="10" borderId="101" xfId="0" applyFont="1" applyFill="1" applyBorder="1" applyAlignment="1" applyProtection="1">
      <alignment horizontal="center" vertical="center"/>
    </xf>
    <xf numFmtId="0" fontId="6" fillId="10" borderId="59" xfId="0" applyFont="1" applyFill="1" applyBorder="1" applyAlignment="1" applyProtection="1">
      <alignment horizontal="center" vertical="center"/>
    </xf>
    <xf numFmtId="0" fontId="6" fillId="10" borderId="61" xfId="0" applyFont="1" applyFill="1" applyBorder="1" applyAlignment="1" applyProtection="1">
      <alignment horizontal="center" vertical="center"/>
    </xf>
  </cellXfs>
  <cellStyles count="710">
    <cellStyle name=" 1" xfId="9"/>
    <cellStyle name=" 1 2" xfId="10"/>
    <cellStyle name=" 1 2 2" xfId="11"/>
    <cellStyle name=" 1 2 3" xfId="12"/>
    <cellStyle name=" 1 3" xfId="13"/>
    <cellStyle name=" 1 3 2" xfId="14"/>
    <cellStyle name=" 1 4" xfId="15"/>
    <cellStyle name=" 1_29(d) - Gas extensions -tariffs" xfId="16"/>
    <cellStyle name="_3GIS model v2.77_Distribution Business_Retail Fin Perform " xfId="17"/>
    <cellStyle name="_3GIS model v2.77_Fleet Overhead Costs 2_Retail Fin Perform " xfId="18"/>
    <cellStyle name="_3GIS model v2.77_Fleet Overhead Costs_Retail Fin Perform " xfId="19"/>
    <cellStyle name="_3GIS model v2.77_Forecast 2_Retail Fin Perform " xfId="20"/>
    <cellStyle name="_3GIS model v2.77_Forecast_Retail Fin Perform " xfId="21"/>
    <cellStyle name="_3GIS model v2.77_Funding &amp; Cashflow_1_Retail Fin Perform " xfId="22"/>
    <cellStyle name="_3GIS model v2.77_Funding &amp; Cashflow_Retail Fin Perform " xfId="23"/>
    <cellStyle name="_3GIS model v2.77_Group P&amp;L_1_Retail Fin Perform " xfId="24"/>
    <cellStyle name="_3GIS model v2.77_Group P&amp;L_Retail Fin Perform " xfId="25"/>
    <cellStyle name="_3GIS model v2.77_Opening  Detailed BS_Retail Fin Perform " xfId="26"/>
    <cellStyle name="_3GIS model v2.77_OUTPUT DB_Retail Fin Perform " xfId="27"/>
    <cellStyle name="_3GIS model v2.77_OUTPUT EB_Retail Fin Perform " xfId="28"/>
    <cellStyle name="_3GIS model v2.77_Report_Retail Fin Perform " xfId="29"/>
    <cellStyle name="_3GIS model v2.77_Retail Fin Perform " xfId="30"/>
    <cellStyle name="_3GIS model v2.77_Sheet2 2_Retail Fin Perform " xfId="31"/>
    <cellStyle name="_3GIS model v2.77_Sheet2_Retail Fin Perform " xfId="32"/>
    <cellStyle name="_Capex" xfId="33"/>
    <cellStyle name="_Capex 2" xfId="34"/>
    <cellStyle name="_Capex_29(d) - Gas extensions -tariffs" xfId="35"/>
    <cellStyle name="_UED AMP 2009-14 Final 250309 Less PU" xfId="36"/>
    <cellStyle name="_UED AMP 2009-14 Final 250309 Less PU_1011 monthly" xfId="37"/>
    <cellStyle name="20% - Accent1 2" xfId="38"/>
    <cellStyle name="20% - Accent1 3" xfId="39"/>
    <cellStyle name="20% - Accent2 2" xfId="40"/>
    <cellStyle name="20% - Accent3 2" xfId="41"/>
    <cellStyle name="20% - Accent4 2" xfId="42"/>
    <cellStyle name="20% - Accent5 2" xfId="43"/>
    <cellStyle name="20% - Accent6 2" xfId="44"/>
    <cellStyle name="40% - Accent1 2" xfId="45"/>
    <cellStyle name="40% - Accent1 3" xfId="46"/>
    <cellStyle name="40% - Accent2 2" xfId="47"/>
    <cellStyle name="40% - Accent3 2" xfId="48"/>
    <cellStyle name="40% - Accent4 2" xfId="49"/>
    <cellStyle name="40% - Accent5 2" xfId="50"/>
    <cellStyle name="40% - Accent6 2" xfId="51"/>
    <cellStyle name="60% - Accent1 2" xfId="52"/>
    <cellStyle name="60% - Accent2 2" xfId="53"/>
    <cellStyle name="60% - Accent3 2" xfId="54"/>
    <cellStyle name="60% - Accent4 2" xfId="55"/>
    <cellStyle name="60% - Accent5 2" xfId="56"/>
    <cellStyle name="60% - Accent6 2" xfId="57"/>
    <cellStyle name="Accent1 - 20%" xfId="58"/>
    <cellStyle name="Accent1 - 40%" xfId="59"/>
    <cellStyle name="Accent1 - 60%" xfId="60"/>
    <cellStyle name="Accent1 2" xfId="61"/>
    <cellStyle name="Accent1 3" xfId="675"/>
    <cellStyle name="Accent1 4" xfId="676"/>
    <cellStyle name="Accent1 5" xfId="677"/>
    <cellStyle name="Accent2 - 20%" xfId="62"/>
    <cellStyle name="Accent2 - 40%" xfId="63"/>
    <cellStyle name="Accent2 - 60%" xfId="64"/>
    <cellStyle name="Accent2 2" xfId="65"/>
    <cellStyle name="Accent2 3" xfId="678"/>
    <cellStyle name="Accent2 4" xfId="679"/>
    <cellStyle name="Accent2 5" xfId="680"/>
    <cellStyle name="Accent3 - 20%" xfId="66"/>
    <cellStyle name="Accent3 - 40%" xfId="67"/>
    <cellStyle name="Accent3 - 60%" xfId="68"/>
    <cellStyle name="Accent3 2" xfId="69"/>
    <cellStyle name="Accent3 3" xfId="681"/>
    <cellStyle name="Accent3 4" xfId="682"/>
    <cellStyle name="Accent3 5" xfId="683"/>
    <cellStyle name="Accent4 - 20%" xfId="70"/>
    <cellStyle name="Accent4 - 40%" xfId="71"/>
    <cellStyle name="Accent4 - 60%" xfId="72"/>
    <cellStyle name="Accent4 2" xfId="73"/>
    <cellStyle name="Accent4 3" xfId="684"/>
    <cellStyle name="Accent4 4" xfId="685"/>
    <cellStyle name="Accent4 5" xfId="686"/>
    <cellStyle name="Accent5 - 20%" xfId="74"/>
    <cellStyle name="Accent5 - 40%" xfId="75"/>
    <cellStyle name="Accent5 - 60%" xfId="76"/>
    <cellStyle name="Accent5 2" xfId="77"/>
    <cellStyle name="Accent5 3" xfId="687"/>
    <cellStyle name="Accent5 4" xfId="688"/>
    <cellStyle name="Accent5 5" xfId="689"/>
    <cellStyle name="Accent6 - 20%" xfId="78"/>
    <cellStyle name="Accent6 - 40%" xfId="79"/>
    <cellStyle name="Accent6 - 60%" xfId="80"/>
    <cellStyle name="Accent6 2" xfId="81"/>
    <cellStyle name="Accent6 3" xfId="690"/>
    <cellStyle name="Accent6 4" xfId="691"/>
    <cellStyle name="Accent6 5" xfId="692"/>
    <cellStyle name="Agara" xfId="82"/>
    <cellStyle name="B79812_.wvu.PrintTitlest" xfId="83"/>
    <cellStyle name="Bad 2" xfId="84"/>
    <cellStyle name="Black" xfId="85"/>
    <cellStyle name="Blockout" xfId="86"/>
    <cellStyle name="Blockout 2" xfId="87"/>
    <cellStyle name="Blockout 2 2" xfId="88"/>
    <cellStyle name="Blockout 3" xfId="89"/>
    <cellStyle name="Blue" xfId="90"/>
    <cellStyle name="Calculation 2" xfId="91"/>
    <cellStyle name="Calculation 2 2" xfId="92"/>
    <cellStyle name="Calculation 2 2 2" xfId="93"/>
    <cellStyle name="Calculation 2 3" xfId="94"/>
    <cellStyle name="Calculation 2 3 2" xfId="95"/>
    <cellStyle name="Calculation 2 3 3" xfId="96"/>
    <cellStyle name="Calculation 2 4" xfId="97"/>
    <cellStyle name="Check Cell 2" xfId="98"/>
    <cellStyle name="Check Cell 2 2 2 2" xfId="99"/>
    <cellStyle name="Comma [0]7Z_87C" xfId="100"/>
    <cellStyle name="Comma 0" xfId="101"/>
    <cellStyle name="Comma 1" xfId="102"/>
    <cellStyle name="Comma 1 2" xfId="103"/>
    <cellStyle name="Comma 10" xfId="104"/>
    <cellStyle name="Comma 11" xfId="105"/>
    <cellStyle name="Comma 2" xfId="106"/>
    <cellStyle name="Comma 2 2" xfId="107"/>
    <cellStyle name="Comma 2 2 2" xfId="108"/>
    <cellStyle name="Comma 2 2 3" xfId="109"/>
    <cellStyle name="Comma 2 2 4" xfId="110"/>
    <cellStyle name="Comma 2 3" xfId="111"/>
    <cellStyle name="Comma 2 3 2" xfId="112"/>
    <cellStyle name="Comma 2 3 3" xfId="113"/>
    <cellStyle name="Comma 2 4" xfId="114"/>
    <cellStyle name="Comma 2 5" xfId="115"/>
    <cellStyle name="Comma 2 6" xfId="116"/>
    <cellStyle name="Comma 2 7" xfId="117"/>
    <cellStyle name="Comma 2 8" xfId="118"/>
    <cellStyle name="Comma 3" xfId="119"/>
    <cellStyle name="Comma 3 2" xfId="120"/>
    <cellStyle name="Comma 3 2 2" xfId="121"/>
    <cellStyle name="Comma 3 2 3" xfId="122"/>
    <cellStyle name="Comma 3 3" xfId="123"/>
    <cellStyle name="Comma 3 3 2" xfId="124"/>
    <cellStyle name="Comma 3 3 3" xfId="125"/>
    <cellStyle name="Comma 3 4" xfId="126"/>
    <cellStyle name="Comma 3 5" xfId="127"/>
    <cellStyle name="Comma 3 6" xfId="128"/>
    <cellStyle name="Comma 4" xfId="129"/>
    <cellStyle name="Comma 4 2" xfId="130"/>
    <cellStyle name="Comma 5" xfId="131"/>
    <cellStyle name="Comma 6" xfId="132"/>
    <cellStyle name="Comma 7" xfId="133"/>
    <cellStyle name="Comma 8" xfId="134"/>
    <cellStyle name="Comma 9" xfId="135"/>
    <cellStyle name="Comma 9 2" xfId="136"/>
    <cellStyle name="Comma 9 3" xfId="137"/>
    <cellStyle name="Comma0" xfId="138"/>
    <cellStyle name="Currency 11" xfId="139"/>
    <cellStyle name="Currency 11 2" xfId="140"/>
    <cellStyle name="Currency 11 3" xfId="141"/>
    <cellStyle name="Currency 2" xfId="142"/>
    <cellStyle name="Currency 2 2" xfId="143"/>
    <cellStyle name="Currency 2 3" xfId="144"/>
    <cellStyle name="Currency 3" xfId="145"/>
    <cellStyle name="Currency 3 2" xfId="146"/>
    <cellStyle name="Currency 4" xfId="147"/>
    <cellStyle name="Currency 4 2" xfId="148"/>
    <cellStyle name="Currency 5" xfId="149"/>
    <cellStyle name="Currency 6" xfId="150"/>
    <cellStyle name="Currency 6 2" xfId="151"/>
    <cellStyle name="Currency 6 3" xfId="152"/>
    <cellStyle name="Currency 7" xfId="153"/>
    <cellStyle name="Currency 8" xfId="154"/>
    <cellStyle name="D4_B8B1_005004B79812_.wvu.PrintTitlest" xfId="155"/>
    <cellStyle name="Date" xfId="156"/>
    <cellStyle name="Date 2" xfId="157"/>
    <cellStyle name="dms_1" xfId="709"/>
    <cellStyle name="Emphasis 1" xfId="158"/>
    <cellStyle name="Emphasis 2" xfId="159"/>
    <cellStyle name="Emphasis 3" xfId="160"/>
    <cellStyle name="Euro" xfId="161"/>
    <cellStyle name="Explanatory Text 2" xfId="162"/>
    <cellStyle name="Fixed" xfId="163"/>
    <cellStyle name="Fixed 2" xfId="164"/>
    <cellStyle name="Gilsans" xfId="165"/>
    <cellStyle name="Gilsansl" xfId="166"/>
    <cellStyle name="Good 2" xfId="167"/>
    <cellStyle name="Heading 1 2" xfId="168"/>
    <cellStyle name="Heading 1 2 2" xfId="169"/>
    <cellStyle name="Heading 1 3" xfId="170"/>
    <cellStyle name="Heading 2 2" xfId="171"/>
    <cellStyle name="Heading 2 2 2" xfId="172"/>
    <cellStyle name="Heading 2 3" xfId="173"/>
    <cellStyle name="Heading 3 2" xfId="174"/>
    <cellStyle name="Heading 3 2 2" xfId="175"/>
    <cellStyle name="Heading 3 2 2 2" xfId="176"/>
    <cellStyle name="Heading 3 2 2 2 2" xfId="177"/>
    <cellStyle name="Heading 3 2 2 2 2 2" xfId="178"/>
    <cellStyle name="Heading 3 2 2 2 2 2 2" xfId="179"/>
    <cellStyle name="Heading 3 2 2 2 2 2 3" xfId="180"/>
    <cellStyle name="Heading 3 2 2 2 2 3" xfId="181"/>
    <cellStyle name="Heading 3 2 2 2 2 3 2" xfId="182"/>
    <cellStyle name="Heading 3 2 2 2 2 3 3" xfId="183"/>
    <cellStyle name="Heading 3 2 2 2 2 4" xfId="184"/>
    <cellStyle name="Heading 3 2 2 2 2 4 2" xfId="185"/>
    <cellStyle name="Heading 3 2 2 2 2 5" xfId="186"/>
    <cellStyle name="Heading 3 2 2 2 2 6" xfId="187"/>
    <cellStyle name="Heading 3 2 2 2 3" xfId="188"/>
    <cellStyle name="Heading 3 2 2 2 3 2" xfId="189"/>
    <cellStyle name="Heading 3 2 2 2 3 3" xfId="190"/>
    <cellStyle name="Heading 3 2 2 2 4" xfId="191"/>
    <cellStyle name="Heading 3 2 2 2 4 2" xfId="192"/>
    <cellStyle name="Heading 3 2 2 2 4 3" xfId="193"/>
    <cellStyle name="Heading 3 2 2 2 5" xfId="194"/>
    <cellStyle name="Heading 3 2 2 2 5 2" xfId="195"/>
    <cellStyle name="Heading 3 2 2 2 6" xfId="196"/>
    <cellStyle name="Heading 3 2 2 3" xfId="197"/>
    <cellStyle name="Heading 3 2 2 3 2" xfId="198"/>
    <cellStyle name="Heading 3 2 2 3 2 2" xfId="199"/>
    <cellStyle name="Heading 3 2 2 3 2 2 2" xfId="200"/>
    <cellStyle name="Heading 3 2 2 3 2 2 3" xfId="201"/>
    <cellStyle name="Heading 3 2 2 3 2 3" xfId="202"/>
    <cellStyle name="Heading 3 2 2 3 2 3 2" xfId="203"/>
    <cellStyle name="Heading 3 2 2 3 2 3 3" xfId="204"/>
    <cellStyle name="Heading 3 2 2 3 2 4" xfId="205"/>
    <cellStyle name="Heading 3 2 2 3 2 4 2" xfId="206"/>
    <cellStyle name="Heading 3 2 2 3 2 5" xfId="207"/>
    <cellStyle name="Heading 3 2 2 3 2 6" xfId="208"/>
    <cellStyle name="Heading 3 2 2 3 3" xfId="209"/>
    <cellStyle name="Heading 3 2 2 3 3 2" xfId="210"/>
    <cellStyle name="Heading 3 2 2 3 3 3" xfId="211"/>
    <cellStyle name="Heading 3 2 2 3 4" xfId="212"/>
    <cellStyle name="Heading 3 2 2 3 4 2" xfId="213"/>
    <cellStyle name="Heading 3 2 2 3 4 3" xfId="214"/>
    <cellStyle name="Heading 3 2 2 3 5" xfId="215"/>
    <cellStyle name="Heading 3 2 2 3 5 2" xfId="216"/>
    <cellStyle name="Heading 3 2 2 3 6" xfId="217"/>
    <cellStyle name="Heading 3 2 2 4" xfId="218"/>
    <cellStyle name="Heading 3 2 2 4 2" xfId="219"/>
    <cellStyle name="Heading 3 2 2 4 2 2" xfId="220"/>
    <cellStyle name="Heading 3 2 2 4 2 3" xfId="221"/>
    <cellStyle name="Heading 3 2 2 4 3" xfId="222"/>
    <cellStyle name="Heading 3 2 2 4 3 2" xfId="223"/>
    <cellStyle name="Heading 3 2 2 4 3 3" xfId="224"/>
    <cellStyle name="Heading 3 2 2 4 4" xfId="225"/>
    <cellStyle name="Heading 3 2 2 4 4 2" xfId="226"/>
    <cellStyle name="Heading 3 2 2 4 5" xfId="227"/>
    <cellStyle name="Heading 3 2 2 4 6" xfId="228"/>
    <cellStyle name="Heading 3 2 2 5" xfId="229"/>
    <cellStyle name="Heading 3 2 2 5 2" xfId="230"/>
    <cellStyle name="Heading 3 2 2 5 2 2" xfId="231"/>
    <cellStyle name="Heading 3 2 2 5 2 3" xfId="232"/>
    <cellStyle name="Heading 3 2 2 5 3" xfId="233"/>
    <cellStyle name="Heading 3 2 2 5 3 2" xfId="234"/>
    <cellStyle name="Heading 3 2 2 5 4" xfId="235"/>
    <cellStyle name="Heading 3 2 2 5 5" xfId="236"/>
    <cellStyle name="Heading 3 2 2 6" xfId="237"/>
    <cellStyle name="Heading 3 2 3" xfId="238"/>
    <cellStyle name="Heading 3 2 4" xfId="239"/>
    <cellStyle name="Heading 3 2 4 2" xfId="240"/>
    <cellStyle name="Heading 3 2 4 2 2" xfId="241"/>
    <cellStyle name="Heading 3 2 4 2 2 2" xfId="242"/>
    <cellStyle name="Heading 3 2 4 2 2 3" xfId="243"/>
    <cellStyle name="Heading 3 2 4 2 3" xfId="244"/>
    <cellStyle name="Heading 3 2 4 2 3 2" xfId="245"/>
    <cellStyle name="Heading 3 2 4 2 3 3" xfId="246"/>
    <cellStyle name="Heading 3 2 4 2 4" xfId="247"/>
    <cellStyle name="Heading 3 2 4 2 4 2" xfId="248"/>
    <cellStyle name="Heading 3 2 4 2 5" xfId="249"/>
    <cellStyle name="Heading 3 2 4 2 6" xfId="250"/>
    <cellStyle name="Heading 3 2 4 3" xfId="251"/>
    <cellStyle name="Heading 3 2 4 3 2" xfId="252"/>
    <cellStyle name="Heading 3 2 4 3 3" xfId="253"/>
    <cellStyle name="Heading 3 2 4 4" xfId="254"/>
    <cellStyle name="Heading 3 2 4 4 2" xfId="255"/>
    <cellStyle name="Heading 3 2 4 4 3" xfId="256"/>
    <cellStyle name="Heading 3 2 4 5" xfId="257"/>
    <cellStyle name="Heading 3 2 4 5 2" xfId="258"/>
    <cellStyle name="Heading 3 2 4 6" xfId="259"/>
    <cellStyle name="Heading 3 2 5" xfId="260"/>
    <cellStyle name="Heading 3 2 5 2" xfId="261"/>
    <cellStyle name="Heading 3 2 5 2 2" xfId="262"/>
    <cellStyle name="Heading 3 2 5 2 2 2" xfId="263"/>
    <cellStyle name="Heading 3 2 5 2 2 3" xfId="264"/>
    <cellStyle name="Heading 3 2 5 2 3" xfId="265"/>
    <cellStyle name="Heading 3 2 5 2 3 2" xfId="266"/>
    <cellStyle name="Heading 3 2 5 2 3 3" xfId="267"/>
    <cellStyle name="Heading 3 2 5 2 4" xfId="268"/>
    <cellStyle name="Heading 3 2 5 2 4 2" xfId="269"/>
    <cellStyle name="Heading 3 2 5 2 5" xfId="270"/>
    <cellStyle name="Heading 3 2 5 2 6" xfId="271"/>
    <cellStyle name="Heading 3 2 5 3" xfId="272"/>
    <cellStyle name="Heading 3 2 5 3 2" xfId="273"/>
    <cellStyle name="Heading 3 2 5 3 3" xfId="274"/>
    <cellStyle name="Heading 3 2 5 4" xfId="275"/>
    <cellStyle name="Heading 3 2 5 4 2" xfId="276"/>
    <cellStyle name="Heading 3 2 5 4 3" xfId="277"/>
    <cellStyle name="Heading 3 2 5 5" xfId="278"/>
    <cellStyle name="Heading 3 2 5 5 2" xfId="279"/>
    <cellStyle name="Heading 3 2 5 6" xfId="280"/>
    <cellStyle name="Heading 3 2 6" xfId="281"/>
    <cellStyle name="Heading 3 2 6 2" xfId="282"/>
    <cellStyle name="Heading 3 2 6 2 2" xfId="283"/>
    <cellStyle name="Heading 3 2 6 2 3" xfId="284"/>
    <cellStyle name="Heading 3 2 6 3" xfId="285"/>
    <cellStyle name="Heading 3 2 6 3 2" xfId="286"/>
    <cellStyle name="Heading 3 2 6 3 3" xfId="287"/>
    <cellStyle name="Heading 3 2 6 4" xfId="288"/>
    <cellStyle name="Heading 3 2 6 4 2" xfId="289"/>
    <cellStyle name="Heading 3 2 6 5" xfId="290"/>
    <cellStyle name="Heading 3 2 6 6" xfId="291"/>
    <cellStyle name="Heading 3 2 7" xfId="292"/>
    <cellStyle name="Heading 3 2 7 2" xfId="293"/>
    <cellStyle name="Heading 3 2 7 2 2" xfId="294"/>
    <cellStyle name="Heading 3 2 7 2 3" xfId="295"/>
    <cellStyle name="Heading 3 2 7 3" xfId="296"/>
    <cellStyle name="Heading 3 2 7 3 2" xfId="297"/>
    <cellStyle name="Heading 3 2 7 4" xfId="298"/>
    <cellStyle name="Heading 3 2 7 5" xfId="299"/>
    <cellStyle name="Heading 3 2 8" xfId="300"/>
    <cellStyle name="Heading 3 3" xfId="301"/>
    <cellStyle name="Heading 4 2" xfId="302"/>
    <cellStyle name="Heading 4 2 2" xfId="303"/>
    <cellStyle name="Heading 4 3" xfId="304"/>
    <cellStyle name="Heading(4)" xfId="305"/>
    <cellStyle name="Hyperlink 2" xfId="306"/>
    <cellStyle name="Hyperlink 2 2" xfId="307"/>
    <cellStyle name="Hyperlink 2 3" xfId="308"/>
    <cellStyle name="Hyperlink 2 4" xfId="309"/>
    <cellStyle name="Hyperlink 3" xfId="310"/>
    <cellStyle name="Hyperlink 4" xfId="311"/>
    <cellStyle name="Hyperlink Arrow" xfId="312"/>
    <cellStyle name="Hyperlink Text" xfId="313"/>
    <cellStyle name="import" xfId="314"/>
    <cellStyle name="import%" xfId="315"/>
    <cellStyle name="import_ICRC Electricity model 1-1  (1 Feb 2003) " xfId="316"/>
    <cellStyle name="Input 2" xfId="317"/>
    <cellStyle name="Input 2 2" xfId="318"/>
    <cellStyle name="Input 2 2 2" xfId="319"/>
    <cellStyle name="Input 2 3" xfId="320"/>
    <cellStyle name="Input 2 3 2" xfId="321"/>
    <cellStyle name="Input 2 3 3" xfId="322"/>
    <cellStyle name="Input 2 4" xfId="323"/>
    <cellStyle name="Input1" xfId="324"/>
    <cellStyle name="Input1 2" xfId="325"/>
    <cellStyle name="Input1 2 2" xfId="326"/>
    <cellStyle name="Input1 3" xfId="327"/>
    <cellStyle name="Input1 3 2" xfId="328"/>
    <cellStyle name="Input1 4" xfId="329"/>
    <cellStyle name="Input1 5" xfId="330"/>
    <cellStyle name="Input1%" xfId="331"/>
    <cellStyle name="Input1_ICRC Electricity model 1-1  (1 Feb 2003) " xfId="332"/>
    <cellStyle name="Input1default" xfId="333"/>
    <cellStyle name="Input1default%" xfId="334"/>
    <cellStyle name="Input2" xfId="335"/>
    <cellStyle name="Input2 2" xfId="336"/>
    <cellStyle name="Input2 3" xfId="337"/>
    <cellStyle name="Input3" xfId="338"/>
    <cellStyle name="Input3 2" xfId="339"/>
    <cellStyle name="Input3 3" xfId="340"/>
    <cellStyle name="InputCell" xfId="341"/>
    <cellStyle name="InputCell 2" xfId="342"/>
    <cellStyle name="InputCell 3" xfId="343"/>
    <cellStyle name="InputCellText" xfId="344"/>
    <cellStyle name="InputCellText 2" xfId="345"/>
    <cellStyle name="InputCellText 3" xfId="346"/>
    <cellStyle name="key result" xfId="347"/>
    <cellStyle name="Lines" xfId="348"/>
    <cellStyle name="Linked Cell 2" xfId="349"/>
    <cellStyle name="Local import" xfId="350"/>
    <cellStyle name="Local import %" xfId="351"/>
    <cellStyle name="Mine" xfId="352"/>
    <cellStyle name="Model Name" xfId="353"/>
    <cellStyle name="Neutral 2" xfId="354"/>
    <cellStyle name="NonInputCell" xfId="355"/>
    <cellStyle name="NonInputCell 2" xfId="356"/>
    <cellStyle name="NonInputCell 3" xfId="357"/>
    <cellStyle name="Normal" xfId="0" builtinId="0"/>
    <cellStyle name="Normal - Style1" xfId="358"/>
    <cellStyle name="Normal 10" xfId="5"/>
    <cellStyle name="Normal 10 2" xfId="359"/>
    <cellStyle name="Normal 10 2 2 2" xfId="693"/>
    <cellStyle name="Normal 10 2 2 2 7" xfId="705"/>
    <cellStyle name="Normal 11" xfId="360"/>
    <cellStyle name="Normal 11 2" xfId="361"/>
    <cellStyle name="Normal 11 3" xfId="362"/>
    <cellStyle name="Normal 11 4" xfId="363"/>
    <cellStyle name="Normal 114" xfId="364"/>
    <cellStyle name="Normal 114 2" xfId="365"/>
    <cellStyle name="Normal 12" xfId="366"/>
    <cellStyle name="Normal 12 2" xfId="367"/>
    <cellStyle name="Normal 13" xfId="368"/>
    <cellStyle name="Normal 13 2" xfId="3"/>
    <cellStyle name="Normal 13_29(d) - Gas extensions -tariffs" xfId="369"/>
    <cellStyle name="Normal 14" xfId="7"/>
    <cellStyle name="Normal 14 2" xfId="370"/>
    <cellStyle name="Normal 14 3" xfId="371"/>
    <cellStyle name="Normal 14 3 2" xfId="372"/>
    <cellStyle name="Normal 14 3 3" xfId="373"/>
    <cellStyle name="Normal 14 4" xfId="374"/>
    <cellStyle name="Normal 14 5" xfId="375"/>
    <cellStyle name="Normal 14 9" xfId="707"/>
    <cellStyle name="Normal 14 9 2" xfId="708"/>
    <cellStyle name="Normal 15" xfId="376"/>
    <cellStyle name="Normal 15 2" xfId="377"/>
    <cellStyle name="Normal 159" xfId="703"/>
    <cellStyle name="Normal 16" xfId="378"/>
    <cellStyle name="Normal 16 2" xfId="379"/>
    <cellStyle name="Normal 16 3" xfId="380"/>
    <cellStyle name="Normal 17" xfId="381"/>
    <cellStyle name="Normal 17 2" xfId="382"/>
    <cellStyle name="Normal 17 2 2" xfId="383"/>
    <cellStyle name="Normal 17 2 2 2" xfId="384"/>
    <cellStyle name="Normal 17 2 2 3" xfId="385"/>
    <cellStyle name="Normal 17 2 3" xfId="386"/>
    <cellStyle name="Normal 17 2 4" xfId="387"/>
    <cellStyle name="Normal 17 3" xfId="388"/>
    <cellStyle name="Normal 17 3 2" xfId="389"/>
    <cellStyle name="Normal 17 3 2 2" xfId="390"/>
    <cellStyle name="Normal 17 3 2 3" xfId="391"/>
    <cellStyle name="Normal 17 3 3" xfId="392"/>
    <cellStyle name="Normal 17 3 4" xfId="393"/>
    <cellStyle name="Normal 17 4" xfId="394"/>
    <cellStyle name="Normal 17 4 2" xfId="395"/>
    <cellStyle name="Normal 17 4 3" xfId="396"/>
    <cellStyle name="Normal 17 5" xfId="397"/>
    <cellStyle name="Normal 17 6" xfId="398"/>
    <cellStyle name="Normal 18" xfId="399"/>
    <cellStyle name="Normal 18 2" xfId="400"/>
    <cellStyle name="Normal 19" xfId="401"/>
    <cellStyle name="Normal 2" xfId="402"/>
    <cellStyle name="Normal 2 2" xfId="403"/>
    <cellStyle name="Normal 2 2 2" xfId="2"/>
    <cellStyle name="Normal 2 2 3" xfId="404"/>
    <cellStyle name="Normal 2 2 4" xfId="405"/>
    <cellStyle name="Normal 2 2 5" xfId="406"/>
    <cellStyle name="Normal 2 3" xfId="407"/>
    <cellStyle name="Normal 2 3 2" xfId="408"/>
    <cellStyle name="Normal 2 3_29(d) - Gas extensions -tariffs" xfId="409"/>
    <cellStyle name="Normal 2 4" xfId="410"/>
    <cellStyle name="Normal 2 4 2" xfId="411"/>
    <cellStyle name="Normal 2 4 3" xfId="412"/>
    <cellStyle name="Normal 2 5" xfId="8"/>
    <cellStyle name="Normal 2 6" xfId="413"/>
    <cellStyle name="Normal 2_29(d) - Gas extensions -tariffs" xfId="414"/>
    <cellStyle name="Normal 20" xfId="415"/>
    <cellStyle name="Normal 20 2" xfId="416"/>
    <cellStyle name="Normal 20 2 2" xfId="417"/>
    <cellStyle name="Normal 20 3" xfId="418"/>
    <cellStyle name="Normal 20 4" xfId="419"/>
    <cellStyle name="Normal 21" xfId="420"/>
    <cellStyle name="Normal 21 2" xfId="421"/>
    <cellStyle name="Normal 21 3" xfId="422"/>
    <cellStyle name="Normal 22" xfId="423"/>
    <cellStyle name="Normal 23" xfId="424"/>
    <cellStyle name="Normal 23 2" xfId="425"/>
    <cellStyle name="Normal 23 2 2" xfId="426"/>
    <cellStyle name="Normal 23 3" xfId="427"/>
    <cellStyle name="Normal 23 4" xfId="428"/>
    <cellStyle name="Normal 24" xfId="429"/>
    <cellStyle name="Normal 24 2" xfId="430"/>
    <cellStyle name="Normal 24 2 2" xfId="431"/>
    <cellStyle name="Normal 24 3" xfId="432"/>
    <cellStyle name="Normal 24 4" xfId="433"/>
    <cellStyle name="Normal 25" xfId="434"/>
    <cellStyle name="Normal 25 2" xfId="435"/>
    <cellStyle name="Normal 25 2 2" xfId="436"/>
    <cellStyle name="Normal 25 3" xfId="437"/>
    <cellStyle name="Normal 25 4" xfId="438"/>
    <cellStyle name="Normal 26" xfId="439"/>
    <cellStyle name="Normal 26 2" xfId="440"/>
    <cellStyle name="Normal 26 2 2" xfId="441"/>
    <cellStyle name="Normal 26 3" xfId="442"/>
    <cellStyle name="Normal 26 4" xfId="443"/>
    <cellStyle name="Normal 27" xfId="444"/>
    <cellStyle name="Normal 28" xfId="6"/>
    <cellStyle name="Normal 28 4" xfId="706"/>
    <cellStyle name="Normal 29" xfId="445"/>
    <cellStyle name="Normal 3" xfId="446"/>
    <cellStyle name="Normal 3 2" xfId="447"/>
    <cellStyle name="Normal 3 2 2" xfId="448"/>
    <cellStyle name="Normal 3 3" xfId="449"/>
    <cellStyle name="Normal 3 3 2" xfId="450"/>
    <cellStyle name="Normal 3 3 3" xfId="451"/>
    <cellStyle name="Normal 3 4" xfId="452"/>
    <cellStyle name="Normal 3 5" xfId="453"/>
    <cellStyle name="Normal 3 5 2" xfId="454"/>
    <cellStyle name="Normal 3 5 3" xfId="455"/>
    <cellStyle name="Normal 3_29(d) - Gas extensions -tariffs" xfId="456"/>
    <cellStyle name="Normal 30" xfId="457"/>
    <cellStyle name="Normal 31" xfId="458"/>
    <cellStyle name="Normal 32" xfId="4"/>
    <cellStyle name="Normal 32 3" xfId="704"/>
    <cellStyle name="Normal 33" xfId="459"/>
    <cellStyle name="Normal 34" xfId="460"/>
    <cellStyle name="Normal 35" xfId="694"/>
    <cellStyle name="Normal 36" xfId="695"/>
    <cellStyle name="Normal 37" xfId="696"/>
    <cellStyle name="Normal 38" xfId="461"/>
    <cellStyle name="Normal 38 2" xfId="462"/>
    <cellStyle name="Normal 38_29(d) - Gas extensions -tariffs" xfId="463"/>
    <cellStyle name="Normal 4" xfId="464"/>
    <cellStyle name="Normal 4 2" xfId="465"/>
    <cellStyle name="Normal 4 2 2" xfId="466"/>
    <cellStyle name="Normal 4 2 2 2" xfId="467"/>
    <cellStyle name="Normal 4 2 2 2 2" xfId="468"/>
    <cellStyle name="Normal 4 2 2 2 3" xfId="469"/>
    <cellStyle name="Normal 4 2 2 3" xfId="470"/>
    <cellStyle name="Normal 4 2 2 4" xfId="471"/>
    <cellStyle name="Normal 4 2 3" xfId="472"/>
    <cellStyle name="Normal 4 2 3 2" xfId="473"/>
    <cellStyle name="Normal 4 2 3 2 2" xfId="474"/>
    <cellStyle name="Normal 4 2 3 2 3" xfId="475"/>
    <cellStyle name="Normal 4 2 3 3" xfId="476"/>
    <cellStyle name="Normal 4 2 3 4" xfId="477"/>
    <cellStyle name="Normal 4 3" xfId="478"/>
    <cellStyle name="Normal 4 3 2" xfId="479"/>
    <cellStyle name="Normal 4 3 2 2" xfId="480"/>
    <cellStyle name="Normal 4 3 2 3" xfId="481"/>
    <cellStyle name="Normal 4 3 3" xfId="482"/>
    <cellStyle name="Normal 4 3 3 2" xfId="483"/>
    <cellStyle name="Normal 4 3 4" xfId="484"/>
    <cellStyle name="Normal 4 4" xfId="485"/>
    <cellStyle name="Normal 4 5" xfId="486"/>
    <cellStyle name="Normal 4 6" xfId="487"/>
    <cellStyle name="Normal 4_29(d) - Gas extensions -tariffs" xfId="488"/>
    <cellStyle name="Normal 40" xfId="489"/>
    <cellStyle name="Normal 40 2" xfId="490"/>
    <cellStyle name="Normal 40_29(d) - Gas extensions -tariffs" xfId="491"/>
    <cellStyle name="Normal 5" xfId="492"/>
    <cellStyle name="Normal 5 2" xfId="493"/>
    <cellStyle name="Normal 5 3" xfId="494"/>
    <cellStyle name="Normal 6" xfId="495"/>
    <cellStyle name="Normal 6 2" xfId="496"/>
    <cellStyle name="Normal 6 2 2" xfId="497"/>
    <cellStyle name="Normal 6 2 3" xfId="498"/>
    <cellStyle name="Normal 7" xfId="499"/>
    <cellStyle name="Normal 7 2" xfId="500"/>
    <cellStyle name="Normal 7 2 2" xfId="501"/>
    <cellStyle name="Normal 7 2 2 2" xfId="502"/>
    <cellStyle name="Normal 7 2 2 3" xfId="503"/>
    <cellStyle name="Normal 7 2 3" xfId="504"/>
    <cellStyle name="Normal 7 2 4" xfId="505"/>
    <cellStyle name="Normal 8" xfId="506"/>
    <cellStyle name="Normal 8 2" xfId="507"/>
    <cellStyle name="Normal 8 2 2" xfId="508"/>
    <cellStyle name="Normal 8 2 3" xfId="509"/>
    <cellStyle name="Normal 8 2 3 2" xfId="510"/>
    <cellStyle name="Normal 8 2 3 3" xfId="511"/>
    <cellStyle name="Normal 8 2 4" xfId="512"/>
    <cellStyle name="Normal 9" xfId="513"/>
    <cellStyle name="Normal 9 2" xfId="514"/>
    <cellStyle name="Note 2" xfId="515"/>
    <cellStyle name="Note 2 2" xfId="516"/>
    <cellStyle name="Note 2 2 2" xfId="517"/>
    <cellStyle name="Note 2 3" xfId="518"/>
    <cellStyle name="Note 2 3 2" xfId="519"/>
    <cellStyle name="Note 2 3 3" xfId="520"/>
    <cellStyle name="Note 2 4" xfId="521"/>
    <cellStyle name="Note 3" xfId="522"/>
    <cellStyle name="Note 3 2" xfId="523"/>
    <cellStyle name="Note 3 2 2" xfId="524"/>
    <cellStyle name="Note 3 3" xfId="525"/>
    <cellStyle name="Note 3 3 2" xfId="526"/>
    <cellStyle name="Note 3 3 3" xfId="527"/>
    <cellStyle name="Note 3 4" xfId="528"/>
    <cellStyle name="Note 4" xfId="529"/>
    <cellStyle name="Note 4 2" xfId="530"/>
    <cellStyle name="Note 4 2 2" xfId="531"/>
    <cellStyle name="Note 4 3" xfId="532"/>
    <cellStyle name="Note 4 3 2" xfId="533"/>
    <cellStyle name="Note 4 3 3" xfId="534"/>
    <cellStyle name="Note 4 4" xfId="535"/>
    <cellStyle name="Output 2" xfId="536"/>
    <cellStyle name="Output 2 2" xfId="537"/>
    <cellStyle name="Output 2 2 2" xfId="538"/>
    <cellStyle name="Output 2 3" xfId="539"/>
    <cellStyle name="Output 2 3 2" xfId="540"/>
    <cellStyle name="Output 2 3 3" xfId="541"/>
    <cellStyle name="Output 2 4" xfId="542"/>
    <cellStyle name="Percent" xfId="1" builtinId="5"/>
    <cellStyle name="Percent [2]" xfId="543"/>
    <cellStyle name="Percent [2] 2" xfId="544"/>
    <cellStyle name="Percent [2]_29(d) - Gas extensions -tariffs" xfId="545"/>
    <cellStyle name="Percent 10" xfId="697"/>
    <cellStyle name="Percent 11" xfId="698"/>
    <cellStyle name="Percent 12" xfId="546"/>
    <cellStyle name="Percent 12 2" xfId="547"/>
    <cellStyle name="Percent 12 2 2" xfId="548"/>
    <cellStyle name="Percent 12 3" xfId="549"/>
    <cellStyle name="Percent 12 4" xfId="550"/>
    <cellStyle name="Percent 2" xfId="551"/>
    <cellStyle name="Percent 2 2" xfId="552"/>
    <cellStyle name="Percent 2 2 2" xfId="553"/>
    <cellStyle name="Percent 2 2 2 2" xfId="554"/>
    <cellStyle name="Percent 2 2 2 2 2" xfId="555"/>
    <cellStyle name="Percent 2 2 2 2 3" xfId="556"/>
    <cellStyle name="Percent 2 2 2 3" xfId="557"/>
    <cellStyle name="Percent 2 2 2 4" xfId="558"/>
    <cellStyle name="Percent 2 2 3" xfId="559"/>
    <cellStyle name="Percent 2 2 3 2" xfId="560"/>
    <cellStyle name="Percent 2 2 3 2 2" xfId="561"/>
    <cellStyle name="Percent 2 2 3 2 3" xfId="562"/>
    <cellStyle name="Percent 2 2 3 3" xfId="563"/>
    <cellStyle name="Percent 2 2 3 4" xfId="564"/>
    <cellStyle name="Percent 2 3" xfId="565"/>
    <cellStyle name="Percent 2 3 2" xfId="566"/>
    <cellStyle name="Percent 2 3 2 2" xfId="567"/>
    <cellStyle name="Percent 2 3 2 3" xfId="568"/>
    <cellStyle name="Percent 2 3 3" xfId="569"/>
    <cellStyle name="Percent 2 3 4" xfId="570"/>
    <cellStyle name="Percent 2 4" xfId="571"/>
    <cellStyle name="Percent 2 4 2" xfId="572"/>
    <cellStyle name="Percent 2 4 2 2" xfId="573"/>
    <cellStyle name="Percent 2 4 2 3" xfId="574"/>
    <cellStyle name="Percent 2 4 3" xfId="575"/>
    <cellStyle name="Percent 2 4 4" xfId="576"/>
    <cellStyle name="Percent 3" xfId="577"/>
    <cellStyle name="Percent 3 2" xfId="578"/>
    <cellStyle name="Percent 3 4" xfId="579"/>
    <cellStyle name="Percent 3 4 2" xfId="580"/>
    <cellStyle name="Percent 3 4 3" xfId="581"/>
    <cellStyle name="Percent 4" xfId="582"/>
    <cellStyle name="Percent 5" xfId="583"/>
    <cellStyle name="Percent 5 2" xfId="584"/>
    <cellStyle name="Percent 5 3" xfId="585"/>
    <cellStyle name="Percent 6" xfId="586"/>
    <cellStyle name="Percent 7" xfId="587"/>
    <cellStyle name="Percent 8" xfId="588"/>
    <cellStyle name="Percent 9" xfId="699"/>
    <cellStyle name="Percentage" xfId="589"/>
    <cellStyle name="Period Title" xfId="590"/>
    <cellStyle name="PSChar" xfId="591"/>
    <cellStyle name="PSDate" xfId="592"/>
    <cellStyle name="PSDec" xfId="593"/>
    <cellStyle name="PSDetail" xfId="594"/>
    <cellStyle name="PSHeading" xfId="595"/>
    <cellStyle name="PSHeading 2" xfId="596"/>
    <cellStyle name="PSHeading 2 2" xfId="597"/>
    <cellStyle name="PSHeading 2 2 2" xfId="598"/>
    <cellStyle name="PSHeading 2 3" xfId="599"/>
    <cellStyle name="PSHeading 3" xfId="600"/>
    <cellStyle name="PSHeading 3 2" xfId="601"/>
    <cellStyle name="PSHeading 3 2 2" xfId="602"/>
    <cellStyle name="PSHeading 3 2 2 2" xfId="700"/>
    <cellStyle name="PSHeading 3 2 3" xfId="701"/>
    <cellStyle name="PSHeading 3 3" xfId="603"/>
    <cellStyle name="PSHeading 4" xfId="604"/>
    <cellStyle name="PSHeading 4 2" xfId="605"/>
    <cellStyle name="PSHeading 5" xfId="702"/>
    <cellStyle name="PSInt" xfId="606"/>
    <cellStyle name="PSSpacer" xfId="607"/>
    <cellStyle name="Ratio" xfId="608"/>
    <cellStyle name="Ratio 2" xfId="609"/>
    <cellStyle name="Ratio_29(d) - Gas extensions -tariffs" xfId="610"/>
    <cellStyle name="Right Date" xfId="611"/>
    <cellStyle name="Right Number" xfId="612"/>
    <cellStyle name="Right Year" xfId="613"/>
    <cellStyle name="RIN_Input$_3dp" xfId="614"/>
    <cellStyle name="SAPError" xfId="615"/>
    <cellStyle name="SAPError 2" xfId="616"/>
    <cellStyle name="SAPKey" xfId="617"/>
    <cellStyle name="SAPKey 2" xfId="618"/>
    <cellStyle name="SAPLocked" xfId="619"/>
    <cellStyle name="SAPLocked 2" xfId="620"/>
    <cellStyle name="SAPOutput" xfId="621"/>
    <cellStyle name="SAPOutput 2" xfId="622"/>
    <cellStyle name="SAPSpace" xfId="623"/>
    <cellStyle name="SAPSpace 2" xfId="624"/>
    <cellStyle name="SAPText" xfId="625"/>
    <cellStyle name="SAPText 2" xfId="626"/>
    <cellStyle name="SAPUnLocked" xfId="627"/>
    <cellStyle name="SAPUnLocked 2" xfId="628"/>
    <cellStyle name="Sheet Title" xfId="629"/>
    <cellStyle name="SheetHeader1" xfId="630"/>
    <cellStyle name="Style 1" xfId="631"/>
    <cellStyle name="Style 1 2" xfId="632"/>
    <cellStyle name="Style 1 2 2" xfId="633"/>
    <cellStyle name="Style 1 3" xfId="634"/>
    <cellStyle name="Style 1 3 2" xfId="635"/>
    <cellStyle name="Style 1 3 3" xfId="636"/>
    <cellStyle name="Style 1 4" xfId="637"/>
    <cellStyle name="Style 1_29(d) - Gas extensions -tariffs" xfId="638"/>
    <cellStyle name="Style2" xfId="639"/>
    <cellStyle name="Style3" xfId="640"/>
    <cellStyle name="Style4" xfId="641"/>
    <cellStyle name="Style4 2" xfId="642"/>
    <cellStyle name="Style4_29(d) - Gas extensions -tariffs" xfId="643"/>
    <cellStyle name="Style5" xfId="644"/>
    <cellStyle name="Style5 2" xfId="645"/>
    <cellStyle name="Style5_29(d) - Gas extensions -tariffs" xfId="646"/>
    <cellStyle name="Table Head Green" xfId="647"/>
    <cellStyle name="Table Head_pldt" xfId="648"/>
    <cellStyle name="Table Source" xfId="649"/>
    <cellStyle name="Table Units" xfId="650"/>
    <cellStyle name="TableLvl2" xfId="651"/>
    <cellStyle name="TableLvl3" xfId="652"/>
    <cellStyle name="Text" xfId="653"/>
    <cellStyle name="Text 2" xfId="654"/>
    <cellStyle name="Text 3" xfId="655"/>
    <cellStyle name="Text Head 1" xfId="656"/>
    <cellStyle name="Text Head 2" xfId="657"/>
    <cellStyle name="Text Indent 2" xfId="658"/>
    <cellStyle name="Theirs" xfId="659"/>
    <cellStyle name="Title 2" xfId="660"/>
    <cellStyle name="TOC 1" xfId="661"/>
    <cellStyle name="TOC 2" xfId="662"/>
    <cellStyle name="TOC 3" xfId="663"/>
    <cellStyle name="Total 2" xfId="664"/>
    <cellStyle name="Total 2 2" xfId="665"/>
    <cellStyle name="Total 2 2 2" xfId="666"/>
    <cellStyle name="Total 2 3" xfId="667"/>
    <cellStyle name="Total 2 3 2" xfId="668"/>
    <cellStyle name="Total 2 3 3" xfId="669"/>
    <cellStyle name="Total 2 4" xfId="670"/>
    <cellStyle name="Warning Text 2" xfId="671"/>
    <cellStyle name="year" xfId="672"/>
    <cellStyle name="year 2" xfId="673"/>
    <cellStyle name="year_29(d) - Gas extensions -tariffs" xfId="674"/>
  </cellStyles>
  <dxfs count="3">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33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Z68"/>
  <sheetViews>
    <sheetView showGridLines="0" tabSelected="1" zoomScale="70" zoomScaleNormal="70" workbookViewId="0"/>
  </sheetViews>
  <sheetFormatPr defaultColWidth="9.140625" defaultRowHeight="15"/>
  <cols>
    <col min="1" max="1" width="17.28515625" style="3" customWidth="1"/>
    <col min="2" max="2" width="65.7109375" style="7" customWidth="1"/>
    <col min="3" max="23" width="12.28515625" style="7" customWidth="1"/>
    <col min="24" max="16384" width="9.140625" style="7"/>
  </cols>
  <sheetData>
    <row r="1" spans="1:26" ht="30" customHeight="1">
      <c r="B1" s="5" t="s">
        <v>1</v>
      </c>
      <c r="C1" s="5"/>
      <c r="D1" s="5"/>
      <c r="E1" s="5"/>
      <c r="F1" s="5"/>
      <c r="G1" s="6"/>
      <c r="H1" s="6"/>
      <c r="I1" s="6"/>
      <c r="J1" s="6"/>
      <c r="K1" s="6"/>
      <c r="L1" s="6"/>
      <c r="M1" s="6"/>
      <c r="N1" s="6"/>
      <c r="O1" s="6"/>
      <c r="P1" s="6"/>
      <c r="Q1" s="6"/>
      <c r="R1" s="6"/>
      <c r="S1" s="6"/>
      <c r="T1" s="6"/>
      <c r="U1" s="6"/>
      <c r="V1" s="6"/>
      <c r="W1" s="6"/>
      <c r="X1" s="6"/>
      <c r="Y1" s="6"/>
      <c r="Z1" s="6"/>
    </row>
    <row r="2" spans="1:26" ht="30" customHeight="1">
      <c r="B2" s="8" t="s">
        <v>0</v>
      </c>
      <c r="C2" s="8"/>
      <c r="D2" s="8"/>
      <c r="E2" s="8"/>
      <c r="F2" s="8"/>
      <c r="G2" s="6"/>
      <c r="H2" s="6"/>
      <c r="I2" s="6"/>
      <c r="J2" s="6"/>
      <c r="K2" s="6"/>
      <c r="L2" s="6"/>
      <c r="M2" s="6"/>
      <c r="N2" s="6"/>
      <c r="O2" s="6"/>
      <c r="P2" s="6"/>
      <c r="Q2" s="6"/>
      <c r="R2" s="6"/>
      <c r="S2" s="6"/>
      <c r="T2" s="6"/>
      <c r="U2" s="6"/>
      <c r="V2" s="6"/>
      <c r="W2" s="6"/>
      <c r="X2" s="6"/>
      <c r="Y2" s="6"/>
      <c r="Z2" s="6"/>
    </row>
    <row r="3" spans="1:26" ht="30" customHeight="1">
      <c r="B3" s="4" t="s">
        <v>52</v>
      </c>
      <c r="C3" s="5"/>
      <c r="D3" s="5"/>
      <c r="E3" s="5"/>
      <c r="F3" s="5"/>
      <c r="G3" s="6"/>
      <c r="H3" s="6"/>
      <c r="I3" s="6"/>
      <c r="J3" s="6"/>
      <c r="K3" s="6"/>
      <c r="L3" s="6"/>
      <c r="M3" s="6"/>
      <c r="N3" s="6"/>
      <c r="O3" s="6"/>
      <c r="P3" s="6"/>
      <c r="Q3" s="6"/>
      <c r="R3" s="6"/>
      <c r="S3" s="6"/>
      <c r="T3" s="6"/>
      <c r="U3" s="6"/>
      <c r="V3" s="6"/>
      <c r="W3" s="6"/>
      <c r="X3" s="6"/>
      <c r="Y3" s="6"/>
      <c r="Z3" s="6"/>
    </row>
    <row r="4" spans="1:26" ht="30" customHeight="1">
      <c r="B4" s="9" t="s">
        <v>38</v>
      </c>
      <c r="C4" s="9"/>
      <c r="D4" s="9"/>
      <c r="E4" s="9"/>
      <c r="F4" s="9"/>
      <c r="G4" s="9"/>
      <c r="H4" s="9"/>
      <c r="I4" s="9"/>
      <c r="J4" s="9"/>
      <c r="K4" s="9"/>
      <c r="L4" s="9"/>
      <c r="M4" s="9"/>
      <c r="N4" s="9"/>
      <c r="O4" s="9"/>
      <c r="P4" s="9"/>
      <c r="Q4" s="9"/>
      <c r="R4" s="9"/>
      <c r="S4" s="9"/>
      <c r="T4" s="9"/>
      <c r="U4" s="9"/>
      <c r="V4" s="9"/>
      <c r="W4" s="9"/>
      <c r="X4" s="9"/>
      <c r="Y4" s="9"/>
      <c r="Z4" s="9"/>
    </row>
    <row r="6" spans="1:26" ht="25.5" customHeight="1">
      <c r="B6" s="10" t="s">
        <v>22</v>
      </c>
      <c r="C6" s="10"/>
      <c r="D6" s="10"/>
      <c r="E6" s="10"/>
      <c r="F6" s="10"/>
      <c r="G6" s="10"/>
      <c r="H6" s="10"/>
      <c r="I6" s="10"/>
      <c r="J6" s="10"/>
      <c r="K6" s="10"/>
      <c r="L6" s="10"/>
      <c r="M6" s="10"/>
      <c r="N6" s="10"/>
      <c r="O6" s="10"/>
      <c r="P6" s="10"/>
      <c r="Q6" s="10"/>
      <c r="R6" s="10"/>
      <c r="S6" s="10"/>
      <c r="T6" s="10"/>
      <c r="U6" s="10"/>
      <c r="V6" s="10"/>
      <c r="W6" s="10"/>
    </row>
    <row r="7" spans="1:26" ht="21.75" customHeight="1">
      <c r="A7" s="129"/>
      <c r="B7" s="130" t="s">
        <v>51</v>
      </c>
      <c r="C7" s="131"/>
      <c r="D7" s="131"/>
      <c r="E7" s="131"/>
      <c r="F7" s="131"/>
      <c r="G7" s="131"/>
      <c r="H7" s="131"/>
      <c r="I7" s="131"/>
      <c r="J7" s="131"/>
      <c r="K7" s="131"/>
      <c r="L7" s="131"/>
      <c r="M7" s="132"/>
      <c r="N7"/>
      <c r="O7"/>
      <c r="P7"/>
      <c r="Q7"/>
      <c r="R7" s="10"/>
      <c r="S7" s="10"/>
      <c r="T7" s="10"/>
      <c r="U7" s="10"/>
      <c r="V7" s="10"/>
      <c r="W7" s="10"/>
    </row>
    <row r="8" spans="1:26" ht="128.25" customHeight="1">
      <c r="A8" s="133"/>
      <c r="B8" s="296" t="s">
        <v>35</v>
      </c>
      <c r="C8" s="297"/>
      <c r="D8" s="297"/>
      <c r="E8" s="297"/>
      <c r="F8" s="297"/>
      <c r="G8" s="297"/>
      <c r="H8" s="297"/>
      <c r="I8" s="297"/>
      <c r="J8" s="297"/>
      <c r="K8" s="297"/>
      <c r="L8" s="297"/>
      <c r="M8" s="298"/>
      <c r="N8"/>
      <c r="O8"/>
      <c r="P8"/>
      <c r="Q8"/>
      <c r="R8"/>
      <c r="S8" s="134"/>
      <c r="T8"/>
      <c r="U8"/>
      <c r="V8"/>
      <c r="W8"/>
    </row>
    <row r="9" spans="1:26">
      <c r="B9" s="11"/>
      <c r="C9" s="11"/>
      <c r="D9" s="11"/>
      <c r="E9" s="11"/>
      <c r="F9" s="11"/>
      <c r="G9" s="11"/>
      <c r="H9" s="11"/>
      <c r="I9" s="11"/>
      <c r="J9" s="11"/>
      <c r="K9" s="11"/>
      <c r="L9" s="11"/>
      <c r="M9" s="11"/>
      <c r="N9" s="11"/>
      <c r="O9" s="11"/>
      <c r="P9" s="11"/>
      <c r="Q9" s="11"/>
      <c r="R9" s="11"/>
      <c r="S9" s="11"/>
      <c r="T9" s="11"/>
      <c r="U9" s="11"/>
      <c r="V9" s="11"/>
      <c r="W9" s="11"/>
    </row>
    <row r="10" spans="1:26">
      <c r="B10" s="11"/>
      <c r="C10" s="11"/>
      <c r="D10" s="11"/>
      <c r="E10" s="11"/>
      <c r="F10" s="11"/>
      <c r="G10" s="11"/>
      <c r="H10" s="11"/>
      <c r="I10" s="11"/>
      <c r="J10" s="11"/>
      <c r="K10" s="11"/>
      <c r="L10" s="11"/>
      <c r="M10" s="11"/>
      <c r="N10" s="11"/>
      <c r="O10" s="11"/>
      <c r="P10" s="11"/>
      <c r="Q10" s="11"/>
      <c r="R10" s="11"/>
      <c r="S10" s="11"/>
      <c r="T10" s="11"/>
      <c r="U10" s="11"/>
      <c r="V10" s="11"/>
      <c r="W10" s="11"/>
    </row>
    <row r="11" spans="1:26" customFormat="1" ht="15.75" thickBot="1">
      <c r="A11" s="3"/>
      <c r="B11" s="2"/>
      <c r="C11" s="2"/>
      <c r="D11" s="2"/>
      <c r="E11" s="2"/>
      <c r="F11" s="2"/>
      <c r="G11" s="2"/>
      <c r="H11" s="2"/>
      <c r="I11" s="2"/>
      <c r="J11" s="2"/>
      <c r="K11" s="2"/>
      <c r="L11" s="2"/>
      <c r="M11" s="2"/>
      <c r="N11" s="2"/>
    </row>
    <row r="12" spans="1:26" customFormat="1" ht="16.5" thickBot="1">
      <c r="A12" s="3"/>
      <c r="B12" s="12" t="s">
        <v>23</v>
      </c>
      <c r="C12" s="12"/>
      <c r="D12" s="13"/>
      <c r="E12" s="13"/>
      <c r="F12" s="13"/>
      <c r="G12" s="13"/>
      <c r="H12" s="13"/>
      <c r="I12" s="13"/>
      <c r="J12" s="13"/>
      <c r="K12" s="13"/>
      <c r="L12" s="210"/>
      <c r="M12" s="13"/>
      <c r="N12" s="210"/>
    </row>
    <row r="13" spans="1:26" s="14" customFormat="1" ht="15.75">
      <c r="A13" s="3"/>
      <c r="B13" s="254"/>
      <c r="C13" s="299" t="s">
        <v>2</v>
      </c>
      <c r="D13" s="300"/>
      <c r="E13" s="300"/>
      <c r="F13" s="300"/>
      <c r="G13" s="300"/>
      <c r="H13" s="300"/>
      <c r="I13" s="300"/>
      <c r="J13" s="300"/>
      <c r="K13" s="300"/>
      <c r="L13" s="301"/>
      <c r="M13" s="300" t="s">
        <v>24</v>
      </c>
      <c r="N13" s="301"/>
      <c r="O13"/>
      <c r="P13"/>
      <c r="Q13"/>
      <c r="R13"/>
      <c r="S13"/>
      <c r="T13"/>
      <c r="U13"/>
      <c r="V13"/>
      <c r="W13"/>
    </row>
    <row r="14" spans="1:26" ht="16.5" thickBot="1">
      <c r="B14" s="254"/>
      <c r="C14" s="256" t="s">
        <v>6</v>
      </c>
      <c r="D14" s="15" t="s">
        <v>8</v>
      </c>
      <c r="E14" s="16" t="s">
        <v>10</v>
      </c>
      <c r="F14" s="16" t="s">
        <v>12</v>
      </c>
      <c r="G14" s="16" t="s">
        <v>14</v>
      </c>
      <c r="H14" s="16" t="s">
        <v>16</v>
      </c>
      <c r="I14" s="16" t="s">
        <v>18</v>
      </c>
      <c r="J14" s="16" t="s">
        <v>3</v>
      </c>
      <c r="K14" s="16" t="s">
        <v>4</v>
      </c>
      <c r="L14" s="17" t="s">
        <v>5</v>
      </c>
      <c r="M14" s="255" t="s">
        <v>7</v>
      </c>
      <c r="N14" s="17" t="s">
        <v>9</v>
      </c>
      <c r="O14"/>
      <c r="P14"/>
      <c r="Q14"/>
      <c r="R14"/>
      <c r="S14"/>
      <c r="T14"/>
      <c r="U14"/>
      <c r="V14"/>
      <c r="W14"/>
    </row>
    <row r="15" spans="1:26">
      <c r="B15" s="19" t="s">
        <v>34</v>
      </c>
      <c r="C15" s="146"/>
      <c r="D15" s="144">
        <v>99.2</v>
      </c>
      <c r="E15" s="144">
        <v>100.4</v>
      </c>
      <c r="F15" s="144">
        <v>102.8</v>
      </c>
      <c r="G15" s="145">
        <v>105.9</v>
      </c>
      <c r="H15" s="145">
        <v>107.5</v>
      </c>
      <c r="I15" s="145">
        <v>108.6</v>
      </c>
      <c r="J15" s="201">
        <v>110.7</v>
      </c>
      <c r="K15" s="201">
        <v>113</v>
      </c>
      <c r="L15" s="201">
        <v>114.8</v>
      </c>
      <c r="M15" s="201">
        <v>114.4</v>
      </c>
      <c r="N15" s="202">
        <f>M15*(1+3%)</f>
        <v>117.83200000000001</v>
      </c>
      <c r="O15"/>
      <c r="P15"/>
      <c r="Q15"/>
      <c r="R15"/>
      <c r="S15"/>
      <c r="T15"/>
      <c r="U15"/>
      <c r="V15"/>
      <c r="W15"/>
    </row>
    <row r="16" spans="1:26">
      <c r="B16" s="21" t="s">
        <v>25</v>
      </c>
      <c r="C16" s="18"/>
      <c r="D16" s="22"/>
      <c r="E16" s="23">
        <f t="shared" ref="E16:N16" si="0">+E15/D15-1</f>
        <v>1.2096774193548487E-2</v>
      </c>
      <c r="F16" s="23">
        <f t="shared" si="0"/>
        <v>2.3904382470119501E-2</v>
      </c>
      <c r="G16" s="23">
        <f t="shared" si="0"/>
        <v>3.0155642023346418E-2</v>
      </c>
      <c r="H16" s="23">
        <f t="shared" si="0"/>
        <v>1.5108593012275628E-2</v>
      </c>
      <c r="I16" s="23">
        <f t="shared" si="0"/>
        <v>1.0232558139534831E-2</v>
      </c>
      <c r="J16" s="23">
        <f t="shared" si="0"/>
        <v>1.9337016574585641E-2</v>
      </c>
      <c r="K16" s="23">
        <f t="shared" si="0"/>
        <v>2.0776874435411097E-2</v>
      </c>
      <c r="L16" s="23">
        <f t="shared" si="0"/>
        <v>1.5929203539823078E-2</v>
      </c>
      <c r="M16" s="23">
        <f t="shared" si="0"/>
        <v>-3.4843205574912606E-3</v>
      </c>
      <c r="N16" s="150">
        <f t="shared" si="0"/>
        <v>3.0000000000000027E-2</v>
      </c>
      <c r="O16"/>
      <c r="P16"/>
      <c r="Q16"/>
      <c r="R16"/>
      <c r="S16"/>
      <c r="T16"/>
      <c r="U16"/>
      <c r="V16"/>
      <c r="W16"/>
    </row>
    <row r="17" spans="1:26" ht="15.75" thickBot="1">
      <c r="B17" s="24" t="s">
        <v>57</v>
      </c>
      <c r="C17" s="25"/>
      <c r="D17" s="26">
        <f>E17/(1+E16)</f>
        <v>0.84187657003190952</v>
      </c>
      <c r="E17" s="27">
        <f t="shared" ref="E17:M17" si="1">F17/(1+F16)</f>
        <v>0.85206056079842463</v>
      </c>
      <c r="F17" s="27">
        <f t="shared" si="1"/>
        <v>0.87242854233145473</v>
      </c>
      <c r="G17" s="27">
        <f t="shared" si="1"/>
        <v>0.89873718514495204</v>
      </c>
      <c r="H17" s="27">
        <f t="shared" si="1"/>
        <v>0.91231583950030537</v>
      </c>
      <c r="I17" s="27">
        <f t="shared" si="1"/>
        <v>0.92165116436961081</v>
      </c>
      <c r="J17" s="27">
        <f t="shared" si="1"/>
        <v>0.93947314821101213</v>
      </c>
      <c r="K17" s="27">
        <f t="shared" si="1"/>
        <v>0.95899246384683268</v>
      </c>
      <c r="L17" s="27">
        <f t="shared" si="1"/>
        <v>0.97426844999660533</v>
      </c>
      <c r="M17" s="27">
        <f t="shared" si="1"/>
        <v>0.970873786407767</v>
      </c>
      <c r="N17" s="151">
        <v>1</v>
      </c>
      <c r="O17"/>
      <c r="P17"/>
      <c r="Q17"/>
      <c r="R17"/>
      <c r="S17"/>
      <c r="T17"/>
      <c r="U17"/>
      <c r="V17"/>
      <c r="W17"/>
    </row>
    <row r="18" spans="1:26">
      <c r="B18" s="28"/>
      <c r="C18" s="29"/>
      <c r="D18" s="29"/>
      <c r="E18" s="29"/>
      <c r="F18" s="29"/>
      <c r="G18" s="29"/>
      <c r="H18" s="29"/>
      <c r="I18" s="29"/>
      <c r="J18" s="30"/>
      <c r="K18" s="31"/>
      <c r="L18" s="30"/>
      <c r="M18" s="32"/>
      <c r="N18" s="31"/>
      <c r="O18" s="30"/>
      <c r="P18" s="30"/>
      <c r="Q18" s="30"/>
      <c r="R18" s="30"/>
      <c r="S18" s="31"/>
      <c r="T18" s="31"/>
      <c r="U18" s="31"/>
      <c r="V18" s="31"/>
      <c r="W18" s="31"/>
    </row>
    <row r="19" spans="1:26">
      <c r="B19" s="28"/>
      <c r="C19" s="29"/>
      <c r="D19" s="29"/>
      <c r="E19" s="29"/>
      <c r="F19" s="29"/>
      <c r="G19" s="29"/>
      <c r="H19" s="29"/>
      <c r="I19" s="29"/>
      <c r="J19" s="30"/>
      <c r="K19"/>
      <c r="L19"/>
      <c r="M19"/>
      <c r="N19"/>
      <c r="O19"/>
      <c r="P19"/>
      <c r="Q19"/>
      <c r="R19" s="30"/>
      <c r="S19" s="31"/>
      <c r="T19" s="31"/>
      <c r="U19" s="31"/>
      <c r="V19" s="31"/>
      <c r="W19" s="31"/>
    </row>
    <row r="20" spans="1:26">
      <c r="B20" s="28"/>
      <c r="C20" s="29"/>
      <c r="D20" s="29"/>
      <c r="E20" s="29"/>
      <c r="F20" s="29"/>
      <c r="G20" s="29"/>
      <c r="H20" s="29"/>
      <c r="I20" s="29"/>
      <c r="J20" s="30"/>
      <c r="K20" s="31"/>
      <c r="L20" s="30"/>
      <c r="M20" s="32"/>
      <c r="N20" s="31"/>
      <c r="O20" s="30"/>
      <c r="P20" s="30"/>
      <c r="Q20" s="30"/>
      <c r="R20" s="30"/>
      <c r="S20" s="31"/>
      <c r="T20" s="31"/>
      <c r="U20" s="31"/>
      <c r="V20" s="31"/>
      <c r="W20" s="31"/>
    </row>
    <row r="21" spans="1:26" s="35" customFormat="1" ht="18.75">
      <c r="A21" s="3"/>
      <c r="B21" s="33" t="s">
        <v>39</v>
      </c>
      <c r="C21" s="34"/>
      <c r="D21" s="34"/>
      <c r="E21" s="34"/>
      <c r="F21" s="34"/>
      <c r="G21" s="34"/>
      <c r="H21" s="34"/>
      <c r="I21" s="34"/>
      <c r="J21" s="34"/>
      <c r="K21" s="34"/>
      <c r="L21" s="34"/>
      <c r="M21" s="34"/>
      <c r="N21" s="34"/>
      <c r="O21" s="34"/>
      <c r="P21" s="34"/>
      <c r="Q21" s="34"/>
      <c r="R21" s="34"/>
      <c r="S21" s="34"/>
      <c r="T21" s="34"/>
      <c r="U21" s="34"/>
      <c r="V21" s="34"/>
      <c r="W21" s="34"/>
      <c r="X21" s="34"/>
      <c r="Y21" s="34"/>
      <c r="Z21" s="34"/>
    </row>
    <row r="22" spans="1:26" customFormat="1" ht="15.75" thickBot="1">
      <c r="A22" s="3"/>
    </row>
    <row r="23" spans="1:26" customFormat="1" ht="15.75" thickBot="1">
      <c r="A23" s="3"/>
      <c r="B23" s="200" t="s">
        <v>37</v>
      </c>
      <c r="C23" s="215" t="s">
        <v>16</v>
      </c>
    </row>
    <row r="24" spans="1:26" s="39" customFormat="1" ht="16.5" thickBot="1">
      <c r="A24" s="3"/>
      <c r="B24" s="36" t="s">
        <v>40</v>
      </c>
      <c r="C24" s="137"/>
      <c r="D24" s="137"/>
      <c r="E24" s="137"/>
      <c r="F24" s="137"/>
      <c r="G24" s="137"/>
      <c r="H24" s="137"/>
      <c r="I24" s="137"/>
      <c r="J24" s="137"/>
      <c r="K24" s="137"/>
      <c r="L24" s="137"/>
      <c r="M24" s="37"/>
      <c r="N24" s="37"/>
      <c r="O24" s="37"/>
      <c r="P24" s="37"/>
      <c r="Q24" s="37"/>
      <c r="R24" s="37"/>
      <c r="S24" s="37"/>
      <c r="T24" s="38"/>
      <c r="U24"/>
      <c r="V24"/>
      <c r="W24"/>
      <c r="X24"/>
      <c r="Y24"/>
    </row>
    <row r="25" spans="1:26">
      <c r="B25"/>
      <c r="C25" s="302" t="s">
        <v>48</v>
      </c>
      <c r="D25" s="303"/>
      <c r="E25" s="303"/>
      <c r="F25" s="303"/>
      <c r="G25" s="304"/>
      <c r="H25" s="305" t="s">
        <v>49</v>
      </c>
      <c r="I25" s="303"/>
      <c r="J25" s="303"/>
      <c r="K25" s="303"/>
      <c r="L25" s="306"/>
      <c r="M25" s="40"/>
      <c r="N25" s="287" t="s">
        <v>50</v>
      </c>
      <c r="O25" s="288"/>
      <c r="P25" s="288"/>
      <c r="Q25" s="288"/>
      <c r="R25" s="288"/>
      <c r="S25" s="288"/>
      <c r="T25" s="289"/>
      <c r="U25"/>
      <c r="V25"/>
      <c r="W25"/>
      <c r="X25"/>
      <c r="Y25"/>
      <c r="Z25" s="20"/>
    </row>
    <row r="26" spans="1:26" ht="15.75" thickBot="1">
      <c r="B26"/>
      <c r="C26" s="273" t="s">
        <v>26</v>
      </c>
      <c r="D26" s="274"/>
      <c r="E26" s="274"/>
      <c r="F26" s="274"/>
      <c r="G26" s="275"/>
      <c r="H26" s="276" t="s">
        <v>21</v>
      </c>
      <c r="I26" s="277"/>
      <c r="J26" s="277"/>
      <c r="K26" s="277"/>
      <c r="L26" s="278"/>
      <c r="M26" s="40"/>
      <c r="N26" s="279" t="s">
        <v>26</v>
      </c>
      <c r="O26" s="280"/>
      <c r="P26" s="281" t="s">
        <v>21</v>
      </c>
      <c r="Q26" s="282"/>
      <c r="R26" s="282"/>
      <c r="S26" s="282"/>
      <c r="T26" s="283"/>
      <c r="U26"/>
      <c r="V26"/>
      <c r="W26"/>
      <c r="X26"/>
      <c r="Y26"/>
      <c r="Z26" s="20"/>
    </row>
    <row r="27" spans="1:26" ht="15.75" thickBot="1">
      <c r="B27"/>
      <c r="C27" s="240" t="s">
        <v>10</v>
      </c>
      <c r="D27" s="241" t="s">
        <v>12</v>
      </c>
      <c r="E27" s="241" t="s">
        <v>14</v>
      </c>
      <c r="F27" s="241" t="s">
        <v>16</v>
      </c>
      <c r="G27" s="243" t="s">
        <v>18</v>
      </c>
      <c r="H27" s="250" t="s">
        <v>3</v>
      </c>
      <c r="I27" s="245" t="s">
        <v>4</v>
      </c>
      <c r="J27" s="245" t="s">
        <v>5</v>
      </c>
      <c r="K27" s="245" t="s">
        <v>7</v>
      </c>
      <c r="L27" s="149" t="s">
        <v>9</v>
      </c>
      <c r="M27" s="40"/>
      <c r="N27" s="189" t="s">
        <v>16</v>
      </c>
      <c r="O27" s="194" t="s">
        <v>18</v>
      </c>
      <c r="P27" s="195" t="s">
        <v>3</v>
      </c>
      <c r="Q27" s="195" t="s">
        <v>4</v>
      </c>
      <c r="R27" s="195" t="s">
        <v>5</v>
      </c>
      <c r="S27" s="195" t="s">
        <v>7</v>
      </c>
      <c r="T27" s="196" t="s">
        <v>9</v>
      </c>
      <c r="U27"/>
      <c r="V27"/>
      <c r="W27"/>
      <c r="X27"/>
      <c r="Y27"/>
      <c r="Z27" s="20"/>
    </row>
    <row r="28" spans="1:26">
      <c r="B28" s="230" t="s">
        <v>46</v>
      </c>
      <c r="C28" s="246"/>
      <c r="D28" s="238"/>
      <c r="E28" s="238"/>
      <c r="F28" s="213">
        <v>66</v>
      </c>
      <c r="G28" s="213">
        <v>63.599999999999994</v>
      </c>
      <c r="H28" s="247">
        <v>71.432587671880583</v>
      </c>
      <c r="I28" s="248">
        <v>72.848869460445343</v>
      </c>
      <c r="J28" s="248">
        <v>74.292093813060475</v>
      </c>
      <c r="K28" s="248">
        <v>74.379492664645795</v>
      </c>
      <c r="L28" s="249">
        <v>74.581474382138907</v>
      </c>
      <c r="M28" s="40"/>
      <c r="N28" s="216">
        <f>+LOOKUP($C$23,C$27:G$27,C28:G28)/$D$17</f>
        <v>78.396290322580668</v>
      </c>
      <c r="O28" s="188">
        <f t="shared" ref="O28:O35" si="2">+G28/$D$17</f>
        <v>75.545516129032279</v>
      </c>
      <c r="P28" s="197">
        <f>+H28/$I$17</f>
        <v>77.50501538262462</v>
      </c>
      <c r="Q28" s="198">
        <f>+I28/$I$17</f>
        <v>79.041694164486159</v>
      </c>
      <c r="R28" s="198">
        <f>+J28/$I$17</f>
        <v>80.60760587643226</v>
      </c>
      <c r="S28" s="198">
        <f>+K28/$I$17</f>
        <v>80.702434435179967</v>
      </c>
      <c r="T28" s="199">
        <f>+L28/$I$17</f>
        <v>80.921586458528481</v>
      </c>
      <c r="U28"/>
      <c r="V28"/>
      <c r="W28"/>
      <c r="X28"/>
      <c r="Y28"/>
      <c r="Z28" s="20"/>
    </row>
    <row r="29" spans="1:26">
      <c r="B29" s="231" t="s">
        <v>27</v>
      </c>
      <c r="C29" s="226"/>
      <c r="D29" s="163"/>
      <c r="E29" s="163"/>
      <c r="F29" s="163"/>
      <c r="G29" s="172"/>
      <c r="H29" s="203"/>
      <c r="I29" s="204"/>
      <c r="J29" s="204"/>
      <c r="K29" s="204"/>
      <c r="L29" s="223"/>
      <c r="M29" s="43"/>
      <c r="N29" s="217"/>
      <c r="O29" s="41"/>
      <c r="P29" s="44"/>
      <c r="Q29" s="45"/>
      <c r="R29" s="45"/>
      <c r="S29" s="45"/>
      <c r="T29" s="46"/>
      <c r="U29"/>
      <c r="V29"/>
      <c r="W29"/>
      <c r="X29"/>
      <c r="Y29"/>
      <c r="Z29" s="20"/>
    </row>
    <row r="30" spans="1:26">
      <c r="B30" s="232" t="s">
        <v>28</v>
      </c>
      <c r="C30" s="227"/>
      <c r="D30" s="176"/>
      <c r="E30" s="176"/>
      <c r="F30" s="205">
        <v>-0.7</v>
      </c>
      <c r="G30" s="205">
        <v>-0.69999999999999907</v>
      </c>
      <c r="H30" s="258">
        <v>-0.71557730521749818</v>
      </c>
      <c r="I30" s="259">
        <v>-0.75219934605224448</v>
      </c>
      <c r="J30" s="259">
        <v>-0.78501463822780848</v>
      </c>
      <c r="K30" s="259">
        <v>-0.8174652715588302</v>
      </c>
      <c r="L30" s="260">
        <v>-0.84907897059941961</v>
      </c>
      <c r="M30" s="43"/>
      <c r="N30" s="218">
        <f t="shared" ref="N30:N35" si="3">+LOOKUP($C$23,C$27:G$27,C30:G30)/$D$17</f>
        <v>-0.83147580645161312</v>
      </c>
      <c r="O30" s="179">
        <f t="shared" si="2"/>
        <v>-0.83147580645161212</v>
      </c>
      <c r="P30" s="47">
        <f>H30/$I$17</f>
        <v>-0.77640796527061018</v>
      </c>
      <c r="Q30" s="47">
        <f t="shared" ref="Q30:T35" si="4">I30/$I$17</f>
        <v>-0.81614321679583879</v>
      </c>
      <c r="R30" s="47">
        <f t="shared" si="4"/>
        <v>-0.85174811097292036</v>
      </c>
      <c r="S30" s="47">
        <f t="shared" si="4"/>
        <v>-0.88695734694585726</v>
      </c>
      <c r="T30" s="139">
        <f t="shared" si="4"/>
        <v>-0.92125850150709787</v>
      </c>
      <c r="U30"/>
      <c r="V30"/>
      <c r="W30"/>
      <c r="X30"/>
      <c r="Y30"/>
      <c r="Z30" s="20"/>
    </row>
    <row r="31" spans="1:26">
      <c r="B31" s="233" t="s">
        <v>58</v>
      </c>
      <c r="C31" s="227"/>
      <c r="D31" s="176"/>
      <c r="E31" s="176"/>
      <c r="F31" s="205">
        <v>-9</v>
      </c>
      <c r="G31" s="205">
        <v>-7.2999999999999901</v>
      </c>
      <c r="H31" s="258">
        <v>-13.238460509999999</v>
      </c>
      <c r="I31" s="258">
        <v>-12.91227924</v>
      </c>
      <c r="J31" s="258">
        <v>-12.574850339999999</v>
      </c>
      <c r="K31" s="258">
        <v>-12.147440400000001</v>
      </c>
      <c r="L31" s="260">
        <v>-11.57381127</v>
      </c>
      <c r="M31" s="43"/>
      <c r="N31" s="218">
        <f t="shared" si="3"/>
        <v>-10.690403225806456</v>
      </c>
      <c r="O31" s="179">
        <f t="shared" si="2"/>
        <v>-8.6711048387096685</v>
      </c>
      <c r="P31" s="47">
        <f t="shared" ref="P31:P35" si="5">H31/$I$17</f>
        <v>-14.36385155445967</v>
      </c>
      <c r="Q31" s="47">
        <f t="shared" si="4"/>
        <v>-14.009941872998898</v>
      </c>
      <c r="R31" s="47">
        <f t="shared" si="4"/>
        <v>-13.643828409418786</v>
      </c>
      <c r="S31" s="47">
        <f t="shared" si="4"/>
        <v>-13.180084688883982</v>
      </c>
      <c r="T31" s="139">
        <f t="shared" si="4"/>
        <v>-12.557691800797793</v>
      </c>
      <c r="U31"/>
      <c r="V31"/>
      <c r="W31"/>
      <c r="X31"/>
      <c r="Y31"/>
      <c r="Z31" s="20"/>
    </row>
    <row r="32" spans="1:26">
      <c r="B32" s="232"/>
      <c r="C32" s="227"/>
      <c r="D32" s="176"/>
      <c r="E32" s="176"/>
      <c r="F32" s="205"/>
      <c r="G32" s="170"/>
      <c r="H32" s="206"/>
      <c r="I32" s="207"/>
      <c r="J32" s="207"/>
      <c r="K32" s="207"/>
      <c r="L32" s="224"/>
      <c r="M32" s="43"/>
      <c r="N32" s="218">
        <f t="shared" si="3"/>
        <v>0</v>
      </c>
      <c r="O32" s="179">
        <f t="shared" si="2"/>
        <v>0</v>
      </c>
      <c r="P32" s="47">
        <f t="shared" si="5"/>
        <v>0</v>
      </c>
      <c r="Q32" s="47">
        <f t="shared" si="4"/>
        <v>0</v>
      </c>
      <c r="R32" s="47">
        <f t="shared" si="4"/>
        <v>0</v>
      </c>
      <c r="S32" s="47">
        <f t="shared" si="4"/>
        <v>0</v>
      </c>
      <c r="T32" s="139">
        <f>L32/$I$17</f>
        <v>0</v>
      </c>
      <c r="U32"/>
      <c r="V32"/>
      <c r="W32"/>
      <c r="X32"/>
      <c r="Y32"/>
      <c r="Z32" s="20"/>
    </row>
    <row r="33" spans="1:26">
      <c r="B33" s="234"/>
      <c r="C33" s="227"/>
      <c r="D33" s="176"/>
      <c r="E33" s="176"/>
      <c r="F33" s="205"/>
      <c r="G33" s="170"/>
      <c r="H33" s="206"/>
      <c r="I33" s="207"/>
      <c r="J33" s="207"/>
      <c r="K33" s="207"/>
      <c r="L33" s="224"/>
      <c r="M33" s="50"/>
      <c r="N33" s="218">
        <f t="shared" si="3"/>
        <v>0</v>
      </c>
      <c r="O33" s="179">
        <f t="shared" si="2"/>
        <v>0</v>
      </c>
      <c r="P33" s="47">
        <f t="shared" si="5"/>
        <v>0</v>
      </c>
      <c r="Q33" s="47">
        <f t="shared" si="4"/>
        <v>0</v>
      </c>
      <c r="R33" s="47">
        <f t="shared" si="4"/>
        <v>0</v>
      </c>
      <c r="S33" s="47">
        <f t="shared" si="4"/>
        <v>0</v>
      </c>
      <c r="T33" s="139">
        <f t="shared" si="4"/>
        <v>0</v>
      </c>
      <c r="U33"/>
      <c r="V33"/>
      <c r="W33"/>
      <c r="X33"/>
      <c r="Y33"/>
      <c r="Z33" s="42"/>
    </row>
    <row r="34" spans="1:26">
      <c r="B34" s="235" t="s">
        <v>45</v>
      </c>
      <c r="C34" s="227"/>
      <c r="D34" s="176"/>
      <c r="E34" s="176"/>
      <c r="F34" s="205"/>
      <c r="G34" s="205"/>
      <c r="H34" s="206"/>
      <c r="I34" s="207"/>
      <c r="J34" s="207"/>
      <c r="K34" s="207"/>
      <c r="L34" s="224"/>
      <c r="M34" s="50"/>
      <c r="N34" s="218">
        <f t="shared" si="3"/>
        <v>0</v>
      </c>
      <c r="O34" s="179">
        <f t="shared" si="2"/>
        <v>0</v>
      </c>
      <c r="P34" s="47">
        <f t="shared" si="5"/>
        <v>0</v>
      </c>
      <c r="Q34" s="47">
        <f t="shared" si="4"/>
        <v>0</v>
      </c>
      <c r="R34" s="47">
        <f t="shared" si="4"/>
        <v>0</v>
      </c>
      <c r="S34" s="47">
        <f t="shared" si="4"/>
        <v>0</v>
      </c>
      <c r="T34" s="139">
        <f t="shared" si="4"/>
        <v>0</v>
      </c>
      <c r="U34"/>
      <c r="V34"/>
      <c r="W34"/>
      <c r="X34"/>
      <c r="Y34"/>
      <c r="Z34" s="42"/>
    </row>
    <row r="35" spans="1:26" ht="15.75" thickBot="1">
      <c r="B35" s="236" t="s">
        <v>44</v>
      </c>
      <c r="C35" s="228"/>
      <c r="D35" s="178"/>
      <c r="E35" s="178"/>
      <c r="F35" s="205"/>
      <c r="G35" s="171"/>
      <c r="H35" s="208"/>
      <c r="I35" s="209"/>
      <c r="J35" s="209"/>
      <c r="K35" s="209"/>
      <c r="L35" s="225"/>
      <c r="M35" s="51"/>
      <c r="N35" s="219">
        <f t="shared" si="3"/>
        <v>0</v>
      </c>
      <c r="O35" s="180">
        <f t="shared" si="2"/>
        <v>0</v>
      </c>
      <c r="P35" s="140">
        <f t="shared" si="5"/>
        <v>0</v>
      </c>
      <c r="Q35" s="140">
        <f t="shared" si="4"/>
        <v>0</v>
      </c>
      <c r="R35" s="140">
        <f t="shared" si="4"/>
        <v>0</v>
      </c>
      <c r="S35" s="140">
        <f t="shared" si="4"/>
        <v>0</v>
      </c>
      <c r="T35" s="141">
        <f t="shared" si="4"/>
        <v>0</v>
      </c>
      <c r="U35"/>
      <c r="V35"/>
      <c r="W35"/>
      <c r="X35"/>
      <c r="Y35"/>
      <c r="Z35" s="42"/>
    </row>
    <row r="36" spans="1:26" ht="15.75" thickBot="1">
      <c r="B36" s="222" t="s">
        <v>41</v>
      </c>
      <c r="C36" s="229">
        <f t="shared" ref="C36:L36" si="6">SUM(C28:C35)</f>
        <v>0</v>
      </c>
      <c r="D36" s="186">
        <f t="shared" si="6"/>
        <v>0</v>
      </c>
      <c r="E36" s="186">
        <f t="shared" si="6"/>
        <v>0</v>
      </c>
      <c r="F36" s="186">
        <f t="shared" si="6"/>
        <v>56.3</v>
      </c>
      <c r="G36" s="186">
        <f t="shared" si="6"/>
        <v>55.600000000000009</v>
      </c>
      <c r="H36" s="186">
        <f t="shared" si="6"/>
        <v>57.478549856663093</v>
      </c>
      <c r="I36" s="186">
        <f t="shared" si="6"/>
        <v>59.184390874393088</v>
      </c>
      <c r="J36" s="186">
        <f t="shared" si="6"/>
        <v>60.932228834832671</v>
      </c>
      <c r="K36" s="186">
        <f t="shared" si="6"/>
        <v>61.414586993086964</v>
      </c>
      <c r="L36" s="187">
        <f t="shared" si="6"/>
        <v>62.158584141539485</v>
      </c>
      <c r="M36" s="51"/>
      <c r="N36" s="181">
        <f t="shared" ref="N36" si="7">+SUM(N28:N35)</f>
        <v>66.874411290322598</v>
      </c>
      <c r="O36" s="52">
        <f t="shared" ref="O36" si="8">+SUM(O28:O35)</f>
        <v>66.042935483871005</v>
      </c>
      <c r="P36" s="52">
        <f>+SUM(P28:P35)</f>
        <v>62.364755862894341</v>
      </c>
      <c r="Q36" s="52">
        <f>+SUM(Q28:Q35)</f>
        <v>64.215609074691429</v>
      </c>
      <c r="R36" s="52">
        <f t="shared" ref="R36:T36" si="9">+SUM(R28:R35)</f>
        <v>66.112029356040551</v>
      </c>
      <c r="S36" s="52">
        <f t="shared" si="9"/>
        <v>66.635392399350124</v>
      </c>
      <c r="T36" s="53">
        <f t="shared" si="9"/>
        <v>67.442636156223585</v>
      </c>
      <c r="U36"/>
      <c r="V36"/>
      <c r="W36"/>
      <c r="X36"/>
      <c r="Y36"/>
      <c r="Z36" s="42"/>
    </row>
    <row r="37" spans="1:26" ht="15.75" thickBot="1">
      <c r="B37" s="54"/>
      <c r="C37" s="55"/>
      <c r="D37" s="55"/>
      <c r="E37" s="55"/>
      <c r="F37" s="55"/>
      <c r="G37" s="56"/>
      <c r="H37" s="257"/>
      <c r="I37" s="257"/>
      <c r="J37" s="257"/>
      <c r="K37" s="257"/>
      <c r="L37" s="257"/>
      <c r="M37" s="57"/>
      <c r="N37" s="55"/>
      <c r="O37" s="55"/>
      <c r="P37" s="55"/>
      <c r="Q37" s="55"/>
      <c r="R37" s="55"/>
      <c r="S37" s="55"/>
      <c r="T37" s="55"/>
      <c r="U37"/>
      <c r="V37"/>
      <c r="W37"/>
      <c r="X37"/>
      <c r="Y37"/>
      <c r="Z37" s="58"/>
    </row>
    <row r="38" spans="1:26" s="39" customFormat="1" ht="16.5" thickBot="1">
      <c r="A38" s="3"/>
      <c r="B38" s="36" t="s">
        <v>42</v>
      </c>
      <c r="C38" s="37"/>
      <c r="D38" s="37"/>
      <c r="E38" s="37"/>
      <c r="F38" s="37"/>
      <c r="G38" s="37"/>
      <c r="H38" s="37"/>
      <c r="I38" s="37"/>
      <c r="J38" s="37"/>
      <c r="K38" s="37"/>
      <c r="L38" s="37"/>
      <c r="M38" s="37"/>
      <c r="N38" s="37"/>
      <c r="O38" s="37"/>
      <c r="P38" s="37"/>
      <c r="Q38" s="37"/>
      <c r="R38" s="37"/>
      <c r="S38" s="37"/>
      <c r="T38" s="38"/>
      <c r="U38"/>
      <c r="V38"/>
      <c r="W38"/>
      <c r="X38"/>
      <c r="Y38"/>
    </row>
    <row r="39" spans="1:26">
      <c r="B39" s="59"/>
      <c r="C39" s="284" t="s">
        <v>29</v>
      </c>
      <c r="D39" s="285"/>
      <c r="E39" s="285"/>
      <c r="F39" s="285"/>
      <c r="G39" s="285"/>
      <c r="H39" s="285"/>
      <c r="I39" s="285"/>
      <c r="J39" s="285"/>
      <c r="K39" s="285"/>
      <c r="L39" s="286"/>
      <c r="M39" s="60"/>
      <c r="N39" s="287" t="s">
        <v>50</v>
      </c>
      <c r="O39" s="288"/>
      <c r="P39" s="288"/>
      <c r="Q39" s="288"/>
      <c r="R39" s="288"/>
      <c r="S39" s="288"/>
      <c r="T39" s="289"/>
      <c r="U39"/>
      <c r="V39"/>
      <c r="W39"/>
      <c r="X39"/>
      <c r="Y39"/>
      <c r="Z39" s="20"/>
    </row>
    <row r="40" spans="1:26" ht="15.75" thickBot="1">
      <c r="B40" s="59"/>
      <c r="C40" s="273" t="s">
        <v>26</v>
      </c>
      <c r="D40" s="274"/>
      <c r="E40" s="274"/>
      <c r="F40" s="274"/>
      <c r="G40" s="275"/>
      <c r="H40" s="276" t="s">
        <v>21</v>
      </c>
      <c r="I40" s="277"/>
      <c r="J40" s="277"/>
      <c r="K40" s="277"/>
      <c r="L40" s="278"/>
      <c r="M40" s="60"/>
      <c r="N40" s="279" t="s">
        <v>26</v>
      </c>
      <c r="O40" s="280"/>
      <c r="P40" s="281" t="s">
        <v>21</v>
      </c>
      <c r="Q40" s="282"/>
      <c r="R40" s="282"/>
      <c r="S40" s="282"/>
      <c r="T40" s="283"/>
      <c r="U40"/>
      <c r="V40"/>
      <c r="W40"/>
      <c r="X40"/>
      <c r="Y40"/>
      <c r="Z40" s="20"/>
    </row>
    <row r="41" spans="1:26" ht="15.75" thickBot="1">
      <c r="B41" s="61"/>
      <c r="C41" s="240" t="s">
        <v>10</v>
      </c>
      <c r="D41" s="241" t="s">
        <v>12</v>
      </c>
      <c r="E41" s="241" t="s">
        <v>14</v>
      </c>
      <c r="F41" s="242" t="s">
        <v>16</v>
      </c>
      <c r="G41" s="243" t="s">
        <v>18</v>
      </c>
      <c r="H41" s="244" t="s">
        <v>3</v>
      </c>
      <c r="I41" s="245" t="s">
        <v>4</v>
      </c>
      <c r="J41" s="245" t="s">
        <v>5</v>
      </c>
      <c r="K41" s="245" t="s">
        <v>7</v>
      </c>
      <c r="L41" s="149" t="s">
        <v>9</v>
      </c>
      <c r="M41" s="50"/>
      <c r="N41" s="189" t="s">
        <v>16</v>
      </c>
      <c r="O41" s="194" t="s">
        <v>18</v>
      </c>
      <c r="P41" s="195" t="s">
        <v>3</v>
      </c>
      <c r="Q41" s="195" t="s">
        <v>4</v>
      </c>
      <c r="R41" s="195" t="s">
        <v>5</v>
      </c>
      <c r="S41" s="195" t="s">
        <v>7</v>
      </c>
      <c r="T41" s="196" t="s">
        <v>9</v>
      </c>
      <c r="U41"/>
      <c r="V41"/>
      <c r="W41" s="160"/>
      <c r="X41"/>
      <c r="Y41"/>
    </row>
    <row r="42" spans="1:26">
      <c r="B42" s="135" t="s">
        <v>47</v>
      </c>
      <c r="C42" s="237"/>
      <c r="D42" s="238"/>
      <c r="E42" s="238"/>
      <c r="F42" s="213">
        <v>68.351760999999996</v>
      </c>
      <c r="G42" s="213">
        <v>64.456598</v>
      </c>
      <c r="H42" s="214">
        <v>60.980969999999999</v>
      </c>
      <c r="I42" s="239">
        <v>66.304675000000003</v>
      </c>
      <c r="J42" s="239">
        <v>62.095097000000003</v>
      </c>
      <c r="K42" s="239">
        <v>62.475181999999997</v>
      </c>
      <c r="L42" s="173"/>
      <c r="M42" s="50"/>
      <c r="N42" s="220">
        <f>+LOOKUP($C$23,C$41:G$41,C42:G42)/LOOKUP($C$23,C$14:N$14,C$17:N$17)*(1+LOOKUP($C$23,C$14:N$14,C$16:N$16))^0.5</f>
        <v>75.485014898155882</v>
      </c>
      <c r="O42" s="190">
        <f>+G42/I$17*(1+I$16)^0.5</f>
        <v>70.292903778135098</v>
      </c>
      <c r="P42" s="191">
        <f>+H42/J$17*(1+J$16)^0.5</f>
        <v>65.534328584049163</v>
      </c>
      <c r="Q42" s="192">
        <f>+I42/K$17*(1+K$16)^0.5</f>
        <v>69.854496654467837</v>
      </c>
      <c r="R42" s="192">
        <f>+J42/L$17*(1+L$16)^0.5</f>
        <v>64.240719027643422</v>
      </c>
      <c r="S42" s="192">
        <f>+K42/M$17*(1+M$16)^0.5</f>
        <v>64.237232601386154</v>
      </c>
      <c r="T42" s="193"/>
      <c r="U42"/>
      <c r="V42"/>
      <c r="W42" s="160"/>
      <c r="X42"/>
      <c r="Y42"/>
    </row>
    <row r="43" spans="1:26">
      <c r="B43" s="138" t="s">
        <v>30</v>
      </c>
      <c r="C43" s="166"/>
      <c r="D43" s="163"/>
      <c r="E43" s="163"/>
      <c r="F43" s="163"/>
      <c r="G43" s="172"/>
      <c r="H43" s="166"/>
      <c r="I43" s="163"/>
      <c r="J43" s="163"/>
      <c r="K43" s="163"/>
      <c r="L43" s="173"/>
      <c r="M43" s="51"/>
      <c r="N43" s="217"/>
      <c r="O43" s="41"/>
      <c r="P43" s="44"/>
      <c r="Q43" s="45"/>
      <c r="R43" s="45"/>
      <c r="S43" s="45"/>
      <c r="T43" s="62"/>
      <c r="U43"/>
      <c r="V43"/>
      <c r="W43"/>
      <c r="X43"/>
      <c r="Y43"/>
      <c r="Z43" s="20"/>
    </row>
    <row r="44" spans="1:26">
      <c r="B44" s="164" t="str">
        <f>B30</f>
        <v>Debt raising costs</v>
      </c>
      <c r="C44" s="175"/>
      <c r="D44" s="176"/>
      <c r="E44" s="176"/>
      <c r="F44" s="205">
        <v>-0.760436</v>
      </c>
      <c r="G44" s="205">
        <v>-1.2742800000000001</v>
      </c>
      <c r="H44" s="206">
        <v>-0.94200600000000001</v>
      </c>
      <c r="I44" s="207">
        <v>-0.99404199999999998</v>
      </c>
      <c r="J44" s="207">
        <v>-1.052524</v>
      </c>
      <c r="K44" s="207">
        <v>-0.95603199999999999</v>
      </c>
      <c r="L44" s="173"/>
      <c r="M44" s="50"/>
      <c r="N44" s="221">
        <f t="shared" ref="N44:N49" si="10">+LOOKUP($C$23,C$41:G$41,C44:G44)/LOOKUP($C$23,C$14:N$14,C$17:N$17)*(1+LOOKUP($C$23,C$14:N$14,C$16:N$16))^0.5</f>
        <v>-0.8397958143184352</v>
      </c>
      <c r="O44" s="182">
        <f t="shared" ref="O44:S49" si="11">G44/I$17*(1+I$16)^0.5</f>
        <v>-1.3896613256939501</v>
      </c>
      <c r="P44" s="63">
        <f t="shared" si="11"/>
        <v>-1.0123441908540618</v>
      </c>
      <c r="Q44" s="63">
        <f t="shared" si="11"/>
        <v>-1.0472610500451214</v>
      </c>
      <c r="R44" s="63">
        <f t="shared" si="11"/>
        <v>-1.0888927116717662</v>
      </c>
      <c r="S44" s="63">
        <f t="shared" si="11"/>
        <v>-0.98299593522382078</v>
      </c>
      <c r="T44" s="65"/>
      <c r="U44"/>
      <c r="V44"/>
      <c r="W44"/>
      <c r="X44"/>
      <c r="Y44"/>
      <c r="Z44" s="20"/>
    </row>
    <row r="45" spans="1:26">
      <c r="B45" s="164" t="str">
        <f>B31</f>
        <v>Unaccounted for gas (clause 5.1(h)(i))</v>
      </c>
      <c r="C45" s="175"/>
      <c r="D45" s="176"/>
      <c r="E45" s="176"/>
      <c r="F45" s="205">
        <v>-8.892493</v>
      </c>
      <c r="G45" s="205">
        <v>-7.7427950000000001</v>
      </c>
      <c r="H45" s="206">
        <v>-8.7536889999999996</v>
      </c>
      <c r="I45" s="207">
        <v>-7.8611069999999996</v>
      </c>
      <c r="J45" s="207">
        <v>-7.9831830000000004</v>
      </c>
      <c r="K45" s="207">
        <v>-4.2697250000000002</v>
      </c>
      <c r="L45" s="173"/>
      <c r="M45" s="51"/>
      <c r="N45" s="221">
        <f t="shared" si="10"/>
        <v>-9.8205219114507791</v>
      </c>
      <c r="O45" s="182">
        <f t="shared" si="11"/>
        <v>-8.443876357061626</v>
      </c>
      <c r="P45" s="63">
        <f t="shared" si="11"/>
        <v>-9.4073139743198038</v>
      </c>
      <c r="Q45" s="63">
        <f t="shared" si="11"/>
        <v>-8.2819751794562535</v>
      </c>
      <c r="R45" s="63">
        <f t="shared" si="11"/>
        <v>-8.2590323685179108</v>
      </c>
      <c r="S45" s="63">
        <f t="shared" si="11"/>
        <v>-4.3901483627363191</v>
      </c>
      <c r="T45" s="65"/>
      <c r="U45"/>
      <c r="V45"/>
      <c r="W45"/>
      <c r="X45"/>
      <c r="Y45"/>
      <c r="Z45" s="20"/>
    </row>
    <row r="46" spans="1:26">
      <c r="B46" s="164"/>
      <c r="C46" s="175"/>
      <c r="D46" s="176"/>
      <c r="E46" s="176"/>
      <c r="F46" s="205"/>
      <c r="G46" s="170"/>
      <c r="H46" s="167"/>
      <c r="I46" s="159"/>
      <c r="J46" s="159"/>
      <c r="K46" s="159"/>
      <c r="L46" s="173"/>
      <c r="M46" s="51"/>
      <c r="N46" s="221">
        <f t="shared" si="10"/>
        <v>0</v>
      </c>
      <c r="O46" s="182">
        <f t="shared" si="11"/>
        <v>0</v>
      </c>
      <c r="P46" s="63">
        <f t="shared" si="11"/>
        <v>0</v>
      </c>
      <c r="Q46" s="63">
        <f t="shared" si="11"/>
        <v>0</v>
      </c>
      <c r="R46" s="63">
        <f t="shared" si="11"/>
        <v>0</v>
      </c>
      <c r="S46" s="63">
        <f t="shared" si="11"/>
        <v>0</v>
      </c>
      <c r="T46" s="65"/>
      <c r="U46"/>
      <c r="V46" s="290" t="s">
        <v>53</v>
      </c>
      <c r="W46" s="291"/>
      <c r="X46"/>
      <c r="Y46"/>
      <c r="Z46" s="20"/>
    </row>
    <row r="47" spans="1:26" ht="15" customHeight="1">
      <c r="B47" s="165"/>
      <c r="C47" s="175"/>
      <c r="D47" s="176"/>
      <c r="E47" s="176"/>
      <c r="F47" s="205"/>
      <c r="G47" s="170"/>
      <c r="H47" s="167"/>
      <c r="I47" s="159"/>
      <c r="J47" s="159"/>
      <c r="K47" s="159"/>
      <c r="L47" s="173"/>
      <c r="M47" s="48"/>
      <c r="N47" s="221">
        <f t="shared" si="10"/>
        <v>0</v>
      </c>
      <c r="O47" s="182">
        <f t="shared" si="11"/>
        <v>0</v>
      </c>
      <c r="P47" s="63">
        <f t="shared" si="11"/>
        <v>0</v>
      </c>
      <c r="Q47" s="63">
        <f t="shared" si="11"/>
        <v>0</v>
      </c>
      <c r="R47" s="63">
        <f t="shared" si="11"/>
        <v>0</v>
      </c>
      <c r="S47" s="63">
        <f t="shared" si="11"/>
        <v>0</v>
      </c>
      <c r="T47" s="66"/>
      <c r="U47"/>
      <c r="V47" s="292"/>
      <c r="W47" s="293"/>
      <c r="X47"/>
      <c r="Y47"/>
      <c r="Z47" s="49"/>
    </row>
    <row r="48" spans="1:26" ht="15" customHeight="1">
      <c r="B48" s="165" t="s">
        <v>31</v>
      </c>
      <c r="C48" s="175"/>
      <c r="D48" s="176"/>
      <c r="E48" s="176"/>
      <c r="F48" s="205">
        <v>3.7672360000000002E-2</v>
      </c>
      <c r="G48" s="205">
        <v>4.6873849999999995E-2</v>
      </c>
      <c r="H48" s="206">
        <v>-5.4157410000000003E-2</v>
      </c>
      <c r="I48" s="207">
        <v>-5.6463589999999994E-2</v>
      </c>
      <c r="J48" s="207">
        <v>-0.10210826000000001</v>
      </c>
      <c r="K48" s="207">
        <v>-0.35150500000000001</v>
      </c>
      <c r="L48" s="173"/>
      <c r="M48" s="48"/>
      <c r="N48" s="221">
        <f t="shared" si="10"/>
        <v>4.1603882829715118E-2</v>
      </c>
      <c r="O48" s="182">
        <f t="shared" si="11"/>
        <v>5.1118103188764905E-2</v>
      </c>
      <c r="P48" s="63">
        <f t="shared" si="11"/>
        <v>-5.8201263479427598E-2</v>
      </c>
      <c r="Q48" s="63">
        <f t="shared" si="11"/>
        <v>-5.9486539354189467E-2</v>
      </c>
      <c r="R48" s="63">
        <f t="shared" si="11"/>
        <v>-0.1056364891589035</v>
      </c>
      <c r="S48" s="63">
        <f t="shared" si="11"/>
        <v>-0.36141885021719894</v>
      </c>
      <c r="T48" s="66"/>
      <c r="U48"/>
      <c r="V48" s="292"/>
      <c r="W48" s="293"/>
      <c r="X48"/>
      <c r="Y48"/>
      <c r="Z48" s="49"/>
    </row>
    <row r="49" spans="1:26" ht="15.75" customHeight="1" thickBot="1">
      <c r="B49" s="136"/>
      <c r="C49" s="177"/>
      <c r="D49" s="178"/>
      <c r="E49" s="178"/>
      <c r="F49" s="205"/>
      <c r="G49" s="171"/>
      <c r="H49" s="168"/>
      <c r="I49" s="169"/>
      <c r="J49" s="169"/>
      <c r="K49" s="169"/>
      <c r="L49" s="174"/>
      <c r="M49" s="48"/>
      <c r="N49" s="102">
        <f t="shared" si="10"/>
        <v>0</v>
      </c>
      <c r="O49" s="183">
        <f t="shared" si="11"/>
        <v>0</v>
      </c>
      <c r="P49" s="142">
        <f t="shared" si="11"/>
        <v>0</v>
      </c>
      <c r="Q49" s="142">
        <f>I49/K$17*(1+K$16)^0.5</f>
        <v>0</v>
      </c>
      <c r="R49" s="142">
        <f t="shared" si="11"/>
        <v>0</v>
      </c>
      <c r="S49" s="142">
        <f t="shared" si="11"/>
        <v>0</v>
      </c>
      <c r="T49" s="143"/>
      <c r="U49"/>
      <c r="V49" s="292"/>
      <c r="W49" s="293"/>
      <c r="X49"/>
      <c r="Y49"/>
      <c r="Z49" s="49"/>
    </row>
    <row r="50" spans="1:26" s="70" customFormat="1" ht="15.75" customHeight="1" thickBot="1">
      <c r="A50" s="3"/>
      <c r="B50" s="67" t="s">
        <v>43</v>
      </c>
      <c r="C50" s="186">
        <f t="shared" ref="C50:G50" si="12">SUM(C42:C49)</f>
        <v>0</v>
      </c>
      <c r="D50" s="186">
        <f t="shared" si="12"/>
        <v>0</v>
      </c>
      <c r="E50" s="186">
        <f t="shared" si="12"/>
        <v>0</v>
      </c>
      <c r="F50" s="212">
        <f t="shared" si="12"/>
        <v>58.736504359999998</v>
      </c>
      <c r="G50" s="212">
        <f t="shared" si="12"/>
        <v>55.486396849999998</v>
      </c>
      <c r="H50" s="211">
        <f>SUM(H42:H49)</f>
        <v>51.231117589999997</v>
      </c>
      <c r="I50" s="211">
        <f>SUM(I42:I49)</f>
        <v>57.393062410000013</v>
      </c>
      <c r="J50" s="211">
        <f>SUM(J42:J49)</f>
        <v>52.957281740000006</v>
      </c>
      <c r="K50" s="212">
        <f>SUM(K42:K49)</f>
        <v>56.897919999999992</v>
      </c>
      <c r="L50" s="187"/>
      <c r="M50" s="68"/>
      <c r="N50" s="181">
        <f t="shared" ref="N50" si="13">N42+SUM(N44:N49)</f>
        <v>64.866301055216383</v>
      </c>
      <c r="O50" s="52">
        <f t="shared" ref="O50" si="14">O42+SUM(O44:O49)</f>
        <v>60.510484198568285</v>
      </c>
      <c r="P50" s="52">
        <f t="shared" ref="P50:R50" si="15">P42+SUM(P44:P49)</f>
        <v>55.056469155395874</v>
      </c>
      <c r="Q50" s="52">
        <f>Q42+SUM(Q44:Q49)</f>
        <v>60.465773885612272</v>
      </c>
      <c r="R50" s="52">
        <f t="shared" si="15"/>
        <v>54.787157458294843</v>
      </c>
      <c r="S50" s="52">
        <f>S42+SUM(S44:S49)</f>
        <v>58.502669453208817</v>
      </c>
      <c r="T50" s="251">
        <f>(T36-(LOOKUP(U50,P27:T27,P36:T36)-LOOKUP(U50,P41:T41,P50:T50)))+U51</f>
        <v>59.309913210082279</v>
      </c>
      <c r="U50" s="162" t="s">
        <v>7</v>
      </c>
      <c r="V50" s="294"/>
      <c r="W50" s="295"/>
      <c r="X50"/>
      <c r="Y50"/>
      <c r="Z50" s="69"/>
    </row>
    <row r="51" spans="1:26" customFormat="1" ht="15.75" thickBot="1">
      <c r="A51" s="3"/>
      <c r="U51" s="252"/>
      <c r="V51" s="161" t="s">
        <v>36</v>
      </c>
    </row>
    <row r="52" spans="1:26" customFormat="1">
      <c r="A52" s="3"/>
      <c r="V52" s="161"/>
    </row>
    <row r="53" spans="1:26" customFormat="1" ht="15.75" thickBot="1">
      <c r="A53" s="3"/>
      <c r="V53" s="161"/>
    </row>
    <row r="54" spans="1:26" s="1" customFormat="1" ht="18.75" thickBot="1">
      <c r="A54" s="3"/>
      <c r="B54" s="158"/>
      <c r="C54" s="185"/>
      <c r="D54" s="185"/>
      <c r="E54" s="185"/>
      <c r="F54" s="185"/>
      <c r="G54" s="185"/>
      <c r="J54" s="184"/>
      <c r="N54" s="157" t="s">
        <v>54</v>
      </c>
      <c r="O54" s="72"/>
      <c r="P54" s="71"/>
      <c r="Q54" s="72"/>
      <c r="R54" s="72"/>
      <c r="S54" s="72"/>
      <c r="T54" s="73"/>
      <c r="U54"/>
      <c r="V54"/>
      <c r="W54"/>
      <c r="X54"/>
      <c r="Y54"/>
      <c r="Z54"/>
    </row>
    <row r="55" spans="1:26" ht="15.75" thickBot="1">
      <c r="B55" s="40"/>
      <c r="C55" s="40"/>
      <c r="D55" s="40"/>
      <c r="E55" s="40"/>
      <c r="F55" s="40"/>
      <c r="G55" s="40"/>
      <c r="H55" s="40"/>
      <c r="I55" s="40"/>
      <c r="J55" s="184"/>
      <c r="K55" s="40"/>
      <c r="L55" s="40"/>
      <c r="M55" s="40"/>
      <c r="N55" s="74"/>
      <c r="O55" s="156"/>
      <c r="P55" s="75">
        <f>(P36-P50)-(O36-O50)+IF(N27=O27,O36-O50,N36-N50)</f>
        <v>3.7839456573019632</v>
      </c>
      <c r="Q55" s="76">
        <f>(Q36-Q50)-(P36-P50)</f>
        <v>-3.5584515184193108</v>
      </c>
      <c r="R55" s="76">
        <f>(R36-R50)-(Q36-Q50)</f>
        <v>7.575036708666552</v>
      </c>
      <c r="S55" s="76">
        <f>(S36-S50)-(R36-R50)</f>
        <v>-3.1921489516044019</v>
      </c>
      <c r="T55" s="77">
        <f>(T36-T50)-(S36-S50)</f>
        <v>0</v>
      </c>
      <c r="U55"/>
      <c r="V55"/>
      <c r="W55"/>
      <c r="X55"/>
      <c r="Y55"/>
      <c r="Z55"/>
    </row>
    <row r="56" spans="1:26" ht="23.25" customHeight="1" thickBot="1">
      <c r="C56" s="78"/>
      <c r="D56" s="78"/>
      <c r="E56" s="78"/>
      <c r="F56" s="78"/>
      <c r="G56" s="40"/>
      <c r="H56" s="40"/>
      <c r="I56" s="40"/>
      <c r="J56" s="184"/>
      <c r="K56" s="40"/>
      <c r="L56" s="40"/>
      <c r="M56" s="32"/>
      <c r="N56" s="79"/>
      <c r="O56" s="79"/>
      <c r="P56" s="79"/>
      <c r="Q56" s="79"/>
      <c r="R56" s="79"/>
      <c r="S56" s="79"/>
      <c r="T56" s="79"/>
      <c r="U56"/>
      <c r="V56"/>
      <c r="W56"/>
      <c r="X56"/>
      <c r="Y56"/>
      <c r="Z56"/>
    </row>
    <row r="57" spans="1:26" s="1" customFormat="1" ht="18.75" thickBot="1">
      <c r="A57" s="3"/>
      <c r="J57" s="184"/>
      <c r="N57" s="80" t="s">
        <v>32</v>
      </c>
      <c r="O57" s="81"/>
      <c r="P57" s="72"/>
      <c r="Q57" s="72"/>
      <c r="R57" s="72"/>
      <c r="S57" s="72"/>
      <c r="T57" s="72"/>
      <c r="U57" s="72"/>
      <c r="V57" s="72"/>
      <c r="W57" s="72"/>
      <c r="X57" s="72"/>
      <c r="Y57" s="82"/>
      <c r="Z57" s="83"/>
    </row>
    <row r="58" spans="1:26" ht="30" customHeight="1">
      <c r="C58" s="78"/>
      <c r="D58" s="78"/>
      <c r="E58" s="78"/>
      <c r="F58" s="78"/>
      <c r="G58" s="40"/>
      <c r="H58" s="40"/>
      <c r="I58" s="40"/>
      <c r="J58" s="184"/>
      <c r="K58" s="40"/>
      <c r="L58" s="40"/>
      <c r="M58" s="32"/>
      <c r="N58" s="84"/>
      <c r="O58" s="85"/>
      <c r="P58" s="269" t="s">
        <v>21</v>
      </c>
      <c r="Q58" s="270"/>
      <c r="R58" s="270"/>
      <c r="S58" s="270"/>
      <c r="T58" s="270"/>
      <c r="U58" s="271" t="s">
        <v>20</v>
      </c>
      <c r="V58" s="272"/>
      <c r="W58" s="272"/>
      <c r="X58" s="272"/>
      <c r="Y58" s="272"/>
      <c r="Z58" s="147"/>
    </row>
    <row r="59" spans="1:26">
      <c r="C59" s="78"/>
      <c r="D59" s="78"/>
      <c r="E59" s="78"/>
      <c r="F59" s="78"/>
      <c r="G59" s="40"/>
      <c r="H59" s="40"/>
      <c r="I59" s="40"/>
      <c r="J59" s="40"/>
      <c r="K59" s="40"/>
      <c r="L59" s="40"/>
      <c r="M59" s="32"/>
      <c r="N59" s="86"/>
      <c r="O59" s="87"/>
      <c r="P59" s="88" t="s">
        <v>50</v>
      </c>
      <c r="Q59" s="89"/>
      <c r="R59" s="89"/>
      <c r="S59" s="89"/>
      <c r="T59" s="89"/>
      <c r="U59" s="89"/>
      <c r="V59" s="89"/>
      <c r="W59" s="90"/>
      <c r="X59" s="91"/>
      <c r="Y59" s="92"/>
      <c r="Z59" s="148"/>
    </row>
    <row r="60" spans="1:26" ht="15.75" thickBot="1">
      <c r="C60" s="78"/>
      <c r="D60" s="78"/>
      <c r="E60" s="78"/>
      <c r="F60" s="78"/>
      <c r="G60" s="40"/>
      <c r="H60" s="40"/>
      <c r="I60" s="40"/>
      <c r="J60" s="40"/>
      <c r="K60" s="40"/>
      <c r="L60" s="40"/>
      <c r="M60" s="32"/>
      <c r="N60" s="86"/>
      <c r="O60" s="87"/>
      <c r="P60" s="93" t="s">
        <v>3</v>
      </c>
      <c r="Q60" s="94" t="s">
        <v>4</v>
      </c>
      <c r="R60" s="94" t="s">
        <v>5</v>
      </c>
      <c r="S60" s="94" t="s">
        <v>7</v>
      </c>
      <c r="T60" s="94" t="s">
        <v>9</v>
      </c>
      <c r="U60" s="95" t="s">
        <v>11</v>
      </c>
      <c r="V60" s="95" t="s">
        <v>13</v>
      </c>
      <c r="W60" s="95" t="s">
        <v>15</v>
      </c>
      <c r="X60" s="95" t="s">
        <v>17</v>
      </c>
      <c r="Y60" s="95" t="s">
        <v>19</v>
      </c>
      <c r="Z60" s="96" t="s">
        <v>33</v>
      </c>
    </row>
    <row r="61" spans="1:26" ht="15.75" thickBot="1">
      <c r="B61" s="40"/>
      <c r="C61" s="32"/>
      <c r="D61" s="32"/>
      <c r="E61" s="32"/>
      <c r="F61" s="32"/>
      <c r="G61" s="32"/>
      <c r="H61" s="40"/>
      <c r="I61" s="40"/>
      <c r="J61" s="40"/>
      <c r="K61" s="40"/>
      <c r="L61" s="40"/>
      <c r="M61" s="40"/>
      <c r="N61" s="263" t="s">
        <v>3</v>
      </c>
      <c r="O61" s="264"/>
      <c r="P61" s="97"/>
      <c r="Q61" s="98">
        <f>$P$55</f>
        <v>3.7839456573019632</v>
      </c>
      <c r="R61" s="99">
        <f>$P$55</f>
        <v>3.7839456573019632</v>
      </c>
      <c r="S61" s="100">
        <f>$P$55</f>
        <v>3.7839456573019632</v>
      </c>
      <c r="T61" s="99">
        <f>$P$55</f>
        <v>3.7839456573019632</v>
      </c>
      <c r="U61" s="152">
        <f>$P$55</f>
        <v>3.7839456573019632</v>
      </c>
      <c r="V61" s="101"/>
      <c r="W61" s="101"/>
      <c r="X61" s="101"/>
      <c r="Y61" s="101"/>
      <c r="Z61" s="253"/>
    </row>
    <row r="62" spans="1:26" ht="15.75" thickBot="1">
      <c r="B62" s="40"/>
      <c r="C62" s="40"/>
      <c r="D62" s="40"/>
      <c r="E62" s="40"/>
      <c r="F62" s="40"/>
      <c r="G62" s="40"/>
      <c r="H62" s="40"/>
      <c r="I62" s="40"/>
      <c r="J62" s="40"/>
      <c r="K62" s="40"/>
      <c r="L62" s="40"/>
      <c r="M62" s="40"/>
      <c r="N62" s="265" t="s">
        <v>4</v>
      </c>
      <c r="O62" s="266"/>
      <c r="P62" s="97"/>
      <c r="Q62" s="97"/>
      <c r="R62" s="102">
        <f>$Q$55</f>
        <v>-3.5584515184193108</v>
      </c>
      <c r="S62" s="103">
        <f>$Q$55</f>
        <v>-3.5584515184193108</v>
      </c>
      <c r="T62" s="64">
        <f>$Q$55</f>
        <v>-3.5584515184193108</v>
      </c>
      <c r="U62" s="103">
        <f>$Q$55</f>
        <v>-3.5584515184193108</v>
      </c>
      <c r="V62" s="152">
        <f>$Q$55</f>
        <v>-3.5584515184193108</v>
      </c>
      <c r="W62" s="101"/>
      <c r="X62" s="101"/>
      <c r="Y62" s="101"/>
      <c r="Z62" s="253"/>
    </row>
    <row r="63" spans="1:26" ht="15.75" thickBot="1">
      <c r="B63" s="40"/>
      <c r="C63" s="40"/>
      <c r="D63" s="40"/>
      <c r="E63" s="40"/>
      <c r="F63" s="40"/>
      <c r="G63" s="40"/>
      <c r="H63" s="40"/>
      <c r="I63" s="40"/>
      <c r="J63" s="40"/>
      <c r="K63" s="40"/>
      <c r="L63" s="40"/>
      <c r="M63" s="40"/>
      <c r="N63" s="265" t="s">
        <v>5</v>
      </c>
      <c r="O63" s="266"/>
      <c r="P63" s="101"/>
      <c r="Q63" s="101"/>
      <c r="R63" s="97"/>
      <c r="S63" s="104">
        <f>$R$55</f>
        <v>7.575036708666552</v>
      </c>
      <c r="T63" s="64">
        <f>$R$55</f>
        <v>7.575036708666552</v>
      </c>
      <c r="U63" s="103">
        <f>$R$55</f>
        <v>7.575036708666552</v>
      </c>
      <c r="V63" s="64">
        <f>$R$55</f>
        <v>7.575036708666552</v>
      </c>
      <c r="W63" s="153">
        <f>$R$55</f>
        <v>7.575036708666552</v>
      </c>
      <c r="X63" s="154"/>
      <c r="Y63" s="101"/>
      <c r="Z63" s="253"/>
    </row>
    <row r="64" spans="1:26" ht="15.75" thickBot="1">
      <c r="B64" s="40"/>
      <c r="C64" s="40"/>
      <c r="D64" s="40"/>
      <c r="E64" s="40"/>
      <c r="F64" s="40"/>
      <c r="G64" s="40"/>
      <c r="H64" s="40"/>
      <c r="I64" s="40"/>
      <c r="J64" s="40"/>
      <c r="K64" s="40"/>
      <c r="L64" s="40"/>
      <c r="M64" s="40"/>
      <c r="N64" s="265" t="s">
        <v>7</v>
      </c>
      <c r="O64" s="266"/>
      <c r="P64" s="101"/>
      <c r="Q64" s="101"/>
      <c r="R64" s="101"/>
      <c r="S64" s="97"/>
      <c r="T64" s="102">
        <f>$S$55</f>
        <v>-3.1921489516044019</v>
      </c>
      <c r="U64" s="64">
        <f>$S$55</f>
        <v>-3.1921489516044019</v>
      </c>
      <c r="V64" s="105">
        <f>$S$55</f>
        <v>-3.1921489516044019</v>
      </c>
      <c r="W64" s="103">
        <f>$S$55</f>
        <v>-3.1921489516044019</v>
      </c>
      <c r="X64" s="155">
        <f>$S$55</f>
        <v>-3.1921489516044019</v>
      </c>
      <c r="Y64" s="154"/>
      <c r="Z64" s="253"/>
    </row>
    <row r="65" spans="1:26" ht="15.75" thickBot="1">
      <c r="B65" s="107"/>
      <c r="C65" s="107"/>
      <c r="D65" s="107"/>
      <c r="E65" s="107"/>
      <c r="F65" s="107"/>
      <c r="G65" s="107"/>
      <c r="H65" s="107"/>
      <c r="I65" s="107"/>
      <c r="J65" s="108"/>
      <c r="K65" s="108"/>
      <c r="L65" s="108"/>
      <c r="M65" s="108"/>
      <c r="N65" s="267" t="s">
        <v>9</v>
      </c>
      <c r="O65" s="268"/>
      <c r="P65" s="106"/>
      <c r="Q65" s="106"/>
      <c r="R65" s="101"/>
      <c r="S65" s="106"/>
      <c r="T65" s="97"/>
      <c r="U65" s="104">
        <f>+$T$55</f>
        <v>0</v>
      </c>
      <c r="V65" s="109">
        <f>+$T$55</f>
        <v>0</v>
      </c>
      <c r="W65" s="110">
        <f>+$T$55</f>
        <v>0</v>
      </c>
      <c r="X65" s="111">
        <f>+$T$55</f>
        <v>0</v>
      </c>
      <c r="Y65" s="112">
        <f>+$T$55</f>
        <v>0</v>
      </c>
      <c r="Z65" s="253"/>
    </row>
    <row r="66" spans="1:26" s="70" customFormat="1" ht="15.75" thickBot="1">
      <c r="A66" s="3"/>
      <c r="B66" s="107"/>
      <c r="C66" s="107"/>
      <c r="D66" s="107"/>
      <c r="E66" s="107"/>
      <c r="F66" s="107"/>
      <c r="G66" s="107"/>
      <c r="H66" s="107"/>
      <c r="I66" s="107"/>
      <c r="J66" s="108"/>
      <c r="K66" s="108"/>
      <c r="L66" s="108"/>
      <c r="M66" s="108"/>
      <c r="N66" s="113" t="s">
        <v>55</v>
      </c>
      <c r="O66" s="114"/>
      <c r="P66" s="115"/>
      <c r="Q66" s="115"/>
      <c r="R66" s="115"/>
      <c r="S66" s="115"/>
      <c r="T66" s="116"/>
      <c r="U66" s="117">
        <f>+SUM(U61:U65)</f>
        <v>4.6083818959448024</v>
      </c>
      <c r="V66" s="118">
        <f>+SUM(V62:V65)</f>
        <v>0.82443623864283921</v>
      </c>
      <c r="W66" s="119">
        <f>+SUM(W63:W65)</f>
        <v>4.3828877570621501</v>
      </c>
      <c r="X66" s="120">
        <f>+SUM(X64:X65)</f>
        <v>-3.1921489516044019</v>
      </c>
      <c r="Y66" s="120">
        <f>+SUM(Y65)</f>
        <v>0</v>
      </c>
      <c r="Z66" s="121">
        <f>+SUM(U66:Y66)</f>
        <v>6.6235569400453898</v>
      </c>
    </row>
    <row r="67" spans="1:26" ht="15.75" thickBot="1">
      <c r="B67" s="107"/>
      <c r="C67" s="107"/>
      <c r="D67" s="107"/>
      <c r="E67" s="107"/>
      <c r="F67" s="107"/>
      <c r="G67" s="107"/>
      <c r="H67" s="107"/>
      <c r="I67" s="107"/>
      <c r="J67" s="108"/>
      <c r="K67" s="108"/>
      <c r="L67" s="108"/>
      <c r="M67" s="108"/>
      <c r="N67" s="122"/>
      <c r="O67" s="122"/>
      <c r="P67" s="122"/>
      <c r="Q67" s="122"/>
      <c r="R67" s="122"/>
      <c r="S67" s="122"/>
      <c r="T67" s="122"/>
      <c r="U67" s="123"/>
      <c r="V67" s="123"/>
      <c r="W67" s="123"/>
      <c r="X67" s="123"/>
      <c r="Y67" s="123"/>
      <c r="Z67" s="49"/>
    </row>
    <row r="68" spans="1:26" ht="15.75" thickBot="1">
      <c r="B68" s="107"/>
      <c r="C68" s="107"/>
      <c r="D68" s="107"/>
      <c r="E68" s="107"/>
      <c r="F68" s="107"/>
      <c r="G68" s="107"/>
      <c r="H68" s="107"/>
      <c r="I68" s="107"/>
      <c r="J68" s="107"/>
      <c r="K68" s="107"/>
      <c r="L68" s="107"/>
      <c r="M68" s="107"/>
      <c r="N68" s="124" t="s">
        <v>56</v>
      </c>
      <c r="O68" s="125"/>
      <c r="P68" s="126"/>
      <c r="Q68" s="126"/>
      <c r="R68" s="126"/>
      <c r="S68" s="126"/>
      <c r="T68" s="127"/>
      <c r="U68" s="261">
        <f>U66</f>
        <v>4.6083818959448024</v>
      </c>
      <c r="V68" s="261">
        <f>V66</f>
        <v>0.82443623864283921</v>
      </c>
      <c r="W68" s="261">
        <f>W66</f>
        <v>4.3828877570621501</v>
      </c>
      <c r="X68" s="262">
        <f>X66</f>
        <v>-3.1921489516044019</v>
      </c>
      <c r="Y68" s="128">
        <f>Y66</f>
        <v>0</v>
      </c>
      <c r="Z68" s="121">
        <f>+SUM(U68:Y68)</f>
        <v>6.6235569400453898</v>
      </c>
    </row>
  </sheetData>
  <sheetProtection autoFilter="0"/>
  <mergeCells count="24">
    <mergeCell ref="B8:M8"/>
    <mergeCell ref="C13:L13"/>
    <mergeCell ref="M13:N13"/>
    <mergeCell ref="C25:G25"/>
    <mergeCell ref="H25:L25"/>
    <mergeCell ref="N25:T25"/>
    <mergeCell ref="P58:T58"/>
    <mergeCell ref="U58:Y58"/>
    <mergeCell ref="C26:G26"/>
    <mergeCell ref="H26:L26"/>
    <mergeCell ref="N26:O26"/>
    <mergeCell ref="P26:T26"/>
    <mergeCell ref="C39:L39"/>
    <mergeCell ref="N39:T39"/>
    <mergeCell ref="C40:G40"/>
    <mergeCell ref="H40:L40"/>
    <mergeCell ref="N40:O40"/>
    <mergeCell ref="P40:T40"/>
    <mergeCell ref="V46:W50"/>
    <mergeCell ref="N61:O61"/>
    <mergeCell ref="N62:O62"/>
    <mergeCell ref="N63:O63"/>
    <mergeCell ref="N64:O64"/>
    <mergeCell ref="N65:O65"/>
  </mergeCells>
  <conditionalFormatting sqref="E28 E30:E35 E42 E44:E49">
    <cfRule type="expression" dxfId="2" priority="3">
      <formula>dms_PRCP_BaseYear=PRCP_y3</formula>
    </cfRule>
  </conditionalFormatting>
  <conditionalFormatting sqref="D28 D30:D35 D42 D44:D49">
    <cfRule type="expression" dxfId="1" priority="2">
      <formula>dms_PRCP_BaseYear=PRCP_y2</formula>
    </cfRule>
  </conditionalFormatting>
  <conditionalFormatting sqref="C28 C30:C35 C42 C44:C49">
    <cfRule type="expression" dxfId="0" priority="1">
      <formula>dms_PRCP_BaseYear=PRCP_y1</formula>
    </cfRule>
  </conditionalFormatting>
  <dataValidations count="3">
    <dataValidation type="list" allowBlank="1" showInputMessage="1" showErrorMessage="1" sqref="C23">
      <formula1>#REF!</formula1>
    </dataValidation>
    <dataValidation type="custom" allowBlank="1" showInputMessage="1" showErrorMessage="1" error="Must be a number" promptTitle="Opex allowance" prompt="Enter value. _x000a__x000a_As set out in the approved PTRM for the current regulatory control period." sqref="C28:L28">
      <formula1>ISNUMBER(C28)</formula1>
    </dataValidation>
    <dataValidation type="list" allowBlank="1" showInputMessage="1" showErrorMessage="1" sqref="U50">
      <formula1>$P$41:$S$41</formula1>
    </dataValidation>
  </dataValidations>
  <pageMargins left="0.7" right="0.7" top="0.75" bottom="0.75" header="0.3" footer="0.3"/>
  <pageSetup paperSize="8" scale="42" fitToWidth="0" orientation="landscape" r:id="rId1"/>
  <rowBreaks count="1" manualBreakCount="1">
    <brk id="50" min="1"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 decision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Jane Kelly</cp:lastModifiedBy>
  <dcterms:created xsi:type="dcterms:W3CDTF">2021-04-14T23:38:57Z</dcterms:created>
  <dcterms:modified xsi:type="dcterms:W3CDTF">2021-04-28T06:50:35Z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