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0" yWindow="6090" windowWidth="23250" windowHeight="6195"/>
  </bookViews>
  <sheets>
    <sheet name="AER FD method and comparison" sheetId="10" r:id="rId1"/>
    <sheet name="AER FD AER Summary" sheetId="11" r:id="rId2"/>
    <sheet name="AER FD Input Data" sheetId="12" r:id="rId3"/>
    <sheet name="Cover" sheetId="9" r:id="rId4"/>
    <sheet name="AER Summary" sheetId="1" r:id="rId5"/>
    <sheet name="Service Description" sheetId="2" r:id="rId6"/>
    <sheet name="Fee Breakdown" sheetId="4" r:id="rId7"/>
    <sheet name="Input Data" sheetId="7" r:id="rId8"/>
    <sheet name="15-19 prices" sheetId="8" r:id="rId9"/>
  </sheets>
  <externalReferences>
    <externalReference r:id="rId10"/>
    <externalReference r:id="rId11"/>
    <externalReference r:id="rId12"/>
  </externalReferences>
  <definedNames>
    <definedName name="_xlnm._FilterDatabase" localSheetId="8" hidden="1">'15-19 prices'!$A$2:$XDY$153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8">'[2]Input Data'!$B$20:$B$24</definedName>
    <definedName name="Rates" localSheetId="0">'[3]Input Data'!$B$37:$B$41</definedName>
    <definedName name="Rates">'Input Data'!$B$37:$B$41</definedName>
  </definedNames>
  <calcPr calcId="162913"/>
</workbook>
</file>

<file path=xl/calcChain.xml><?xml version="1.0" encoding="utf-8"?>
<calcChain xmlns="http://schemas.openxmlformats.org/spreadsheetml/2006/main">
  <c r="L9" i="11" l="1"/>
  <c r="L10" i="11"/>
  <c r="L11" i="11"/>
  <c r="L12" i="11"/>
  <c r="L13" i="11"/>
  <c r="L14" i="11"/>
  <c r="L8" i="11"/>
  <c r="K8" i="11"/>
  <c r="K9" i="11"/>
  <c r="K10" i="11"/>
  <c r="K11" i="11"/>
  <c r="K12" i="11"/>
  <c r="K13" i="11"/>
  <c r="K14" i="11"/>
  <c r="H15" i="12"/>
  <c r="I15" i="12" s="1"/>
  <c r="I14" i="12"/>
  <c r="J14" i="12" s="1"/>
  <c r="H14" i="12"/>
  <c r="D10" i="12"/>
  <c r="E10" i="12" s="1"/>
  <c r="F10" i="12" s="1"/>
  <c r="G10" i="12" s="1"/>
  <c r="D9" i="12"/>
  <c r="D8" i="12" s="1"/>
  <c r="H99" i="11"/>
  <c r="G98" i="11"/>
  <c r="F98" i="11"/>
  <c r="F45" i="11" s="1"/>
  <c r="G45" i="11" s="1"/>
  <c r="E98" i="11"/>
  <c r="E96" i="11" s="1"/>
  <c r="D98" i="11"/>
  <c r="H97" i="11"/>
  <c r="G97" i="11"/>
  <c r="F97" i="11"/>
  <c r="E97" i="11"/>
  <c r="D91" i="11"/>
  <c r="C91" i="11"/>
  <c r="E90" i="11"/>
  <c r="D90" i="11"/>
  <c r="C90" i="11"/>
  <c r="C89" i="11"/>
  <c r="F79" i="11"/>
  <c r="E79" i="11"/>
  <c r="D79" i="11"/>
  <c r="G77" i="11"/>
  <c r="F77" i="11"/>
  <c r="E77" i="11"/>
  <c r="D77" i="11"/>
  <c r="C77" i="11"/>
  <c r="H77" i="11" s="1"/>
  <c r="H76" i="11"/>
  <c r="B75" i="11"/>
  <c r="G72" i="11"/>
  <c r="F72" i="11"/>
  <c r="E72" i="11"/>
  <c r="D72" i="11"/>
  <c r="C72" i="11"/>
  <c r="H72" i="11" s="1"/>
  <c r="H71" i="11"/>
  <c r="B70" i="11"/>
  <c r="G67" i="11"/>
  <c r="F67" i="11"/>
  <c r="E67" i="11"/>
  <c r="D67" i="11"/>
  <c r="C67" i="11"/>
  <c r="H67" i="11" s="1"/>
  <c r="H66" i="11"/>
  <c r="B65" i="11"/>
  <c r="G62" i="11"/>
  <c r="G79" i="11" s="1"/>
  <c r="F62" i="11"/>
  <c r="E62" i="11"/>
  <c r="D62" i="11"/>
  <c r="C62" i="11"/>
  <c r="C79" i="11" s="1"/>
  <c r="H61" i="11"/>
  <c r="B60" i="11"/>
  <c r="F46" i="11"/>
  <c r="G46" i="11" s="1"/>
  <c r="D26" i="11"/>
  <c r="D25" i="11"/>
  <c r="D24" i="11"/>
  <c r="D23" i="11"/>
  <c r="D22" i="11"/>
  <c r="D21" i="11"/>
  <c r="D14" i="11"/>
  <c r="D13" i="11"/>
  <c r="D12" i="11"/>
  <c r="D11" i="11"/>
  <c r="D10" i="11"/>
  <c r="D9" i="11"/>
  <c r="D8" i="11"/>
  <c r="H13" i="12" l="1"/>
  <c r="D89" i="11" s="1"/>
  <c r="E9" i="11" s="1"/>
  <c r="E10" i="11"/>
  <c r="E14" i="11"/>
  <c r="E21" i="11"/>
  <c r="E26" i="11"/>
  <c r="F96" i="11"/>
  <c r="E24" i="11"/>
  <c r="E23" i="11"/>
  <c r="F90" i="11"/>
  <c r="K14" i="12"/>
  <c r="J13" i="12"/>
  <c r="F89" i="11" s="1"/>
  <c r="G11" i="11" s="1"/>
  <c r="I13" i="12"/>
  <c r="E89" i="11" s="1"/>
  <c r="F11" i="11" s="1"/>
  <c r="J15" i="12"/>
  <c r="E91" i="11"/>
  <c r="F13" i="11"/>
  <c r="E22" i="11"/>
  <c r="F43" i="11"/>
  <c r="G43" i="11" s="1"/>
  <c r="F47" i="11"/>
  <c r="G47" i="11" s="1"/>
  <c r="F14" i="11"/>
  <c r="E9" i="12"/>
  <c r="F9" i="11"/>
  <c r="E12" i="11"/>
  <c r="E25" i="11"/>
  <c r="F8" i="11"/>
  <c r="F12" i="11"/>
  <c r="F44" i="11"/>
  <c r="G44" i="11" s="1"/>
  <c r="F48" i="11"/>
  <c r="G48" i="11" s="1"/>
  <c r="H62" i="11"/>
  <c r="H79" i="11" s="1"/>
  <c r="H14" i="7"/>
  <c r="I14" i="7"/>
  <c r="J14" i="7" s="1"/>
  <c r="H15" i="7"/>
  <c r="I15" i="7"/>
  <c r="J15" i="7"/>
  <c r="K15" i="7" s="1"/>
  <c r="H99" i="1"/>
  <c r="E98" i="1"/>
  <c r="F98" i="1"/>
  <c r="G98" i="1"/>
  <c r="D98" i="1"/>
  <c r="F97" i="1"/>
  <c r="G97" i="1"/>
  <c r="F47" i="1" s="1"/>
  <c r="G47" i="1" s="1"/>
  <c r="H97" i="1"/>
  <c r="E97" i="1"/>
  <c r="E96" i="1" s="1"/>
  <c r="D10" i="7"/>
  <c r="E10" i="7"/>
  <c r="F10" i="7"/>
  <c r="G10" i="7" s="1"/>
  <c r="D9" i="7"/>
  <c r="D8" i="7" s="1"/>
  <c r="H76" i="1"/>
  <c r="H71" i="1"/>
  <c r="H66" i="1"/>
  <c r="H61" i="1"/>
  <c r="D22" i="1"/>
  <c r="D23" i="1"/>
  <c r="D24" i="1"/>
  <c r="D26" i="1"/>
  <c r="H13" i="7"/>
  <c r="D89" i="1" s="1"/>
  <c r="C35" i="4"/>
  <c r="B75" i="1"/>
  <c r="D3" i="2"/>
  <c r="C89" i="1"/>
  <c r="C90" i="1"/>
  <c r="D90" i="1"/>
  <c r="C91" i="1"/>
  <c r="D91" i="1"/>
  <c r="E91" i="1"/>
  <c r="F91" i="1"/>
  <c r="D38" i="4"/>
  <c r="D28" i="4"/>
  <c r="D29" i="4"/>
  <c r="D18" i="4"/>
  <c r="D19" i="4"/>
  <c r="D8" i="4"/>
  <c r="D9" i="4"/>
  <c r="B9" i="2"/>
  <c r="C3" i="4"/>
  <c r="C25" i="4"/>
  <c r="C15" i="4"/>
  <c r="C5" i="4"/>
  <c r="B70" i="1"/>
  <c r="B65" i="1"/>
  <c r="B60" i="1"/>
  <c r="D37" i="4"/>
  <c r="D27" i="4"/>
  <c r="D17" i="4"/>
  <c r="D7" i="4"/>
  <c r="D21" i="1"/>
  <c r="D25" i="1"/>
  <c r="F46" i="1"/>
  <c r="G46" i="1"/>
  <c r="F48" i="1"/>
  <c r="G48" i="1"/>
  <c r="D13" i="1"/>
  <c r="E17" i="4"/>
  <c r="H17" i="4"/>
  <c r="E7" i="4"/>
  <c r="H7" i="4" s="1"/>
  <c r="H10" i="4" s="1"/>
  <c r="E27" i="4"/>
  <c r="H27" i="4"/>
  <c r="H30" i="4" s="1"/>
  <c r="D10" i="1"/>
  <c r="E37" i="4"/>
  <c r="H37" i="4" s="1"/>
  <c r="H39" i="4" s="1"/>
  <c r="E8" i="4"/>
  <c r="H8" i="4"/>
  <c r="E28" i="4"/>
  <c r="H28" i="4"/>
  <c r="D11" i="1"/>
  <c r="E18" i="4"/>
  <c r="H18" i="4" s="1"/>
  <c r="E19" i="4"/>
  <c r="H19" i="4" s="1"/>
  <c r="E38" i="4"/>
  <c r="H38" i="4"/>
  <c r="D12" i="1"/>
  <c r="E12" i="1" s="1"/>
  <c r="E9" i="4"/>
  <c r="H9" i="4" s="1"/>
  <c r="E29" i="4"/>
  <c r="H29" i="4"/>
  <c r="D14" i="1"/>
  <c r="G13" i="11" l="1"/>
  <c r="E8" i="11"/>
  <c r="E11" i="11"/>
  <c r="E13" i="11"/>
  <c r="E8" i="12"/>
  <c r="F9" i="12"/>
  <c r="F21" i="11"/>
  <c r="F24" i="11"/>
  <c r="F23" i="11"/>
  <c r="G96" i="11"/>
  <c r="F26" i="11"/>
  <c r="G12" i="11"/>
  <c r="G9" i="11"/>
  <c r="F10" i="11"/>
  <c r="G14" i="11"/>
  <c r="G10" i="11"/>
  <c r="G8" i="11"/>
  <c r="F25" i="11"/>
  <c r="K15" i="12"/>
  <c r="F91" i="11"/>
  <c r="G90" i="11"/>
  <c r="L14" i="12"/>
  <c r="F22" i="11"/>
  <c r="E77" i="1"/>
  <c r="F77" i="1"/>
  <c r="G77" i="1"/>
  <c r="C77" i="1"/>
  <c r="D77" i="1"/>
  <c r="E14" i="1"/>
  <c r="E13" i="1"/>
  <c r="E25" i="1"/>
  <c r="F96" i="1"/>
  <c r="E23" i="1"/>
  <c r="H20" i="4"/>
  <c r="F25" i="1"/>
  <c r="K14" i="7"/>
  <c r="F90" i="1"/>
  <c r="J13" i="7"/>
  <c r="F89" i="1" s="1"/>
  <c r="G91" i="1"/>
  <c r="L15" i="7"/>
  <c r="H91" i="1" s="1"/>
  <c r="G72" i="1"/>
  <c r="C72" i="1"/>
  <c r="H72" i="1" s="1"/>
  <c r="E72" i="1"/>
  <c r="D72" i="1"/>
  <c r="F72" i="1"/>
  <c r="F62" i="1"/>
  <c r="C62" i="1"/>
  <c r="D62" i="1"/>
  <c r="E62" i="1"/>
  <c r="G62" i="1"/>
  <c r="D8" i="1"/>
  <c r="G10" i="1"/>
  <c r="G11" i="1"/>
  <c r="F43" i="1"/>
  <c r="G43" i="1" s="1"/>
  <c r="G12" i="1"/>
  <c r="F11" i="1"/>
  <c r="E11" i="1"/>
  <c r="E10" i="1"/>
  <c r="F10" i="1"/>
  <c r="F12" i="1"/>
  <c r="F45" i="1"/>
  <c r="G45" i="1" s="1"/>
  <c r="E26" i="1"/>
  <c r="F44" i="1"/>
  <c r="G44" i="1" s="1"/>
  <c r="E90" i="1"/>
  <c r="E24" i="1"/>
  <c r="E9" i="7"/>
  <c r="E21" i="1"/>
  <c r="I13" i="7"/>
  <c r="E89" i="1" s="1"/>
  <c r="E22" i="1"/>
  <c r="F26" i="1"/>
  <c r="F24" i="1"/>
  <c r="H90" i="11" l="1"/>
  <c r="L15" i="12"/>
  <c r="H91" i="11" s="1"/>
  <c r="G91" i="11"/>
  <c r="F8" i="12"/>
  <c r="G9" i="12"/>
  <c r="G8" i="12" s="1"/>
  <c r="G24" i="11"/>
  <c r="G26" i="11"/>
  <c r="G21" i="11"/>
  <c r="H96" i="11"/>
  <c r="G23" i="11"/>
  <c r="G22" i="11"/>
  <c r="G25" i="11"/>
  <c r="K13" i="12"/>
  <c r="G89" i="11" s="1"/>
  <c r="H77" i="1"/>
  <c r="F9" i="7"/>
  <c r="E8" i="7"/>
  <c r="D9" i="1"/>
  <c r="G67" i="1"/>
  <c r="G79" i="1" s="1"/>
  <c r="F67" i="1"/>
  <c r="F79" i="1" s="1"/>
  <c r="D67" i="1"/>
  <c r="D79" i="1" s="1"/>
  <c r="C67" i="1"/>
  <c r="E67" i="1"/>
  <c r="E79" i="1" s="1"/>
  <c r="F23" i="1"/>
  <c r="G96" i="1"/>
  <c r="F21" i="1"/>
  <c r="G13" i="1"/>
  <c r="G14" i="1"/>
  <c r="F22" i="1"/>
  <c r="C79" i="1"/>
  <c r="H62" i="1"/>
  <c r="F13" i="1"/>
  <c r="F14" i="1"/>
  <c r="E8" i="1"/>
  <c r="G8" i="1"/>
  <c r="F8" i="1"/>
  <c r="L14" i="7"/>
  <c r="G90" i="1"/>
  <c r="K13" i="7"/>
  <c r="G89" i="1" s="1"/>
  <c r="L13" i="12" l="1"/>
  <c r="H89" i="11" s="1"/>
  <c r="I8" i="11" s="1"/>
  <c r="H21" i="11"/>
  <c r="H24" i="11"/>
  <c r="H26" i="11"/>
  <c r="H23" i="11"/>
  <c r="H25" i="11"/>
  <c r="H22" i="11"/>
  <c r="I12" i="11"/>
  <c r="D37" i="12"/>
  <c r="G37" i="12" s="1"/>
  <c r="H37" i="12" s="1"/>
  <c r="I37" i="12" s="1"/>
  <c r="J37" i="12" s="1"/>
  <c r="D40" i="12"/>
  <c r="G40" i="12" s="1"/>
  <c r="H40" i="12" s="1"/>
  <c r="I40" i="12" s="1"/>
  <c r="J40" i="12" s="1"/>
  <c r="D38" i="12"/>
  <c r="G38" i="12" s="1"/>
  <c r="H38" i="12" s="1"/>
  <c r="I38" i="12" s="1"/>
  <c r="J38" i="12" s="1"/>
  <c r="D39" i="12"/>
  <c r="G39" i="12" s="1"/>
  <c r="H39" i="12" s="1"/>
  <c r="I39" i="12" s="1"/>
  <c r="J39" i="12" s="1"/>
  <c r="D41" i="12"/>
  <c r="G41" i="12" s="1"/>
  <c r="H41" i="12" s="1"/>
  <c r="I41" i="12" s="1"/>
  <c r="J41" i="12" s="1"/>
  <c r="H12" i="11"/>
  <c r="H8" i="11"/>
  <c r="H11" i="11"/>
  <c r="H10" i="11"/>
  <c r="H9" i="11"/>
  <c r="H14" i="11"/>
  <c r="H13" i="11"/>
  <c r="H14" i="1"/>
  <c r="H11" i="1"/>
  <c r="H12" i="1"/>
  <c r="H10" i="1"/>
  <c r="H13" i="1"/>
  <c r="H96" i="1"/>
  <c r="G22" i="1"/>
  <c r="G25" i="1"/>
  <c r="G26" i="1"/>
  <c r="G21" i="1"/>
  <c r="G23" i="1"/>
  <c r="G24" i="1"/>
  <c r="I9" i="1"/>
  <c r="E9" i="1"/>
  <c r="H9" i="1"/>
  <c r="G9" i="1"/>
  <c r="F9" i="1"/>
  <c r="L13" i="7"/>
  <c r="H89" i="1" s="1"/>
  <c r="H90" i="1"/>
  <c r="H8" i="1"/>
  <c r="F8" i="7"/>
  <c r="G9" i="7"/>
  <c r="G8" i="7" s="1"/>
  <c r="H67" i="1"/>
  <c r="H79" i="1" s="1"/>
  <c r="I11" i="11" l="1"/>
  <c r="I9" i="11"/>
  <c r="I13" i="11"/>
  <c r="I10" i="11"/>
  <c r="I14" i="11"/>
  <c r="D41" i="7"/>
  <c r="G41" i="7" s="1"/>
  <c r="H41" i="7" s="1"/>
  <c r="I41" i="7" s="1"/>
  <c r="J41" i="7" s="1"/>
  <c r="D39" i="7"/>
  <c r="D40" i="7"/>
  <c r="D38" i="7"/>
  <c r="D37" i="7"/>
  <c r="G37" i="7" s="1"/>
  <c r="H37" i="7" s="1"/>
  <c r="I37" i="7" s="1"/>
  <c r="J37" i="7" s="1"/>
  <c r="H22" i="1"/>
  <c r="H23" i="1"/>
  <c r="H25" i="1"/>
  <c r="H24" i="1"/>
  <c r="H21" i="1"/>
  <c r="H26" i="1"/>
  <c r="I14" i="1"/>
  <c r="I13" i="1"/>
  <c r="I12" i="1"/>
  <c r="I10" i="1"/>
  <c r="I11" i="1"/>
  <c r="I8" i="1"/>
  <c r="G38" i="7" l="1"/>
  <c r="J17" i="4"/>
  <c r="J27" i="4"/>
  <c r="J30" i="4" s="1"/>
  <c r="J37" i="4"/>
  <c r="J39" i="4" s="1"/>
  <c r="J7" i="4"/>
  <c r="J9" i="4"/>
  <c r="J38" i="4"/>
  <c r="J19" i="4"/>
  <c r="J29" i="4"/>
  <c r="G40" i="7"/>
  <c r="G39" i="7"/>
  <c r="J18" i="4"/>
  <c r="J28" i="4"/>
  <c r="J8" i="4"/>
  <c r="J10" i="4" l="1"/>
  <c r="K18" i="4"/>
  <c r="K28" i="4"/>
  <c r="H39" i="7"/>
  <c r="I39" i="7" s="1"/>
  <c r="K8" i="4"/>
  <c r="K29" i="4"/>
  <c r="H40" i="7"/>
  <c r="I40" i="7" s="1"/>
  <c r="K38" i="4"/>
  <c r="K9" i="4"/>
  <c r="K19" i="4"/>
  <c r="J20" i="4"/>
  <c r="H38" i="7"/>
  <c r="I38" i="7" s="1"/>
  <c r="K27" i="4"/>
  <c r="K30" i="4" s="1"/>
  <c r="K37" i="4"/>
  <c r="K7" i="4"/>
  <c r="K10" i="4" s="1"/>
  <c r="K17" i="4"/>
  <c r="K20" i="4" s="1"/>
  <c r="K39" i="4" l="1"/>
  <c r="L17" i="4"/>
  <c r="L7" i="4"/>
  <c r="L37" i="4"/>
  <c r="J38" i="7"/>
  <c r="L27" i="4"/>
  <c r="L30" i="4" s="1"/>
  <c r="L8" i="4"/>
  <c r="J39" i="7"/>
  <c r="L18" i="4"/>
  <c r="L28" i="4"/>
  <c r="L19" i="4"/>
  <c r="L29" i="4"/>
  <c r="L9" i="4"/>
  <c r="L38" i="4"/>
  <c r="J40" i="7"/>
  <c r="L39" i="4" l="1"/>
  <c r="L10" i="4"/>
  <c r="L20" i="4"/>
</calcChain>
</file>

<file path=xl/comments1.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<sst xmlns="http://schemas.openxmlformats.org/spreadsheetml/2006/main" count="1510" uniqueCount="310">
  <si>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</si>
  <si>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</si>
  <si>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</si>
  <si>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</si>
  <si>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</si>
  <si>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</si>
  <si>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</si>
  <si>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</si>
  <si>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</si>
  <si>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</si>
  <si>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</si>
  <si>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</si>
  <si>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</si>
  <si>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</si>
  <si>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</si>
  <si>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</si>
  <si>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</si>
  <si>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</si>
  <si>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</si>
  <si>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</si>
  <si>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</si>
  <si>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</si>
  <si>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</si>
  <si>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</si>
  <si>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</si>
  <si>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</si>
  <si>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</si>
  <si>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</si>
  <si>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</si>
  <si>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</si>
  <si>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</si>
  <si>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</si>
  <si>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</si>
  <si>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</si>
  <si>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</si>
  <si>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</si>
  <si>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</si>
  <si>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</si>
  <si>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</si>
  <si>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</si>
  <si>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</si>
  <si>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</si>
  <si>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</si>
  <si>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</si>
  <si>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</si>
  <si>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</si>
  <si>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</si>
  <si>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</si>
  <si>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</si>
  <si>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</si>
  <si>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</si>
  <si>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</si>
  <si>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</si>
  <si>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</si>
  <si>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</si>
  <si>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</si>
  <si>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</si>
  <si>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</si>
  <si>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</si>
  <si>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</si>
  <si>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Decommissioning assets</t>
  </si>
  <si>
    <t>Commissioning assets - Simple</t>
  </si>
  <si>
    <t>Commissioning assets - Standard</t>
  </si>
  <si>
    <t>Commissioning assets - Complex</t>
  </si>
  <si>
    <t>Existing Service Description (2015-19)</t>
  </si>
  <si>
    <t>N/A</t>
  </si>
  <si>
    <t>Quoted service (hourly rate), the above is an estimate only for a typical application of the service</t>
  </si>
  <si>
    <t>Detailed Service Description (FY2020-24)</t>
  </si>
  <si>
    <t>Contestable network commissioning and decommissioning</t>
  </si>
  <si>
    <t>Fixed</t>
  </si>
  <si>
    <t>Quoted</t>
  </si>
  <si>
    <t>Cost
$ FY2019</t>
  </si>
  <si>
    <r>
      <t>Service description - AER Framework and Approach paper July</t>
    </r>
    <r>
      <rPr>
        <b/>
        <sz val="11"/>
        <color rgb="FFFFFFFF"/>
        <rFont val="Calibri"/>
        <family val="2"/>
      </rPr>
      <t xml:space="preserve"> 2017</t>
    </r>
  </si>
  <si>
    <t xml:space="preserve">The commissioning and decommissioning of network equipment associated with ASP Level 1 contestable works. Includes equipment checks, tests and activities associated with setting or resetting network protection systems and the updating of engineering systems. </t>
  </si>
  <si>
    <t>Hourly Rate (R2)</t>
  </si>
  <si>
    <t>(R3)</t>
  </si>
  <si>
    <t>Approved fee</t>
  </si>
  <si>
    <t>Underground urban residential subdivision (vacant lots)</t>
  </si>
  <si>
    <t>Rural overhead subdivisions and rural extensions</t>
  </si>
  <si>
    <t>Underground commercial and industrial or rural subdivisions (vacant lots - no development)</t>
  </si>
  <si>
    <t>Commercial and industrial developments</t>
  </si>
  <si>
    <t>Asset relocation or street lighting</t>
  </si>
  <si>
    <t>Complex &amp; Chamber substations</t>
  </si>
  <si>
    <t>Proposed fee</t>
  </si>
  <si>
    <t>(R4) as applicable</t>
  </si>
  <si>
    <t>FY2018^</t>
  </si>
  <si>
    <t>FY2019*</t>
  </si>
  <si>
    <t>Substation Commissioning</t>
  </si>
  <si>
    <t>Historical Revenue (current FY2015 / FY2019 approved services)</t>
  </si>
  <si>
    <t>Where the service is quoted, the projected costs are for a typical application of the service</t>
  </si>
  <si>
    <t>$real 2018-19</t>
  </si>
  <si>
    <t>$ nominal</t>
  </si>
  <si>
    <t>$real 2014-15</t>
  </si>
  <si>
    <t>No. of workers</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</si>
  <si>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</si>
  <si>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</si>
  <si>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</si>
  <si>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</si>
  <si>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</si>
  <si>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</si>
  <si>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</si>
  <si>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</si>
  <si>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</si>
  <si>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</si>
  <si>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</si>
  <si>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</si>
  <si>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</si>
  <si>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</si>
  <si>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</si>
  <si>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</si>
  <si>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</si>
  <si>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</si>
  <si>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</si>
  <si>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</si>
  <si>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</si>
  <si>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</si>
  <si>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</si>
  <si>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</si>
  <si>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</si>
  <si>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</si>
  <si>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</si>
  <si>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</si>
  <si>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</si>
  <si>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 xml:space="preserve">Up to 5 lots </t>
  </si>
  <si>
    <t>CA</t>
  </si>
  <si>
    <t xml:space="preserve">Fee-Based </t>
  </si>
  <si>
    <t>per service</t>
  </si>
  <si>
    <t xml:space="preserve">6 to 10 lots </t>
  </si>
  <si>
    <t>11 - 40 lots</t>
  </si>
  <si>
    <t>Over 40 lots</t>
  </si>
  <si>
    <t xml:space="preserve">Quoted/ Hourly Rate </t>
  </si>
  <si>
    <t>per hour</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</si>
  <si>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</si>
  <si>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</si>
  <si>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</si>
  <si>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</si>
  <si>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</si>
  <si>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</si>
  <si>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</si>
  <si>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</si>
  <si>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</si>
  <si>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</si>
  <si>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</si>
  <si>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</si>
  <si>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</si>
  <si>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</si>
  <si>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</si>
  <si>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</si>
  <si>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</si>
  <si>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</si>
  <si>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</si>
  <si>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</si>
  <si>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</si>
  <si>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</si>
  <si>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</si>
  <si>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</si>
  <si>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</si>
  <si>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</si>
  <si>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</si>
  <si>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</si>
  <si>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</si>
  <si>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</si>
  <si>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</si>
  <si>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</si>
  <si>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</si>
  <si>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</si>
  <si>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</si>
  <si>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</si>
  <si>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</si>
  <si>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</si>
  <si>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</si>
  <si>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</si>
  <si>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</si>
  <si>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</si>
  <si>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</si>
  <si>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</si>
  <si>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</si>
  <si>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</si>
  <si>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</si>
  <si>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</si>
  <si>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</si>
  <si>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</si>
  <si>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</si>
  <si>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</si>
  <si>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</si>
  <si>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</si>
  <si>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</si>
  <si>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</si>
  <si>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</si>
  <si>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</si>
  <si>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</si>
  <si>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</si>
  <si>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</si>
  <si>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</si>
  <si>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</si>
  <si>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</si>
  <si>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</si>
  <si>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</si>
  <si>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</si>
  <si>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</si>
  <si>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</si>
  <si>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</si>
  <si>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</si>
  <si>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</si>
  <si>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</si>
  <si>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</si>
  <si>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</si>
  <si>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</si>
  <si>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</si>
  <si>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</si>
  <si>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</si>
  <si>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</si>
  <si>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</si>
  <si>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</si>
  <si>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</si>
  <si>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</si>
  <si>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</si>
  <si>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</si>
  <si>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</si>
  <si>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</si>
  <si>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</si>
  <si>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</si>
  <si>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</si>
  <si>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</si>
  <si>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</si>
  <si>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</si>
  <si>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</si>
  <si>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</si>
  <si>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</si>
  <si>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</si>
  <si>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</si>
  <si>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</si>
  <si>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</si>
  <si>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</si>
  <si>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</si>
  <si>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</si>
  <si>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</si>
  <si>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</si>
  <si>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</si>
  <si>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</si>
  <si>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</si>
  <si>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</si>
  <si>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</si>
  <si>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</si>
  <si>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</si>
  <si>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</si>
  <si>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</si>
  <si>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</si>
  <si>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</si>
  <si>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</si>
  <si>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</si>
  <si>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</si>
  <si>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</si>
  <si>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</si>
  <si>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Total</t>
  </si>
  <si>
    <t>Forecast revenue ($real 2018-19)</t>
  </si>
  <si>
    <t>Escalation Factor (from FY2015)</t>
  </si>
  <si>
    <t>Escalation Inputs</t>
  </si>
  <si>
    <t>% CPI</t>
  </si>
  <si>
    <t>% REAL - Labour</t>
  </si>
  <si>
    <t>Rates, Oncosts &amp; Overheads ($2014-15)</t>
  </si>
  <si>
    <t>Proposed labour rates are based on our last approved labour rates escalated for inflation and real price changes in labour</t>
  </si>
  <si>
    <t xml:space="preserve">$ per Hr
</t>
  </si>
  <si>
    <t>Rates, Oncosts &amp; Overheads ($2018-19)</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</si>
  <si>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</si>
  <si>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t>
    </r>
  </si>
  <si>
    <t>Forecast</t>
  </si>
  <si>
    <t>Actual</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</si>
  <si>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</si>
  <si>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</si>
  <si>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</si>
  <si>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</si>
  <si>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</si>
  <si>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</si>
  <si>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</si>
  <si>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</si>
  <si>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</si>
  <si>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</si>
  <si>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</si>
  <si>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</si>
  <si>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</si>
  <si>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</si>
  <si>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</si>
  <si>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</si>
  <si>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</si>
  <si>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</si>
  <si>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</si>
  <si>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</si>
  <si>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</si>
  <si>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</si>
  <si>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</si>
  <si>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</si>
  <si>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</si>
  <si>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</si>
  <si>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</si>
  <si>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t>Total Forecast Revenue</t>
  </si>
  <si>
    <t>Additional services required by ASP/Applicant e.g. Guarantee of revenue, clarification meetings, variations to contract, reinspections etc. (NEW)</t>
  </si>
  <si>
    <t>Pricing Escalators</t>
  </si>
  <si>
    <t xml:space="preserve">The commissioning or decommissioning by Ausgrid of network equipment on the Ausgrid network associated with ASP Level 1 contestable works.
This may include without limitation :-
• Pre-commissioning and post-decommissioning checks and tests prior to energising the asset via the high voltage switchgear and closing the low voltage circuit breaker, links or fuses
• Calculating, checking, setting or resetting of protection equipment and updating of engineering and asset systems.
• Coordinating the return of equipment to Ausgrid
Network assets include, but are not limited to:-
• Substations / HVCs / Regulators
• HV Switchgear (Control points, airbreak switches, Intellirupters etc.)
• LV Switchgear
Commissioning examples:-
Simple – Pole substation or HV switch (no protection system) on an overhead network
Standard – Kiosk substations with fused HV protection
Complex – Chamber, CBD and HVC substations, kiosk substations with site specific protection systems (non HV fuse), intelliruptors and regulators
</t>
  </si>
  <si>
    <t>AER FD 2019-24 Final decision - Ancillary network services</t>
  </si>
  <si>
    <t>For the purposes of calculating 2019-20 final decision fees only</t>
  </si>
  <si>
    <t>AER methodology</t>
  </si>
  <si>
    <t>1. Copy made of 'AER Summary' and 'Input Data' to ensure formulas interlink. Prefix added 'AER FD' and tabs highlighted orange</t>
  </si>
  <si>
    <t>2. Labour escalator for 2019-20 in 'AER FD Input data' removed so labour rates match AER's approved 19-20 rate when built up</t>
  </si>
  <si>
    <t>3. AER FD prices highlighted and future years greyed out, comparison to Ausgrid RP added</t>
  </si>
  <si>
    <t>copy of Ausgrid - Attachment 8.06.04 - Network comissioning and decomissioning- January 2019</t>
  </si>
  <si>
    <t>AER FD price 2019-20</t>
  </si>
  <si>
    <t>AER FD comparison</t>
  </si>
  <si>
    <t>Ausgrid RP</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</si>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</sst>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_-&quot;$&quot;* #,##0.0_-;\-&quot;$&quot;* #,##0.0_-;_-&quot;$&quot;* &quot;-&quot;??_-;_-@_-"/>
    <numFmt numFmtId="185" formatCode="0.000"/>
    <numFmt numFmtId="186" formatCode="&quot;$&quot;#,##0.00"/>
    <numFmt numFmtId="187" formatCode="_(* #,##0_);_(* \(#,##0\);_(* &quot;-&quot;?_);_(@_)"/>
  </numFmts>
  <fonts count="102">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sz val="11"/>
      <color theme="1"/>
      <name val="Calibri"/>
      <family val="2"/>
    </font>
    <font>
      <b/>
      <u/>
      <sz val="11"/>
      <name val="Calibri"/>
      <family val="2"/>
    </font>
    <font>
      <sz val="11"/>
      <color theme="4"/>
      <name val="Calibri"/>
      <family val="2"/>
    </font>
    <font>
      <b/>
      <sz val="11"/>
      <color theme="0"/>
      <name val="Calibri"/>
      <family val="2"/>
    </font>
    <font>
      <sz val="11"/>
      <name val="Calibri"/>
      <family val="2"/>
      <scheme val="minor"/>
    </font>
    <font>
      <b/>
      <sz val="11"/>
      <color theme="5" tint="0.39997558519241921"/>
      <name val="Calibri"/>
      <family val="2"/>
    </font>
    <font>
      <b/>
      <sz val="11"/>
      <color rgb="FF00B050"/>
      <name val="Calibri"/>
      <family val="2"/>
    </font>
    <font>
      <b/>
      <sz val="11"/>
      <color rgb="FFFFFF00"/>
      <name val="Calibri"/>
      <family val="2"/>
    </font>
    <font>
      <b/>
      <sz val="11"/>
      <color theme="9"/>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sz val="11"/>
      <color rgb="FFFF0000"/>
      <name val="Calibri"/>
      <family val="2"/>
      <scheme val="minor"/>
    </font>
    <font>
      <i/>
      <sz val="11"/>
      <color theme="1"/>
      <name val="Calibri"/>
      <family val="2"/>
      <scheme val="minor"/>
    </font>
    <font>
      <sz val="11"/>
      <color theme="0" tint="-0.34998626667073579"/>
      <name val="Calibri"/>
      <family val="2"/>
    </font>
  </fonts>
  <fills count="59">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
      <patternFill patternType="solid">
        <fgColor theme="9"/>
        <bgColor rgb="FF000000"/>
      </patternFill>
    </fill>
    <fill>
      <patternFill patternType="solid">
        <fgColor theme="9"/>
        <bgColor indexed="64"/>
      </patternFill>
    </fill>
  </fills>
  <borders count="49">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90" fillId="48" borderId="0" applyNumberFormat="0" applyBorder="0" applyAlignment="0" applyProtection="0"/>
    <xf numFmtId="0" fontId="91" fillId="49" borderId="0" applyNumberFormat="0" applyBorder="0" applyAlignment="0" applyProtection="0"/>
    <xf numFmtId="0" fontId="3" fillId="0" borderId="0"/>
    <xf numFmtId="0" fontId="3" fillId="0" borderId="0"/>
    <xf numFmtId="170" fontId="98" fillId="31" borderId="0" applyFont="0" applyBorder="0" applyAlignment="0"/>
    <xf numFmtId="167" fontId="98" fillId="31" borderId="0" applyFont="0" applyBorder="0" applyAlignment="0"/>
    <xf numFmtId="10" fontId="3" fillId="53" borderId="0" applyFont="0" applyBorder="0">
      <alignment horizontal="right"/>
      <protection locked="0"/>
    </xf>
    <xf numFmtId="10" fontId="98" fillId="54" borderId="0" applyBorder="0" applyAlignment="0">
      <protection locked="0"/>
    </xf>
    <xf numFmtId="187"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213">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184" fontId="60" fillId="38" borderId="0" xfId="222" applyNumberFormat="1" applyFont="1" applyFill="1" applyBorder="1"/>
    <xf numFmtId="44" fontId="60" fillId="38" borderId="0" xfId="222" applyNumberFormat="1" applyFont="1" applyFill="1" applyBorder="1"/>
    <xf numFmtId="0" fontId="61" fillId="40" borderId="0" xfId="0" applyFont="1" applyFill="1" applyBorder="1" applyAlignment="1">
      <alignment horizontal="right"/>
    </xf>
    <xf numFmtId="44" fontId="70" fillId="42" borderId="0" xfId="0" applyNumberFormat="1" applyFont="1" applyFill="1" applyBorder="1" applyAlignment="1">
      <alignment horizontal="center"/>
    </xf>
    <xf numFmtId="44" fontId="69" fillId="42" borderId="0" xfId="0" applyNumberFormat="1" applyFont="1" applyFill="1" applyBorder="1" applyAlignment="1">
      <alignment horizontal="left"/>
    </xf>
    <xf numFmtId="0" fontId="61" fillId="47" borderId="0" xfId="0" applyFont="1" applyFill="1" applyBorder="1"/>
    <xf numFmtId="166" fontId="61" fillId="47" borderId="0" xfId="222" applyNumberFormat="1" applyFont="1" applyFill="1" applyBorder="1"/>
    <xf numFmtId="0" fontId="62" fillId="42" borderId="0" xfId="0" applyFont="1" applyFill="1" applyBorder="1" applyAlignment="1"/>
    <xf numFmtId="183" fontId="83"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0" fontId="84" fillId="40" borderId="18" xfId="0" applyFont="1" applyFill="1" applyBorder="1" applyAlignment="1">
      <alignment horizontal="left"/>
    </xf>
    <xf numFmtId="44" fontId="69" fillId="42" borderId="0" xfId="0" applyNumberFormat="1" applyFont="1" applyFill="1" applyBorder="1" applyAlignment="1">
      <alignment horizontal="center"/>
    </xf>
    <xf numFmtId="0" fontId="70" fillId="41" borderId="18" xfId="0" applyFont="1" applyFill="1" applyBorder="1"/>
    <xf numFmtId="0" fontId="70" fillId="42" borderId="0" xfId="0" applyFont="1" applyFill="1" applyBorder="1" applyAlignment="1">
      <alignment horizontal="left"/>
    </xf>
    <xf numFmtId="44" fontId="70" fillId="42" borderId="30" xfId="0" applyNumberFormat="1" applyFont="1" applyFill="1" applyBorder="1" applyAlignment="1">
      <alignment horizontal="center"/>
    </xf>
    <xf numFmtId="44" fontId="69" fillId="42" borderId="30" xfId="0" applyNumberFormat="1" applyFont="1" applyFill="1" applyBorder="1" applyAlignment="1">
      <alignment horizontal="left"/>
    </xf>
    <xf numFmtId="44" fontId="69" fillId="42" borderId="30" xfId="0" applyNumberFormat="1" applyFont="1" applyFill="1" applyBorder="1" applyAlignment="1">
      <alignment horizontal="center"/>
    </xf>
    <xf numFmtId="0" fontId="69" fillId="42" borderId="0" xfId="0" applyFont="1" applyFill="1" applyBorder="1" applyAlignment="1">
      <alignment horizontal="center"/>
    </xf>
    <xf numFmtId="44" fontId="70" fillId="42" borderId="31" xfId="0" applyNumberFormat="1" applyFont="1" applyFill="1" applyBorder="1" applyAlignment="1">
      <alignment horizontal="center"/>
    </xf>
    <xf numFmtId="44" fontId="69" fillId="42" borderId="31" xfId="0" applyNumberFormat="1" applyFont="1" applyFill="1" applyBorder="1" applyAlignment="1">
      <alignment horizontal="center"/>
    </xf>
    <xf numFmtId="0" fontId="86" fillId="40" borderId="0" xfId="0" applyFont="1" applyFill="1" applyBorder="1"/>
    <xf numFmtId="0" fontId="61" fillId="40" borderId="0" xfId="0" applyFont="1" applyFill="1" applyBorder="1" applyAlignment="1">
      <alignment horizontal="right" wrapText="1"/>
    </xf>
    <xf numFmtId="44" fontId="70" fillId="42" borderId="30" xfId="0" applyNumberFormat="1" applyFont="1" applyFill="1" applyBorder="1" applyAlignment="1">
      <alignment horizontal="center" vertical="center"/>
    </xf>
    <xf numFmtId="0" fontId="69" fillId="42" borderId="14" xfId="0" applyFont="1" applyFill="1" applyBorder="1" applyAlignment="1">
      <alignment horizontal="center"/>
    </xf>
    <xf numFmtId="0" fontId="69" fillId="42" borderId="32" xfId="0" applyFont="1" applyFill="1" applyBorder="1" applyAlignment="1">
      <alignment horizontal="center"/>
    </xf>
    <xf numFmtId="0" fontId="61" fillId="40" borderId="0" xfId="0" applyFont="1" applyFill="1" applyBorder="1" applyAlignment="1">
      <alignment horizontal="left"/>
    </xf>
    <xf numFmtId="0" fontId="88" fillId="40" borderId="0" xfId="0" applyFont="1" applyFill="1" applyBorder="1"/>
    <xf numFmtId="0" fontId="87" fillId="47" borderId="0" xfId="0" applyFont="1" applyFill="1" applyBorder="1" applyAlignment="1">
      <alignment horizontal="left" vertical="center"/>
    </xf>
    <xf numFmtId="0" fontId="61" fillId="40" borderId="0" xfId="0" applyFont="1" applyFill="1" applyBorder="1" applyAlignment="1">
      <alignment horizontal="left"/>
    </xf>
    <xf numFmtId="44" fontId="0" fillId="42" borderId="33" xfId="0" applyNumberFormat="1" applyFont="1" applyFill="1" applyBorder="1" applyAlignment="1">
      <alignment vertical="top" wrapText="1"/>
    </xf>
    <xf numFmtId="0" fontId="2" fillId="2" borderId="35" xfId="0" applyFont="1" applyFill="1" applyBorder="1" applyAlignment="1">
      <alignment horizontal="center" wrapText="1"/>
    </xf>
    <xf numFmtId="0" fontId="89" fillId="40" borderId="0" xfId="0" applyFont="1" applyFill="1" applyBorder="1" applyAlignment="1">
      <alignment horizontal="center"/>
    </xf>
    <xf numFmtId="185" fontId="83" fillId="47" borderId="0" xfId="206" applyNumberFormat="1" applyFont="1" applyFill="1" applyBorder="1" applyAlignment="1">
      <alignment horizontal="right" vertical="center"/>
    </xf>
    <xf numFmtId="0" fontId="92" fillId="50" borderId="23" xfId="0" applyFont="1" applyFill="1" applyBorder="1" applyAlignment="1">
      <alignment horizontal="center" vertical="center" wrapText="1"/>
    </xf>
    <xf numFmtId="0" fontId="92" fillId="50" borderId="45" xfId="0" applyFont="1" applyFill="1" applyBorder="1" applyAlignment="1">
      <alignment horizontal="center" vertical="center" wrapText="1"/>
    </xf>
    <xf numFmtId="0" fontId="92" fillId="50" borderId="46" xfId="0" applyFont="1" applyFill="1" applyBorder="1" applyAlignment="1">
      <alignment horizontal="center" vertical="center" wrapText="1"/>
    </xf>
    <xf numFmtId="0" fontId="92" fillId="50" borderId="46" xfId="0" applyFont="1" applyFill="1" applyBorder="1" applyAlignment="1">
      <alignment vertical="center" wrapText="1"/>
    </xf>
    <xf numFmtId="0" fontId="92" fillId="50" borderId="47" xfId="0" applyFont="1" applyFill="1" applyBorder="1" applyAlignment="1">
      <alignment vertical="center" wrapText="1"/>
    </xf>
    <xf numFmtId="0" fontId="0" fillId="0" borderId="0" xfId="0" applyAlignment="1"/>
    <xf numFmtId="186" fontId="92" fillId="50" borderId="23" xfId="0" applyNumberFormat="1" applyFont="1" applyFill="1" applyBorder="1" applyAlignment="1">
      <alignment horizontal="center" vertical="center"/>
    </xf>
    <xf numFmtId="0" fontId="92" fillId="50" borderId="23" xfId="0" applyFont="1" applyFill="1" applyBorder="1" applyAlignment="1">
      <alignment horizontal="center" vertical="center"/>
    </xf>
    <xf numFmtId="0" fontId="93" fillId="0" borderId="23" xfId="0" applyFont="1" applyFill="1" applyBorder="1" applyAlignment="1">
      <alignment vertical="center"/>
    </xf>
    <xf numFmtId="0" fontId="93" fillId="0" borderId="23" xfId="0" applyFont="1" applyFill="1" applyBorder="1" applyAlignment="1">
      <alignment horizontal="center" vertical="center"/>
    </xf>
    <xf numFmtId="186" fontId="94" fillId="0" borderId="23" xfId="0" applyNumberFormat="1" applyFont="1" applyFill="1" applyBorder="1" applyAlignment="1">
      <alignment horizontal="left" vertical="center" indent="1"/>
    </xf>
    <xf numFmtId="186" fontId="94" fillId="0" borderId="23" xfId="0" applyNumberFormat="1" applyFont="1" applyFill="1" applyBorder="1" applyAlignment="1">
      <alignment horizontal="center" vertical="center"/>
    </xf>
    <xf numFmtId="186" fontId="94" fillId="0" borderId="23" xfId="0" applyNumberFormat="1" applyFont="1" applyFill="1" applyBorder="1" applyAlignment="1">
      <alignment horizontal="center" vertical="center" wrapText="1"/>
    </xf>
    <xf numFmtId="186" fontId="94" fillId="0" borderId="23" xfId="0" applyNumberFormat="1" applyFont="1" applyFill="1" applyBorder="1" applyAlignment="1">
      <alignment horizontal="right" vertical="center" indent="1"/>
    </xf>
    <xf numFmtId="2" fontId="93" fillId="0" borderId="23" xfId="0" applyNumberFormat="1" applyFont="1" applyFill="1" applyBorder="1" applyAlignment="1">
      <alignment horizontal="left" vertical="center" indent="1"/>
    </xf>
    <xf numFmtId="0" fontId="93" fillId="51" borderId="23" xfId="0" applyFont="1" applyFill="1" applyBorder="1" applyAlignment="1">
      <alignment vertical="center"/>
    </xf>
    <xf numFmtId="0" fontId="93" fillId="51" borderId="23" xfId="0" applyFont="1" applyFill="1" applyBorder="1" applyAlignment="1">
      <alignment horizontal="center" vertical="center"/>
    </xf>
    <xf numFmtId="186" fontId="94" fillId="51" borderId="23" xfId="0" applyNumberFormat="1" applyFont="1" applyFill="1" applyBorder="1" applyAlignment="1">
      <alignment horizontal="left" vertical="center" indent="1"/>
    </xf>
    <xf numFmtId="186" fontId="94" fillId="51" borderId="23" xfId="0" applyNumberFormat="1" applyFont="1" applyFill="1" applyBorder="1" applyAlignment="1">
      <alignment horizontal="center" vertical="center"/>
    </xf>
    <xf numFmtId="186" fontId="94" fillId="51" borderId="23" xfId="0" applyNumberFormat="1" applyFont="1" applyFill="1" applyBorder="1" applyAlignment="1">
      <alignment horizontal="center" vertical="center" wrapText="1"/>
    </xf>
    <xf numFmtId="186" fontId="94" fillId="51" borderId="23" xfId="0" applyNumberFormat="1" applyFont="1" applyFill="1" applyBorder="1" applyAlignment="1">
      <alignment horizontal="right" vertical="center" indent="1"/>
    </xf>
    <xf numFmtId="2" fontId="93" fillId="51" borderId="23" xfId="0" applyNumberFormat="1" applyFont="1" applyFill="1" applyBorder="1" applyAlignment="1">
      <alignment horizontal="left" vertical="center" indent="1"/>
    </xf>
    <xf numFmtId="186" fontId="94" fillId="0" borderId="23" xfId="0" applyNumberFormat="1" applyFont="1" applyFill="1" applyBorder="1" applyAlignment="1">
      <alignment horizontal="center" vertical="top"/>
    </xf>
    <xf numFmtId="186" fontId="94" fillId="51" borderId="23" xfId="0" applyNumberFormat="1" applyFont="1" applyFill="1" applyBorder="1" applyAlignment="1">
      <alignment horizontal="center" vertical="top"/>
    </xf>
    <xf numFmtId="186" fontId="94" fillId="0" borderId="23" xfId="64092" applyNumberFormat="1" applyFont="1" applyFill="1" applyBorder="1" applyAlignment="1">
      <alignment horizontal="left" vertical="center" indent="1"/>
    </xf>
    <xf numFmtId="186" fontId="94" fillId="0" borderId="23" xfId="64092" applyNumberFormat="1" applyFont="1" applyFill="1" applyBorder="1" applyAlignment="1">
      <alignment horizontal="center" vertical="center" wrapText="1"/>
    </xf>
    <xf numFmtId="186" fontId="94" fillId="0" borderId="23" xfId="64092" applyNumberFormat="1" applyFont="1" applyFill="1" applyBorder="1" applyAlignment="1">
      <alignment horizontal="right" vertical="center" indent="1"/>
    </xf>
    <xf numFmtId="186" fontId="94" fillId="52" borderId="23" xfId="0" applyNumberFormat="1" applyFont="1" applyFill="1" applyBorder="1" applyAlignment="1">
      <alignment horizontal="center" vertical="center" wrapText="1"/>
    </xf>
    <xf numFmtId="186" fontId="95" fillId="0" borderId="23" xfId="0" applyNumberFormat="1" applyFont="1" applyFill="1" applyBorder="1" applyAlignment="1">
      <alignment horizontal="right" vertical="center" indent="1"/>
    </xf>
    <xf numFmtId="186" fontId="94" fillId="0" borderId="23" xfId="64091" applyNumberFormat="1" applyFont="1" applyFill="1" applyBorder="1" applyAlignment="1">
      <alignment horizontal="left" vertical="center" indent="1"/>
    </xf>
    <xf numFmtId="186" fontId="94" fillId="0" borderId="23" xfId="64091" applyNumberFormat="1" applyFont="1" applyFill="1" applyBorder="1" applyAlignment="1">
      <alignment horizontal="center" vertical="center"/>
    </xf>
    <xf numFmtId="186" fontId="94" fillId="52" borderId="23" xfId="64091" applyNumberFormat="1" applyFont="1" applyFill="1" applyBorder="1" applyAlignment="1">
      <alignment horizontal="center" vertical="center" wrapText="1"/>
    </xf>
    <xf numFmtId="0" fontId="0" fillId="0" borderId="0" xfId="0" applyAlignment="1">
      <alignment horizontal="center"/>
    </xf>
    <xf numFmtId="186" fontId="0" fillId="0" borderId="0" xfId="0" applyNumberFormat="1" applyAlignment="1"/>
    <xf numFmtId="42" fontId="60" fillId="38" borderId="0" xfId="222" applyNumberFormat="1" applyFont="1" applyFill="1" applyBorder="1"/>
    <xf numFmtId="44" fontId="69" fillId="38" borderId="14" xfId="0" applyNumberFormat="1" applyFont="1" applyFill="1" applyBorder="1" applyAlignment="1">
      <alignment horizontal="center"/>
    </xf>
    <xf numFmtId="44" fontId="69" fillId="38" borderId="34" xfId="0" applyNumberFormat="1" applyFont="1" applyFill="1" applyBorder="1" applyAlignment="1">
      <alignment horizontal="center"/>
    </xf>
    <xf numFmtId="166" fontId="61" fillId="44" borderId="0" xfId="222" applyNumberFormat="1" applyFont="1" applyFill="1" applyBorder="1"/>
    <xf numFmtId="166" fontId="70" fillId="38" borderId="0" xfId="222" applyNumberFormat="1" applyFont="1" applyFill="1" applyBorder="1" applyAlignment="1">
      <alignment vertical="center" wrapText="1"/>
    </xf>
    <xf numFmtId="0" fontId="62" fillId="38" borderId="0" xfId="0" applyFont="1" applyFill="1" applyBorder="1" applyAlignment="1">
      <alignment horizontal="left"/>
    </xf>
    <xf numFmtId="0" fontId="62" fillId="42" borderId="19" xfId="0" applyFont="1" applyFill="1" applyBorder="1" applyAlignment="1">
      <alignment horizontal="left"/>
    </xf>
    <xf numFmtId="0" fontId="61" fillId="39" borderId="0" xfId="0" applyFont="1" applyFill="1" applyBorder="1" applyAlignment="1">
      <alignment horizontal="left"/>
    </xf>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85" fillId="0" borderId="24" xfId="0" applyFont="1" applyBorder="1" applyAlignment="1">
      <alignment horizontal="center"/>
    </xf>
    <xf numFmtId="0" fontId="85"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5" fillId="0" borderId="23" xfId="0" applyFont="1" applyBorder="1" applyAlignment="1">
      <alignment horizontal="center"/>
    </xf>
    <xf numFmtId="0" fontId="85" fillId="0" borderId="23" xfId="0" applyFont="1" applyBorder="1"/>
    <xf numFmtId="0" fontId="0" fillId="38" borderId="0" xfId="0" applyFill="1"/>
    <xf numFmtId="0" fontId="77" fillId="38" borderId="0" xfId="0" applyFont="1" applyFill="1"/>
    <xf numFmtId="0" fontId="0" fillId="38" borderId="0" xfId="0" applyFill="1" applyAlignment="1">
      <alignment wrapText="1"/>
    </xf>
    <xf numFmtId="0" fontId="74" fillId="44" borderId="0" xfId="0" applyFont="1" applyFill="1" applyBorder="1"/>
    <xf numFmtId="0" fontId="62" fillId="38" borderId="0" xfId="0" applyFont="1" applyFill="1" applyBorder="1" applyAlignment="1"/>
    <xf numFmtId="0" fontId="0" fillId="38" borderId="0" xfId="0" applyFill="1" applyAlignment="1">
      <alignment horizontal="left"/>
    </xf>
    <xf numFmtId="0" fontId="75" fillId="38" borderId="0" xfId="0" applyFont="1" applyFill="1" applyAlignment="1">
      <alignment horizontal="left" indent="15"/>
    </xf>
    <xf numFmtId="0" fontId="77" fillId="38" borderId="0" xfId="0" applyFont="1" applyFill="1" applyAlignment="1">
      <alignment horizontal="left"/>
    </xf>
    <xf numFmtId="0" fontId="76" fillId="38" borderId="0" xfId="0" applyFont="1" applyFill="1" applyAlignment="1">
      <alignment horizontal="left" indent="15"/>
    </xf>
    <xf numFmtId="44" fontId="0" fillId="38" borderId="0" xfId="0" applyNumberFormat="1" applyFill="1"/>
    <xf numFmtId="0" fontId="72" fillId="38" borderId="0" xfId="0" applyFont="1" applyFill="1" applyBorder="1" applyAlignment="1">
      <alignment horizontal="right" vertical="center" wrapText="1"/>
    </xf>
    <xf numFmtId="44" fontId="69" fillId="38" borderId="14" xfId="0" applyNumberFormat="1" applyFont="1" applyFill="1" applyBorder="1" applyAlignment="1">
      <alignment horizontal="left"/>
    </xf>
    <xf numFmtId="0" fontId="69" fillId="42" borderId="33" xfId="0" applyFont="1" applyFill="1" applyBorder="1" applyAlignment="1">
      <alignment horizontal="center"/>
    </xf>
    <xf numFmtId="10" fontId="60" fillId="41" borderId="0" xfId="206" applyNumberFormat="1" applyFont="1" applyFill="1" applyBorder="1" applyAlignment="1">
      <alignment horizontal="center" vertical="center"/>
    </xf>
    <xf numFmtId="2" fontId="99" fillId="42" borderId="23" xfId="0" applyNumberFormat="1" applyFont="1" applyFill="1" applyBorder="1" applyAlignment="1">
      <alignment vertical="top" wrapText="1"/>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0" fontId="81" fillId="38" borderId="0" xfId="0" applyFont="1" applyFill="1" applyBorder="1"/>
    <xf numFmtId="44" fontId="81" fillId="38" borderId="0" xfId="0" applyNumberFormat="1" applyFont="1" applyFill="1" applyBorder="1"/>
    <xf numFmtId="44" fontId="70" fillId="42" borderId="30" xfId="0" applyNumberFormat="1" applyFont="1" applyFill="1" applyBorder="1" applyAlignment="1">
      <alignment horizontal="center" vertical="center"/>
    </xf>
    <xf numFmtId="0" fontId="62" fillId="42" borderId="19" xfId="0" applyFont="1" applyFill="1" applyBorder="1" applyAlignment="1">
      <alignment horizontal="left"/>
    </xf>
    <xf numFmtId="0" fontId="61" fillId="40" borderId="0" xfId="0" applyFont="1" applyFill="1" applyBorder="1" applyAlignment="1">
      <alignment horizontal="left"/>
    </xf>
    <xf numFmtId="0" fontId="61" fillId="39" borderId="0" xfId="0" applyFont="1" applyFill="1" applyBorder="1" applyAlignment="1">
      <alignment horizontal="left"/>
    </xf>
    <xf numFmtId="0" fontId="2" fillId="2" borderId="39" xfId="0" applyFont="1" applyFill="1" applyBorder="1" applyAlignment="1">
      <alignment horizontal="center" wrapText="1"/>
    </xf>
    <xf numFmtId="0" fontId="2" fillId="2" borderId="41" xfId="0" applyFont="1" applyFill="1" applyBorder="1" applyAlignment="1">
      <alignment horizontal="center" wrapText="1"/>
    </xf>
    <xf numFmtId="0" fontId="2" fillId="2" borderId="40" xfId="0" applyFont="1" applyFill="1" applyBorder="1" applyAlignment="1">
      <alignment horizontal="center" wrapText="1"/>
    </xf>
    <xf numFmtId="0" fontId="2" fillId="2" borderId="36" xfId="0" applyFont="1" applyFill="1" applyBorder="1" applyAlignment="1">
      <alignment horizontal="center" wrapText="1"/>
    </xf>
    <xf numFmtId="0" fontId="2" fillId="2" borderId="37" xfId="0" applyFont="1" applyFill="1" applyBorder="1" applyAlignment="1">
      <alignment horizontal="center" wrapText="1"/>
    </xf>
    <xf numFmtId="0" fontId="2" fillId="2" borderId="38" xfId="0" applyFont="1" applyFill="1" applyBorder="1" applyAlignment="1">
      <alignment horizontal="center" wrapText="1"/>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44" fontId="70" fillId="42" borderId="30" xfId="0" applyNumberFormat="1" applyFont="1" applyFill="1" applyBorder="1" applyAlignment="1">
      <alignment horizontal="center" vertical="center"/>
    </xf>
    <xf numFmtId="0" fontId="61" fillId="40" borderId="0" xfId="0" applyFont="1" applyFill="1" applyBorder="1" applyAlignment="1">
      <alignment horizontal="right" vertical="center"/>
    </xf>
    <xf numFmtId="0" fontId="62" fillId="42" borderId="0" xfId="0" applyFont="1" applyFill="1" applyBorder="1" applyAlignment="1">
      <alignment horizontal="left" vertical="top" wrapText="1"/>
    </xf>
    <xf numFmtId="44" fontId="0" fillId="42" borderId="0" xfId="0" applyNumberFormat="1" applyFont="1" applyFill="1" applyBorder="1" applyAlignment="1">
      <alignment horizontal="left" vertical="top" wrapText="1"/>
    </xf>
    <xf numFmtId="0" fontId="0" fillId="42" borderId="0" xfId="0" applyNumberFormat="1" applyFont="1" applyFill="1" applyBorder="1" applyAlignment="1">
      <alignment horizontal="left" vertical="top" wrapText="1"/>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0" fontId="62" fillId="42" borderId="19" xfId="0" applyFont="1" applyFill="1" applyBorder="1" applyAlignment="1">
      <alignment horizontal="left"/>
    </xf>
    <xf numFmtId="0" fontId="61" fillId="40" borderId="0" xfId="0" applyFont="1" applyFill="1" applyBorder="1" applyAlignment="1">
      <alignment horizontal="left"/>
    </xf>
    <xf numFmtId="0" fontId="70" fillId="42" borderId="19" xfId="0"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40" borderId="22" xfId="0" applyFont="1" applyFill="1" applyBorder="1" applyAlignment="1">
      <alignment horizontal="left"/>
    </xf>
    <xf numFmtId="0" fontId="61" fillId="39" borderId="0" xfId="0" applyFont="1" applyFill="1" applyBorder="1" applyAlignment="1">
      <alignment horizontal="left"/>
    </xf>
    <xf numFmtId="0" fontId="85" fillId="45" borderId="0" xfId="0" applyFont="1" applyFill="1" applyBorder="1" applyAlignment="1">
      <alignment horizontal="left" vertical="center" wrapText="1"/>
    </xf>
    <xf numFmtId="0" fontId="92" fillId="50" borderId="44" xfId="0" applyFont="1" applyFill="1" applyBorder="1" applyAlignment="1">
      <alignment horizontal="center" vertical="center"/>
    </xf>
    <xf numFmtId="0" fontId="92" fillId="50" borderId="24" xfId="0" applyFont="1" applyFill="1" applyBorder="1" applyAlignment="1">
      <alignment horizontal="center" vertical="center"/>
    </xf>
    <xf numFmtId="0" fontId="92" fillId="50" borderId="23" xfId="0" applyFont="1" applyFill="1" applyBorder="1" applyAlignment="1">
      <alignment horizontal="center" vertical="center"/>
    </xf>
    <xf numFmtId="0" fontId="92" fillId="50" borderId="42" xfId="0" applyFont="1" applyFill="1" applyBorder="1" applyAlignment="1">
      <alignment horizontal="center" vertical="center"/>
    </xf>
    <xf numFmtId="0" fontId="92" fillId="50" borderId="43" xfId="0" applyFont="1" applyFill="1" applyBorder="1" applyAlignment="1">
      <alignment horizontal="center" vertical="center"/>
    </xf>
    <xf numFmtId="0" fontId="92" fillId="50" borderId="48" xfId="0" applyFont="1" applyFill="1" applyBorder="1" applyAlignment="1">
      <alignment horizontal="center" vertical="center"/>
    </xf>
    <xf numFmtId="0" fontId="92" fillId="50" borderId="25" xfId="0" applyFont="1" applyFill="1" applyBorder="1" applyAlignment="1">
      <alignment horizontal="center" vertical="center"/>
    </xf>
    <xf numFmtId="0" fontId="92" fillId="50" borderId="23" xfId="0" applyFont="1" applyFill="1" applyBorder="1" applyAlignment="1">
      <alignment horizontal="center" vertical="center" wrapText="1"/>
    </xf>
    <xf numFmtId="0" fontId="78" fillId="0" borderId="0" xfId="0" applyFont="1"/>
    <xf numFmtId="0" fontId="100" fillId="0" borderId="0" xfId="0" applyFont="1"/>
    <xf numFmtId="0" fontId="0" fillId="0" borderId="0" xfId="0" applyFont="1"/>
    <xf numFmtId="0" fontId="0" fillId="0" borderId="0" xfId="0" quotePrefix="1" applyAlignment="1">
      <alignment wrapText="1"/>
    </xf>
    <xf numFmtId="0" fontId="0" fillId="0" borderId="0" xfId="0" quotePrefix="1"/>
    <xf numFmtId="10" fontId="60" fillId="57" borderId="0" xfId="206" applyNumberFormat="1" applyFont="1" applyFill="1" applyBorder="1" applyAlignment="1">
      <alignment horizontal="center" vertical="center"/>
    </xf>
    <xf numFmtId="0" fontId="2" fillId="58" borderId="1" xfId="0" applyFont="1" applyFill="1" applyBorder="1" applyAlignment="1">
      <alignment horizontal="center"/>
    </xf>
    <xf numFmtId="44" fontId="70" fillId="57" borderId="30" xfId="0" applyNumberFormat="1" applyFont="1" applyFill="1" applyBorder="1" applyAlignment="1">
      <alignment horizontal="center"/>
    </xf>
    <xf numFmtId="44" fontId="69" fillId="57" borderId="30" xfId="0" applyNumberFormat="1" applyFont="1" applyFill="1" applyBorder="1" applyAlignment="1">
      <alignment horizontal="center"/>
    </xf>
    <xf numFmtId="0" fontId="69" fillId="57" borderId="0" xfId="0" applyFont="1" applyFill="1" applyBorder="1" applyAlignment="1">
      <alignment horizontal="left"/>
    </xf>
    <xf numFmtId="44" fontId="62" fillId="38" borderId="0" xfId="0" applyNumberFormat="1" applyFont="1" applyFill="1" applyBorder="1"/>
    <xf numFmtId="44" fontId="101" fillId="42" borderId="30" xfId="0" applyNumberFormat="1" applyFont="1" applyFill="1" applyBorder="1" applyAlignment="1">
      <alignment horizontal="center"/>
    </xf>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289430</xdr:colOff>
      <xdr:row>53</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08029"/>
          <a:ext cx="7114773" cy="0"/>
        </a:xfrm>
        <a:prstGeom prst="rect">
          <a:avLst/>
        </a:prstGeom>
      </xdr:spPr>
    </xdr:pic>
    <xdr:clientData/>
  </xdr:twoCellAnchor>
  <xdr:twoCellAnchor editAs="oneCell">
    <xdr:from>
      <xdr:col>0</xdr:col>
      <xdr:colOff>0</xdr:colOff>
      <xdr:row>0</xdr:row>
      <xdr:rowOff>0</xdr:rowOff>
    </xdr:from>
    <xdr:to>
      <xdr:col>11</xdr:col>
      <xdr:colOff>289430</xdr:colOff>
      <xdr:row>53</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ER%20FD%20-%20Ausgrid%20-%20Attachment%208.06.02%20-%20Design%20Related%20Services%20-%20January%202019%20-%20Ap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FD method and comparison"/>
      <sheetName val="AER FD AER Summary"/>
      <sheetName val="AER FD Input Data"/>
      <sheetName val="Cover"/>
      <sheetName val="AER Summary"/>
      <sheetName val="Service Description"/>
      <sheetName val="Fee Breakdown"/>
      <sheetName val="Input Data"/>
      <sheetName val="15-19 prices"/>
    </sheetNames>
    <sheetDataSet>
      <sheetData sheetId="0"/>
      <sheetData sheetId="1"/>
      <sheetData sheetId="2"/>
      <sheetData sheetId="3"/>
      <sheetData sheetId="4"/>
      <sheetData sheetId="5"/>
      <sheetData sheetId="6"/>
      <sheetData sheetId="7">
        <row r="37">
          <cell r="B37" t="str">
            <v>R1</v>
          </cell>
        </row>
        <row r="38">
          <cell r="B38" t="str">
            <v>R2</v>
          </cell>
        </row>
        <row r="39">
          <cell r="B39" t="str">
            <v>R3</v>
          </cell>
        </row>
        <row r="40">
          <cell r="B40" t="str">
            <v>R4</v>
          </cell>
        </row>
        <row r="41">
          <cell r="B41" t="str">
            <v>R5</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8"/>
  <sheetViews>
    <sheetView tabSelected="1" workbookViewId="0"/>
  </sheetViews>
  <sheetFormatPr defaultRowHeight="15"/>
  <cols>
    <col min="1" max="1" width="86.28515625" customWidth="1"/>
  </cols>
  <sheetData>
    <row r="1" spans="1:1">
      <c r="A1" s="201" t="s">
        <v>299</v>
      </c>
    </row>
    <row r="2" spans="1:1">
      <c r="A2" s="202" t="s">
        <v>305</v>
      </c>
    </row>
    <row r="3" spans="1:1">
      <c r="A3" s="203" t="s">
        <v>300</v>
      </c>
    </row>
    <row r="5" spans="1:1">
      <c r="A5" s="201" t="s">
        <v>301</v>
      </c>
    </row>
    <row r="6" spans="1:1" ht="30">
      <c r="A6" s="204" t="s">
        <v>302</v>
      </c>
    </row>
    <row r="7" spans="1:1" ht="30">
      <c r="A7" s="204" t="s">
        <v>303</v>
      </c>
    </row>
    <row r="8" spans="1:1">
      <c r="A8" s="205" t="s">
        <v>304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Q248"/>
  <sheetViews>
    <sheetView zoomScale="70" zoomScaleNormal="70" workbookViewId="0">
      <selection activeCell="E8" sqref="E8"/>
    </sheetView>
  </sheetViews>
  <sheetFormatPr defaultColWidth="0" defaultRowHeight="15" zeroHeight="1"/>
  <cols>
    <col min="1" max="1" width="2.42578125" style="147" customWidth="1"/>
    <col min="2" max="2" width="50.42578125" customWidth="1"/>
    <col min="3" max="10" width="20.7109375" customWidth="1"/>
    <col min="11" max="12" width="14.7109375" style="147" customWidth="1"/>
    <col min="13" max="17" width="9.140625" style="147" hidden="1" customWidth="1"/>
    <col min="18" max="18" width="5.28515625" style="147" hidden="1" customWidth="1"/>
    <col min="19" max="19" width="2.42578125" style="147" hidden="1" customWidth="1"/>
    <col min="20" max="69" width="0" style="147" hidden="1" customWidth="1"/>
    <col min="70" max="16384" width="9.140625" hidden="1"/>
  </cols>
  <sheetData>
    <row r="1" spans="1:13" s="7" customFormat="1"/>
    <row r="2" spans="1:13" s="7" customFormat="1" ht="21">
      <c r="B2" s="28" t="s">
        <v>15</v>
      </c>
      <c r="C2" s="1"/>
      <c r="D2" s="1"/>
      <c r="E2" s="4"/>
      <c r="F2" s="4"/>
      <c r="G2" s="4"/>
      <c r="H2" s="4"/>
      <c r="I2" s="4"/>
      <c r="J2" s="4"/>
    </row>
    <row r="3" spans="1:13" s="7" customFormat="1">
      <c r="B3" s="5" t="s">
        <v>0</v>
      </c>
      <c r="C3" s="25" t="s">
        <v>68</v>
      </c>
      <c r="D3" s="25"/>
      <c r="E3" s="24"/>
      <c r="F3" s="24"/>
      <c r="G3" s="24"/>
      <c r="H3" s="24"/>
      <c r="I3" s="24"/>
      <c r="J3" s="24"/>
    </row>
    <row r="4" spans="1:13" s="7" customFormat="1">
      <c r="B4" s="5" t="s">
        <v>1</v>
      </c>
      <c r="C4" s="24" t="s">
        <v>2</v>
      </c>
      <c r="D4" s="24"/>
      <c r="E4" s="24"/>
      <c r="F4" s="25" t="s">
        <v>3</v>
      </c>
      <c r="G4" s="24"/>
      <c r="H4" s="24"/>
      <c r="I4" s="24"/>
      <c r="J4" s="24"/>
    </row>
    <row r="5" spans="1:13" s="7" customFormat="1">
      <c r="B5" s="5"/>
      <c r="C5" s="24"/>
      <c r="D5" s="24"/>
      <c r="E5" s="210" t="s">
        <v>306</v>
      </c>
      <c r="F5" s="24"/>
      <c r="G5" s="24"/>
      <c r="H5" s="24"/>
      <c r="I5" s="24"/>
      <c r="J5" s="24"/>
    </row>
    <row r="6" spans="1:13" s="7" customFormat="1">
      <c r="B6" s="5"/>
      <c r="C6" s="24"/>
      <c r="D6" s="89" t="s">
        <v>90</v>
      </c>
      <c r="E6" s="173" t="s">
        <v>91</v>
      </c>
      <c r="F6" s="174"/>
      <c r="G6" s="174"/>
      <c r="H6" s="174"/>
      <c r="I6" s="175"/>
      <c r="J6" s="24"/>
      <c r="K6" s="164" t="s">
        <v>307</v>
      </c>
    </row>
    <row r="7" spans="1:13" s="7" customFormat="1">
      <c r="B7" s="85" t="s">
        <v>17</v>
      </c>
      <c r="C7" s="29"/>
      <c r="D7" s="32" t="s">
        <v>83</v>
      </c>
      <c r="E7" s="207" t="s">
        <v>19</v>
      </c>
      <c r="F7" s="32" t="s">
        <v>20</v>
      </c>
      <c r="G7" s="32" t="s">
        <v>21</v>
      </c>
      <c r="H7" s="32" t="s">
        <v>22</v>
      </c>
      <c r="I7" s="32" t="s">
        <v>23</v>
      </c>
      <c r="J7" s="24"/>
      <c r="K7" s="164" t="s">
        <v>308</v>
      </c>
      <c r="L7" s="164" t="s">
        <v>309</v>
      </c>
    </row>
    <row r="8" spans="1:13" s="7" customFormat="1">
      <c r="A8" s="7">
        <v>1</v>
      </c>
      <c r="B8" s="61" t="s">
        <v>61</v>
      </c>
      <c r="C8" s="73" t="s">
        <v>69</v>
      </c>
      <c r="D8" s="73">
        <f>ROUND('Fee Breakdown'!H10,2)</f>
        <v>1599.48</v>
      </c>
      <c r="E8" s="208">
        <f t="shared" ref="E8:I9" si="0">$D8*D$89</f>
        <v>1638.2653851724156</v>
      </c>
      <c r="F8" s="212">
        <f t="shared" si="0"/>
        <v>1688.683931579804</v>
      </c>
      <c r="G8" s="212">
        <f t="shared" si="0"/>
        <v>1747.7761983549317</v>
      </c>
      <c r="H8" s="212">
        <f t="shared" si="0"/>
        <v>1813.1597066504837</v>
      </c>
      <c r="I8" s="212">
        <f t="shared" si="0"/>
        <v>1878.2656039075644</v>
      </c>
      <c r="J8" s="24"/>
      <c r="K8" s="211">
        <f>'AER Summary'!E8</f>
        <v>1643.6641440435767</v>
      </c>
      <c r="L8" s="211">
        <f>E8-K8</f>
        <v>-5.3987588711611352</v>
      </c>
    </row>
    <row r="9" spans="1:13" s="7" customFormat="1">
      <c r="A9" s="7">
        <v>2</v>
      </c>
      <c r="B9" s="61" t="s">
        <v>62</v>
      </c>
      <c r="C9" s="73" t="s">
        <v>69</v>
      </c>
      <c r="D9" s="74">
        <f>ROUND('Fee Breakdown'!H20,2)</f>
        <v>3009.72</v>
      </c>
      <c r="E9" s="208">
        <f t="shared" si="0"/>
        <v>3082.7019375429027</v>
      </c>
      <c r="F9" s="212">
        <f t="shared" si="0"/>
        <v>3177.5738380938601</v>
      </c>
      <c r="G9" s="212">
        <f t="shared" si="0"/>
        <v>3288.7669615830173</v>
      </c>
      <c r="H9" s="212">
        <f t="shared" si="0"/>
        <v>3411.7982296121822</v>
      </c>
      <c r="I9" s="212">
        <f t="shared" si="0"/>
        <v>3534.3071206846439</v>
      </c>
      <c r="J9" s="24"/>
      <c r="K9" s="211">
        <f>'AER Summary'!E9</f>
        <v>3092.8607094873546</v>
      </c>
      <c r="L9" s="211">
        <f t="shared" ref="L9:L14" si="1">E9-K9</f>
        <v>-10.158771944451928</v>
      </c>
      <c r="M9" s="10"/>
    </row>
    <row r="10" spans="1:13" s="7" customFormat="1">
      <c r="A10" s="7">
        <v>3</v>
      </c>
      <c r="B10" s="179" t="s">
        <v>63</v>
      </c>
      <c r="C10" s="178" t="s">
        <v>70</v>
      </c>
      <c r="D10" s="75">
        <f>ROUND('AER FD Input Data'!L38,2)</f>
        <v>153.38999999999999</v>
      </c>
      <c r="E10" s="209">
        <f>$D$10*D$89</f>
        <v>157.10951523720007</v>
      </c>
      <c r="F10" s="212">
        <f>$D$10*E$89</f>
        <v>161.94464967678627</v>
      </c>
      <c r="G10" s="212">
        <f>$D$10*F$89</f>
        <v>167.61159318382408</v>
      </c>
      <c r="H10" s="212">
        <f>$D$10*G$89</f>
        <v>173.88186623347443</v>
      </c>
      <c r="I10" s="212">
        <f>$D$10*H$89</f>
        <v>180.12551640744573</v>
      </c>
      <c r="J10" s="159" t="s">
        <v>74</v>
      </c>
      <c r="K10" s="211">
        <f>'AER Summary'!E10</f>
        <v>157.62725576740203</v>
      </c>
      <c r="L10" s="211">
        <f t="shared" si="1"/>
        <v>-0.5177405302019622</v>
      </c>
      <c r="M10" s="10"/>
    </row>
    <row r="11" spans="1:13" s="7" customFormat="1">
      <c r="B11" s="179"/>
      <c r="C11" s="178"/>
      <c r="D11" s="75">
        <f>ROUND('AER FD Input Data'!L39,2)</f>
        <v>191.74</v>
      </c>
      <c r="E11" s="209">
        <f>$D$11*D$89</f>
        <v>196.38945466836657</v>
      </c>
      <c r="F11" s="212">
        <f>$D$11*E$89</f>
        <v>202.43345152243955</v>
      </c>
      <c r="G11" s="212">
        <f>$D$11*F$89</f>
        <v>209.5172232679212</v>
      </c>
      <c r="H11" s="212">
        <f>$D$11*G$89</f>
        <v>217.35516677492919</v>
      </c>
      <c r="I11" s="212">
        <f>$D$11*H$89</f>
        <v>225.15983125343013</v>
      </c>
      <c r="J11" s="76" t="s">
        <v>75</v>
      </c>
      <c r="K11" s="211">
        <f>'AER Summary'!E11</f>
        <v>197.03663876942221</v>
      </c>
      <c r="L11" s="211">
        <f t="shared" si="1"/>
        <v>-0.64718410105564317</v>
      </c>
      <c r="M11" s="10"/>
    </row>
    <row r="12" spans="1:13" s="7" customFormat="1">
      <c r="B12" s="179"/>
      <c r="C12" s="178"/>
      <c r="D12" s="75">
        <f>ROUND('AER FD Input Data'!L40,2)</f>
        <v>147.83000000000001</v>
      </c>
      <c r="E12" s="209">
        <f>$D$12*D$89</f>
        <v>151.41469220624091</v>
      </c>
      <c r="F12" s="212">
        <f>$D$12*E$89</f>
        <v>156.07456523710357</v>
      </c>
      <c r="G12" s="212">
        <f>$D$12*F$89</f>
        <v>161.53609635807234</v>
      </c>
      <c r="H12" s="212">
        <f>$D$12*G$89</f>
        <v>167.57908784988936</v>
      </c>
      <c r="I12" s="212">
        <f>$D$12*H$89</f>
        <v>173.59642147801489</v>
      </c>
      <c r="J12" s="82" t="s">
        <v>84</v>
      </c>
      <c r="K12" s="211">
        <f>'AER Summary'!E12</f>
        <v>151.91366595016004</v>
      </c>
      <c r="L12" s="211">
        <f t="shared" si="1"/>
        <v>-0.49897374391912308</v>
      </c>
      <c r="M12" s="10"/>
    </row>
    <row r="13" spans="1:13" s="7" customFormat="1">
      <c r="A13" s="7">
        <v>4</v>
      </c>
      <c r="B13" s="179" t="s">
        <v>60</v>
      </c>
      <c r="C13" s="178" t="s">
        <v>70</v>
      </c>
      <c r="D13" s="75">
        <f>ROUND('AER FD Input Data'!L38,2)</f>
        <v>153.38999999999999</v>
      </c>
      <c r="E13" s="209">
        <f>$D$13*D$89</f>
        <v>157.10951523720007</v>
      </c>
      <c r="F13" s="212">
        <f>$D$13*E$89</f>
        <v>161.94464967678627</v>
      </c>
      <c r="G13" s="212">
        <f>$D$13*F$89</f>
        <v>167.61159318382408</v>
      </c>
      <c r="H13" s="212">
        <f>$D$13*G$89</f>
        <v>173.88186623347443</v>
      </c>
      <c r="I13" s="212">
        <f>$D$13*H$89</f>
        <v>180.12551640744573</v>
      </c>
      <c r="J13" s="83" t="s">
        <v>74</v>
      </c>
      <c r="K13" s="211">
        <f>'AER Summary'!E13</f>
        <v>157.62725576740203</v>
      </c>
      <c r="L13" s="211">
        <f t="shared" si="1"/>
        <v>-0.5177405302019622</v>
      </c>
      <c r="M13" s="10"/>
    </row>
    <row r="14" spans="1:13" s="7" customFormat="1">
      <c r="B14" s="179"/>
      <c r="C14" s="178"/>
      <c r="D14" s="75">
        <f>ROUND('AER FD Input Data'!L40,2)</f>
        <v>147.83000000000001</v>
      </c>
      <c r="E14" s="209">
        <f>$D$14*D$89</f>
        <v>151.41469220624091</v>
      </c>
      <c r="F14" s="212">
        <f>$D$14*E$89</f>
        <v>156.07456523710357</v>
      </c>
      <c r="G14" s="212">
        <f>$D$14*F$89</f>
        <v>161.53609635807234</v>
      </c>
      <c r="H14" s="212">
        <f>$D$14*G$89</f>
        <v>167.57908784988936</v>
      </c>
      <c r="I14" s="212">
        <f>$D$14*H$89</f>
        <v>173.59642147801489</v>
      </c>
      <c r="J14" s="83" t="s">
        <v>84</v>
      </c>
      <c r="K14" s="211">
        <f>'AER Summary'!E14</f>
        <v>151.91366595016004</v>
      </c>
      <c r="L14" s="211">
        <f t="shared" si="1"/>
        <v>-0.49897374391912308</v>
      </c>
      <c r="M14" s="10"/>
    </row>
    <row r="15" spans="1:13" s="7" customFormat="1">
      <c r="B15" s="61"/>
      <c r="C15" s="77"/>
      <c r="D15" s="78"/>
      <c r="E15" s="78"/>
      <c r="F15" s="78"/>
      <c r="G15" s="78"/>
      <c r="H15" s="78"/>
      <c r="I15" s="78"/>
      <c r="J15" s="24"/>
      <c r="M15" s="10"/>
    </row>
    <row r="16" spans="1:13" s="7" customFormat="1">
      <c r="B16" s="61"/>
      <c r="C16" s="62"/>
      <c r="D16" s="70"/>
      <c r="E16" s="70"/>
      <c r="F16" s="70"/>
      <c r="G16" s="63"/>
      <c r="H16" s="63"/>
      <c r="I16" s="70"/>
      <c r="J16" s="24"/>
      <c r="M16" s="10"/>
    </row>
    <row r="17" spans="1:69" s="7" customFormat="1">
      <c r="B17" s="61"/>
      <c r="C17" s="62"/>
      <c r="D17" s="89" t="s">
        <v>92</v>
      </c>
      <c r="E17" s="173" t="s">
        <v>91</v>
      </c>
      <c r="F17" s="174"/>
      <c r="G17" s="174"/>
      <c r="H17" s="175"/>
      <c r="I17" s="63"/>
      <c r="J17" s="24"/>
      <c r="M17" s="10"/>
    </row>
    <row r="18" spans="1:69" s="7" customFormat="1">
      <c r="B18" s="85" t="s">
        <v>16</v>
      </c>
      <c r="C18" s="50"/>
      <c r="D18" s="32" t="s">
        <v>76</v>
      </c>
      <c r="E18" s="32" t="s">
        <v>7</v>
      </c>
      <c r="F18" s="32" t="s">
        <v>8</v>
      </c>
      <c r="G18" s="32" t="s">
        <v>85</v>
      </c>
      <c r="H18" s="32" t="s">
        <v>86</v>
      </c>
      <c r="I18" s="24"/>
      <c r="J18" s="76"/>
      <c r="M18" s="10"/>
    </row>
    <row r="19" spans="1:69" s="7" customFormat="1">
      <c r="B19" s="79"/>
      <c r="C19" s="62"/>
      <c r="D19" s="70"/>
      <c r="E19" s="70"/>
      <c r="F19" s="70"/>
      <c r="G19" s="63"/>
      <c r="H19" s="63"/>
      <c r="I19" s="24"/>
      <c r="J19" s="76"/>
      <c r="M19" s="10"/>
    </row>
    <row r="20" spans="1:69" s="7" customFormat="1">
      <c r="B20" s="90" t="s">
        <v>87</v>
      </c>
      <c r="C20" s="62"/>
      <c r="D20" s="70"/>
      <c r="E20" s="70"/>
      <c r="F20" s="70"/>
      <c r="G20" s="70"/>
      <c r="H20" s="70"/>
      <c r="I20" s="70"/>
      <c r="J20" s="76"/>
      <c r="M20" s="10"/>
    </row>
    <row r="21" spans="1:69" s="7" customFormat="1" ht="30">
      <c r="B21" s="80" t="s">
        <v>77</v>
      </c>
      <c r="C21" s="73" t="s">
        <v>69</v>
      </c>
      <c r="D21" s="75">
        <f>'15-19 prices'!J85</f>
        <v>1800.4782392858433</v>
      </c>
      <c r="E21" s="75">
        <f t="shared" ref="E21:H26" si="2">$D21*E$96</f>
        <v>1864.0945282165676</v>
      </c>
      <c r="F21" s="75">
        <f t="shared" si="2"/>
        <v>1912.4585771746786</v>
      </c>
      <c r="G21" s="75">
        <f t="shared" si="2"/>
        <v>1958.3798735819148</v>
      </c>
      <c r="H21" s="75">
        <f t="shared" si="2"/>
        <v>2017.5405711829503</v>
      </c>
      <c r="I21" s="70"/>
      <c r="J21" s="24"/>
      <c r="M21" s="10"/>
    </row>
    <row r="22" spans="1:69" s="7" customFormat="1" ht="30" customHeight="1">
      <c r="B22" s="80" t="s">
        <v>78</v>
      </c>
      <c r="C22" s="73" t="s">
        <v>69</v>
      </c>
      <c r="D22" s="75">
        <f>'15-19 prices'!J86</f>
        <v>1061.3840485096136</v>
      </c>
      <c r="E22" s="75">
        <f t="shared" si="2"/>
        <v>1098.8859259681446</v>
      </c>
      <c r="F22" s="75">
        <f t="shared" si="2"/>
        <v>1127.396589949198</v>
      </c>
      <c r="G22" s="75">
        <f t="shared" si="2"/>
        <v>1154.4672484165033</v>
      </c>
      <c r="H22" s="75">
        <f t="shared" si="2"/>
        <v>1189.3425495239171</v>
      </c>
      <c r="I22" s="70"/>
      <c r="J22" s="24"/>
      <c r="M22" s="10"/>
    </row>
    <row r="23" spans="1:69" s="7" customFormat="1" ht="56.25" customHeight="1">
      <c r="B23" s="80" t="s">
        <v>79</v>
      </c>
      <c r="C23" s="166" t="s">
        <v>69</v>
      </c>
      <c r="D23" s="75">
        <f>'15-19 prices'!J87</f>
        <v>2394.3533654044868</v>
      </c>
      <c r="E23" s="75">
        <f t="shared" si="2"/>
        <v>2478.9530412973991</v>
      </c>
      <c r="F23" s="75">
        <f t="shared" si="2"/>
        <v>2543.2696327788785</v>
      </c>
      <c r="G23" s="75">
        <f t="shared" si="2"/>
        <v>2604.3377469039428</v>
      </c>
      <c r="H23" s="75">
        <f t="shared" si="2"/>
        <v>2683.0121859001633</v>
      </c>
      <c r="I23" s="70"/>
      <c r="J23" s="24"/>
      <c r="M23" s="10"/>
    </row>
    <row r="24" spans="1:69" s="7" customFormat="1">
      <c r="B24" s="80" t="s">
        <v>80</v>
      </c>
      <c r="C24" s="166" t="s">
        <v>70</v>
      </c>
      <c r="D24" s="75">
        <f>'15-19 prices'!J88</f>
        <v>142.90748776012856</v>
      </c>
      <c r="E24" s="75">
        <f t="shared" si="2"/>
        <v>147.95683733478285</v>
      </c>
      <c r="F24" s="75">
        <f t="shared" si="2"/>
        <v>151.7955867201978</v>
      </c>
      <c r="G24" s="75">
        <f t="shared" si="2"/>
        <v>155.44045004653788</v>
      </c>
      <c r="H24" s="75">
        <f t="shared" si="2"/>
        <v>160.13615060199371</v>
      </c>
      <c r="I24" s="24" t="s">
        <v>74</v>
      </c>
      <c r="J24" s="24"/>
      <c r="M24" s="10"/>
    </row>
    <row r="25" spans="1:69" s="7" customFormat="1">
      <c r="B25" s="80" t="s">
        <v>81</v>
      </c>
      <c r="C25" s="166" t="s">
        <v>70</v>
      </c>
      <c r="D25" s="75">
        <f>'15-19 prices'!J89</f>
        <v>142.90748776012856</v>
      </c>
      <c r="E25" s="75">
        <f t="shared" si="2"/>
        <v>147.95683733478285</v>
      </c>
      <c r="F25" s="75">
        <f t="shared" si="2"/>
        <v>151.7955867201978</v>
      </c>
      <c r="G25" s="75">
        <f t="shared" si="2"/>
        <v>155.44045004653788</v>
      </c>
      <c r="H25" s="75">
        <f t="shared" si="2"/>
        <v>160.13615060199371</v>
      </c>
      <c r="I25" s="24" t="s">
        <v>74</v>
      </c>
      <c r="J25" s="24"/>
      <c r="M25" s="10"/>
    </row>
    <row r="26" spans="1:69" s="7" customFormat="1">
      <c r="B26" s="80" t="s">
        <v>82</v>
      </c>
      <c r="C26" s="166" t="s">
        <v>70</v>
      </c>
      <c r="D26" s="75">
        <f>'15-19 prices'!J90</f>
        <v>142.90748776012856</v>
      </c>
      <c r="E26" s="75">
        <f t="shared" si="2"/>
        <v>147.95683733478285</v>
      </c>
      <c r="F26" s="75">
        <f t="shared" si="2"/>
        <v>151.7955867201978</v>
      </c>
      <c r="G26" s="75">
        <f t="shared" si="2"/>
        <v>155.44045004653788</v>
      </c>
      <c r="H26" s="75">
        <f t="shared" si="2"/>
        <v>160.13615060199371</v>
      </c>
      <c r="I26" s="24" t="s">
        <v>74</v>
      </c>
      <c r="J26" s="24"/>
      <c r="M26" s="10"/>
    </row>
    <row r="27" spans="1:69" s="7" customFormat="1">
      <c r="B27" s="61"/>
      <c r="C27" s="50"/>
      <c r="D27" s="70"/>
      <c r="E27" s="70"/>
      <c r="F27" s="70"/>
      <c r="G27" s="70"/>
      <c r="H27" s="70"/>
      <c r="I27" s="24"/>
      <c r="J27" s="24"/>
      <c r="M27" s="10"/>
    </row>
    <row r="28" spans="1:69" s="7" customFormat="1">
      <c r="M28" s="10"/>
    </row>
    <row r="29" spans="1:69" s="2" customFormat="1">
      <c r="A29" s="7"/>
      <c r="B29" s="1" t="s">
        <v>72</v>
      </c>
      <c r="C29" s="1"/>
      <c r="D29" s="1"/>
      <c r="E29" s="4"/>
      <c r="F29" s="4"/>
      <c r="G29" s="4"/>
      <c r="H29" s="4"/>
      <c r="I29" s="4"/>
      <c r="J29" s="4"/>
      <c r="K29" s="7"/>
      <c r="L29" s="7"/>
      <c r="M29" s="14"/>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row>
    <row r="30" spans="1:69" s="2" customFormat="1" ht="33" customHeight="1">
      <c r="A30" s="7"/>
      <c r="B30" s="180" t="s">
        <v>73</v>
      </c>
      <c r="C30" s="180"/>
      <c r="D30" s="180"/>
      <c r="E30" s="180"/>
      <c r="F30" s="180"/>
      <c r="G30" s="180"/>
      <c r="H30" s="13"/>
      <c r="I30" s="13"/>
      <c r="J30" s="13"/>
      <c r="K30" s="7"/>
      <c r="L30" s="7"/>
      <c r="M30" s="10"/>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row>
    <row r="31" spans="1:69" s="7" customFormat="1">
      <c r="M31" s="10"/>
    </row>
    <row r="32" spans="1:69" s="2" customFormat="1">
      <c r="A32" s="7"/>
      <c r="B32" s="1" t="s">
        <v>4</v>
      </c>
      <c r="C32" s="1"/>
      <c r="D32" s="1"/>
      <c r="E32" s="4"/>
      <c r="F32" s="4"/>
      <c r="G32" s="4"/>
      <c r="H32" s="4"/>
      <c r="I32" s="4"/>
      <c r="J32" s="4"/>
      <c r="K32" s="7"/>
      <c r="L32" s="7"/>
      <c r="M32" s="14"/>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s="2" customFormat="1" ht="45">
      <c r="A33" s="7"/>
      <c r="B33" s="12" t="s">
        <v>264</v>
      </c>
      <c r="C33" s="12"/>
      <c r="D33" s="12"/>
      <c r="E33" s="167"/>
      <c r="F33" s="167"/>
      <c r="G33" s="167"/>
      <c r="H33" s="167"/>
      <c r="I33" s="167"/>
      <c r="J33" s="167"/>
      <c r="K33" s="7"/>
      <c r="L33" s="7"/>
      <c r="M33" s="10"/>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row>
    <row r="34" spans="1:69" s="2" customFormat="1">
      <c r="A34" s="7"/>
      <c r="B34" s="26"/>
      <c r="C34" s="26"/>
      <c r="D34" s="26"/>
      <c r="E34" s="13"/>
      <c r="F34" s="13"/>
      <c r="G34" s="13"/>
      <c r="H34" s="13"/>
      <c r="I34" s="13"/>
      <c r="J34" s="13"/>
      <c r="K34" s="7"/>
      <c r="L34" s="7"/>
      <c r="M34" s="10"/>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s="2" customFormat="1" ht="99.75" customHeight="1">
      <c r="A35" s="7"/>
      <c r="B35" s="176" t="s">
        <v>265</v>
      </c>
      <c r="C35" s="177"/>
      <c r="D35" s="177"/>
      <c r="E35" s="177"/>
      <c r="F35" s="177"/>
      <c r="G35" s="177"/>
      <c r="H35" s="13"/>
      <c r="I35" s="13"/>
      <c r="J35" s="13"/>
      <c r="K35" s="7"/>
      <c r="L35" s="7"/>
      <c r="M35" s="10"/>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row>
    <row r="36" spans="1:69" s="7" customFormat="1"/>
    <row r="37" spans="1:69" s="2" customFormat="1">
      <c r="A37" s="7"/>
      <c r="B37" s="1" t="s">
        <v>88</v>
      </c>
      <c r="C37" s="4"/>
      <c r="D37" s="4"/>
      <c r="E37" s="4"/>
      <c r="F37" s="4"/>
      <c r="G37" s="4"/>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row>
    <row r="38" spans="1:69" s="7" customFormat="1"/>
    <row r="39" spans="1:69" s="7" customFormat="1">
      <c r="C39" s="170" t="s">
        <v>91</v>
      </c>
      <c r="D39" s="172"/>
      <c r="E39" s="172"/>
      <c r="F39" s="172"/>
      <c r="G39" s="171"/>
    </row>
    <row r="40" spans="1:69" s="7" customFormat="1">
      <c r="C40" s="170" t="s">
        <v>267</v>
      </c>
      <c r="D40" s="172"/>
      <c r="E40" s="171"/>
      <c r="F40" s="170" t="s">
        <v>266</v>
      </c>
      <c r="G40" s="171"/>
    </row>
    <row r="41" spans="1:69" s="2" customFormat="1">
      <c r="A41" s="7"/>
      <c r="B41" s="69" t="s">
        <v>18</v>
      </c>
      <c r="C41" s="32" t="s">
        <v>6</v>
      </c>
      <c r="D41" s="32" t="s">
        <v>7</v>
      </c>
      <c r="E41" s="32" t="s">
        <v>8</v>
      </c>
      <c r="F41" s="32" t="s">
        <v>9</v>
      </c>
      <c r="G41" s="32" t="s">
        <v>10</v>
      </c>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row>
    <row r="42" spans="1:69" s="7" customFormat="1">
      <c r="B42" s="86" t="s">
        <v>87</v>
      </c>
      <c r="C42" s="63"/>
      <c r="D42" s="63"/>
      <c r="E42" s="63"/>
      <c r="F42" s="63"/>
      <c r="G42" s="63"/>
      <c r="J42" s="10"/>
    </row>
    <row r="43" spans="1:69" s="7" customFormat="1" ht="30">
      <c r="B43" s="157" t="s">
        <v>77</v>
      </c>
      <c r="C43" s="127">
        <v>265296</v>
      </c>
      <c r="D43" s="127">
        <v>103931.9800000001</v>
      </c>
      <c r="E43" s="127">
        <v>96081.69</v>
      </c>
      <c r="F43" s="158">
        <f>(D43*(((1-$F$97)*(1+$F$98))*((1-$G$97)*(1+$G$98)))
                                                                                                             +E43*((1-$G$97*(1+$G$98))))
                                                                                                                                                                     /2</f>
        <v>103175.32225484365</v>
      </c>
      <c r="G43" s="158">
        <f>F43*(1-$H$97)*(1+$H$99)</f>
        <v>106292.1455648402</v>
      </c>
      <c r="J43" s="10"/>
    </row>
    <row r="44" spans="1:69" s="7" customFormat="1" ht="33" customHeight="1">
      <c r="B44" s="157" t="s">
        <v>78</v>
      </c>
      <c r="C44" s="128">
        <v>11944</v>
      </c>
      <c r="D44" s="128">
        <v>28347.29</v>
      </c>
      <c r="E44" s="128">
        <v>25046.74</v>
      </c>
      <c r="F44" s="158">
        <f t="shared" ref="F44:F48" si="3">(D44*(((1-$F$97)*(1+$F$98))*((1-$G$97)*(1+$G$98)))
                                                                                                             +E44*((1-$G$97*(1+$G$98))))
                                                                                                                                                                     /2</f>
        <v>27554.698282067795</v>
      </c>
      <c r="G44" s="158">
        <f t="shared" ref="G44:G48" si="4">F44*(1-$H$97)*(1+$H$99)</f>
        <v>28387.098162470775</v>
      </c>
      <c r="J44" s="10"/>
    </row>
    <row r="45" spans="1:69" s="7" customFormat="1" ht="51.75" customHeight="1">
      <c r="B45" s="157" t="s">
        <v>79</v>
      </c>
      <c r="C45" s="128">
        <v>3696</v>
      </c>
      <c r="D45" s="128">
        <v>58280.36</v>
      </c>
      <c r="E45" s="128">
        <v>54535.69</v>
      </c>
      <c r="F45" s="158">
        <f t="shared" si="3"/>
        <v>58188.464802134258</v>
      </c>
      <c r="G45" s="158">
        <f t="shared" si="4"/>
        <v>59946.28013534192</v>
      </c>
      <c r="J45" s="10"/>
    </row>
    <row r="46" spans="1:69" s="7" customFormat="1">
      <c r="B46" s="157" t="s">
        <v>80</v>
      </c>
      <c r="C46" s="128">
        <v>3355611</v>
      </c>
      <c r="D46" s="128">
        <v>667127.16</v>
      </c>
      <c r="E46" s="128">
        <v>824492.14</v>
      </c>
      <c r="F46" s="158">
        <f t="shared" si="3"/>
        <v>767315.56201427733</v>
      </c>
      <c r="G46" s="158">
        <f t="shared" si="4"/>
        <v>790495.39782716648</v>
      </c>
      <c r="J46" s="10"/>
    </row>
    <row r="47" spans="1:69" s="7" customFormat="1">
      <c r="B47" s="157" t="s">
        <v>81</v>
      </c>
      <c r="C47" s="128">
        <v>582564</v>
      </c>
      <c r="D47" s="128">
        <v>225187.85</v>
      </c>
      <c r="E47" s="128">
        <v>251428.74</v>
      </c>
      <c r="F47" s="158">
        <f t="shared" si="3"/>
        <v>245416.51116650843</v>
      </c>
      <c r="G47" s="158">
        <f t="shared" si="4"/>
        <v>252830.29855233745</v>
      </c>
      <c r="J47" s="10"/>
    </row>
    <row r="48" spans="1:69" s="7" customFormat="1">
      <c r="B48" s="157" t="s">
        <v>82</v>
      </c>
      <c r="C48" s="128">
        <v>0</v>
      </c>
      <c r="D48" s="128">
        <v>326161.76</v>
      </c>
      <c r="E48" s="128">
        <v>875689.06</v>
      </c>
      <c r="F48" s="158">
        <f t="shared" si="3"/>
        <v>614096.12927129446</v>
      </c>
      <c r="G48" s="158">
        <f t="shared" si="4"/>
        <v>632647.3592404509</v>
      </c>
      <c r="J48" s="10"/>
    </row>
    <row r="49" spans="1:69" s="8" customFormat="1">
      <c r="A49" s="15"/>
      <c r="B49" s="71"/>
      <c r="C49" s="27"/>
      <c r="D49" s="27"/>
      <c r="E49" s="27"/>
      <c r="F49" s="27"/>
      <c r="G49" s="27"/>
      <c r="H49" s="129"/>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row>
    <row r="50" spans="1:69" s="2" customFormat="1">
      <c r="A50" s="7"/>
      <c r="B50" s="168" t="s">
        <v>14</v>
      </c>
      <c r="C50" s="168"/>
      <c r="D50" s="168"/>
      <c r="E50" s="168"/>
      <c r="F50" s="168"/>
      <c r="G50" s="168"/>
      <c r="H50" s="130"/>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row>
    <row r="51" spans="1:69" s="2" customFormat="1">
      <c r="A51" s="7"/>
      <c r="B51" s="72" t="s">
        <v>294</v>
      </c>
      <c r="C51" s="13"/>
      <c r="D51" s="13"/>
      <c r="E51" s="13"/>
      <c r="F51" s="13"/>
      <c r="G51" s="13"/>
      <c r="H51" s="130"/>
      <c r="I51" s="131"/>
      <c r="J51" s="131"/>
      <c r="K51" s="131"/>
      <c r="L51" s="131"/>
      <c r="M51" s="131"/>
      <c r="N51" s="131"/>
      <c r="O51" s="131"/>
      <c r="P51" s="131"/>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row>
    <row r="52" spans="1:69" s="2" customFormat="1">
      <c r="A52" s="7"/>
      <c r="B52" s="72"/>
      <c r="C52" s="13"/>
      <c r="D52" s="13"/>
      <c r="E52" s="13"/>
      <c r="F52" s="13"/>
      <c r="G52" s="13"/>
      <c r="H52" s="130"/>
      <c r="I52" s="131"/>
      <c r="J52" s="131"/>
      <c r="K52" s="131"/>
      <c r="L52" s="131"/>
      <c r="M52" s="131"/>
      <c r="N52" s="131"/>
      <c r="O52" s="131"/>
      <c r="P52" s="131"/>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row>
    <row r="53" spans="1:69" s="2" customFormat="1">
      <c r="A53" s="7"/>
      <c r="B53" s="30"/>
      <c r="C53" s="13"/>
      <c r="D53" s="13"/>
      <c r="E53" s="13"/>
      <c r="F53" s="13"/>
      <c r="G53" s="13"/>
      <c r="H53" s="130"/>
      <c r="I53" s="131"/>
      <c r="J53" s="131"/>
      <c r="K53" s="131"/>
      <c r="L53" s="131"/>
      <c r="M53" s="131"/>
      <c r="N53" s="131"/>
      <c r="O53" s="131"/>
      <c r="P53" s="131"/>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row>
    <row r="54" spans="1:69" s="8" customFormat="1">
      <c r="A54" s="15"/>
      <c r="B54" s="19"/>
      <c r="C54" s="19"/>
      <c r="D54" s="19"/>
      <c r="E54" s="20"/>
      <c r="F54" s="17"/>
      <c r="G54" s="17"/>
      <c r="H54" s="17"/>
      <c r="I54" s="17"/>
      <c r="J54" s="17"/>
      <c r="K54" s="17"/>
      <c r="L54" s="17"/>
      <c r="M54" s="17"/>
      <c r="N54" s="17"/>
      <c r="O54" s="17"/>
      <c r="P54" s="17"/>
      <c r="Q54" s="17"/>
      <c r="R54" s="17"/>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row>
    <row r="55" spans="1:69" s="2" customFormat="1">
      <c r="A55" s="7"/>
      <c r="B55" s="19"/>
      <c r="C55" s="19"/>
      <c r="D55" s="19"/>
      <c r="E55" s="20"/>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row>
    <row r="56" spans="1:69" s="7" customFormat="1">
      <c r="B56" s="1" t="s">
        <v>56</v>
      </c>
      <c r="C56" s="1"/>
      <c r="D56" s="4"/>
      <c r="E56" s="4"/>
      <c r="F56" s="4"/>
      <c r="G56" s="4"/>
      <c r="H56" s="4"/>
    </row>
    <row r="57" spans="1:69" s="7" customFormat="1" ht="7.15" customHeight="1"/>
    <row r="58" spans="1:69" s="7" customFormat="1" ht="15" customHeight="1"/>
    <row r="59" spans="1:69" s="7" customFormat="1">
      <c r="A59" s="15"/>
      <c r="B59" s="3" t="s">
        <v>18</v>
      </c>
      <c r="C59" s="32" t="s">
        <v>19</v>
      </c>
      <c r="D59" s="32" t="s">
        <v>20</v>
      </c>
      <c r="E59" s="32" t="s">
        <v>21</v>
      </c>
      <c r="F59" s="32" t="s">
        <v>22</v>
      </c>
      <c r="G59" s="32" t="s">
        <v>23</v>
      </c>
      <c r="H59" s="32" t="s">
        <v>254</v>
      </c>
    </row>
    <row r="60" spans="1:69" s="8" customFormat="1">
      <c r="A60" s="15"/>
      <c r="B60" s="35" t="str">
        <f>B8</f>
        <v>Commissioning assets - Simple</v>
      </c>
      <c r="C60" s="64"/>
      <c r="D60" s="65"/>
      <c r="E60" s="65"/>
      <c r="F60" s="65"/>
      <c r="G60" s="65"/>
      <c r="H60" s="6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row>
    <row r="61" spans="1:69" s="2" customFormat="1">
      <c r="A61" s="7"/>
      <c r="B61" s="36" t="s">
        <v>24</v>
      </c>
      <c r="C61" s="34">
        <v>61</v>
      </c>
      <c r="D61" s="34">
        <v>61</v>
      </c>
      <c r="E61" s="34">
        <v>61</v>
      </c>
      <c r="F61" s="34">
        <v>61</v>
      </c>
      <c r="G61" s="34">
        <v>61</v>
      </c>
      <c r="H61" s="34">
        <f>SUM(C61:G61)</f>
        <v>305</v>
      </c>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row>
    <row r="62" spans="1:69" s="2" customFormat="1">
      <c r="A62" s="15"/>
      <c r="B62" s="36" t="s">
        <v>255</v>
      </c>
      <c r="C62" s="60">
        <f>'Fee Breakdown'!$H$10*C61</f>
        <v>97568.28</v>
      </c>
      <c r="D62" s="60">
        <f>'Fee Breakdown'!$H$10*D61</f>
        <v>97568.28</v>
      </c>
      <c r="E62" s="60">
        <f>'Fee Breakdown'!$H$10*E61</f>
        <v>97568.28</v>
      </c>
      <c r="F62" s="60">
        <f>'Fee Breakdown'!$H$10*F61</f>
        <v>97568.28</v>
      </c>
      <c r="G62" s="60">
        <f>'Fee Breakdown'!$H$10*G61</f>
        <v>97568.28</v>
      </c>
      <c r="H62" s="126">
        <f>SUM(C62:G62)</f>
        <v>487841.4</v>
      </c>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s="8" customFormat="1">
      <c r="A63" s="15"/>
      <c r="B63" s="36"/>
      <c r="C63" s="60"/>
      <c r="D63" s="60"/>
      <c r="E63" s="60"/>
      <c r="F63" s="60"/>
      <c r="G63" s="60"/>
      <c r="H63" s="60"/>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row>
    <row r="64" spans="1:69" s="8" customFormat="1">
      <c r="A64" s="15"/>
      <c r="B64" s="33"/>
      <c r="C64" s="22"/>
      <c r="D64" s="27"/>
      <c r="E64" s="27"/>
      <c r="F64" s="27"/>
      <c r="G64" s="27"/>
      <c r="H64" s="27"/>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row>
    <row r="65" spans="1:69" s="8" customFormat="1">
      <c r="A65" s="15"/>
      <c r="B65" s="35" t="str">
        <f>B9</f>
        <v>Commissioning assets - Standard</v>
      </c>
      <c r="C65" s="64"/>
      <c r="D65" s="65"/>
      <c r="E65" s="65"/>
      <c r="F65" s="65"/>
      <c r="G65" s="65"/>
      <c r="H65" s="6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row>
    <row r="66" spans="1:69" s="2" customFormat="1">
      <c r="A66" s="7"/>
      <c r="B66" s="36" t="s">
        <v>24</v>
      </c>
      <c r="C66" s="34">
        <v>295</v>
      </c>
      <c r="D66" s="34">
        <v>295</v>
      </c>
      <c r="E66" s="34">
        <v>295</v>
      </c>
      <c r="F66" s="34">
        <v>295</v>
      </c>
      <c r="G66" s="34">
        <v>295</v>
      </c>
      <c r="H66" s="34">
        <f>SUM(C66:G66)</f>
        <v>1475</v>
      </c>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row>
    <row r="67" spans="1:69" s="2" customFormat="1">
      <c r="A67" s="15"/>
      <c r="B67" s="36" t="s">
        <v>255</v>
      </c>
      <c r="C67" s="60">
        <f>'Fee Breakdown'!$H$20*C66</f>
        <v>887867.4</v>
      </c>
      <c r="D67" s="60">
        <f>'Fee Breakdown'!$H$20*D66</f>
        <v>887867.4</v>
      </c>
      <c r="E67" s="60">
        <f>'Fee Breakdown'!$H$20*E66</f>
        <v>887867.4</v>
      </c>
      <c r="F67" s="60">
        <f>'Fee Breakdown'!$H$20*F66</f>
        <v>887867.4</v>
      </c>
      <c r="G67" s="60">
        <f>'Fee Breakdown'!$H$20*G66</f>
        <v>887867.4</v>
      </c>
      <c r="H67" s="126">
        <f>SUM(C67:G67)</f>
        <v>4439337</v>
      </c>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row>
    <row r="68" spans="1:69" s="8" customFormat="1">
      <c r="A68" s="15"/>
      <c r="B68" s="36"/>
      <c r="C68" s="60"/>
      <c r="D68" s="60"/>
      <c r="E68" s="60"/>
      <c r="F68" s="60"/>
      <c r="G68" s="60"/>
      <c r="H68" s="60"/>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row>
    <row r="69" spans="1:69" s="8" customFormat="1">
      <c r="A69" s="15"/>
      <c r="B69" s="33"/>
      <c r="C69" s="22"/>
      <c r="D69" s="27"/>
      <c r="E69" s="27"/>
      <c r="F69" s="27"/>
      <c r="G69" s="27"/>
      <c r="H69" s="27"/>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row>
    <row r="70" spans="1:69" s="8" customFormat="1">
      <c r="A70" s="15"/>
      <c r="B70" s="35" t="str">
        <f>B10</f>
        <v>Commissioning assets - Complex</v>
      </c>
      <c r="C70" s="64"/>
      <c r="D70" s="65"/>
      <c r="E70" s="65"/>
      <c r="F70" s="65"/>
      <c r="G70" s="65"/>
      <c r="H70" s="6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row>
    <row r="71" spans="1:69" s="2" customFormat="1">
      <c r="A71" s="7"/>
      <c r="B71" s="36" t="s">
        <v>24</v>
      </c>
      <c r="C71" s="34">
        <v>88</v>
      </c>
      <c r="D71" s="34">
        <v>88</v>
      </c>
      <c r="E71" s="34">
        <v>88</v>
      </c>
      <c r="F71" s="34">
        <v>88</v>
      </c>
      <c r="G71" s="34">
        <v>88</v>
      </c>
      <c r="H71" s="34">
        <f>SUM(C71:G71)</f>
        <v>440</v>
      </c>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row>
    <row r="72" spans="1:69" s="2" customFormat="1">
      <c r="A72" s="15"/>
      <c r="B72" s="36" t="s">
        <v>255</v>
      </c>
      <c r="C72" s="60">
        <f>'Fee Breakdown'!$H$30*C71</f>
        <v>370717.6</v>
      </c>
      <c r="D72" s="60">
        <f>'Fee Breakdown'!$H$30*D71</f>
        <v>370717.6</v>
      </c>
      <c r="E72" s="60">
        <f>'Fee Breakdown'!$H$30*E71</f>
        <v>370717.6</v>
      </c>
      <c r="F72" s="60">
        <f>'Fee Breakdown'!$H$30*F71</f>
        <v>370717.6</v>
      </c>
      <c r="G72" s="60">
        <f>'Fee Breakdown'!$H$30*G71</f>
        <v>370717.6</v>
      </c>
      <c r="H72" s="126">
        <f>SUM(C72:G72)</f>
        <v>1853588</v>
      </c>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row>
    <row r="73" spans="1:69" s="8" customFormat="1">
      <c r="A73" s="15"/>
      <c r="B73" s="36"/>
      <c r="C73" s="60"/>
      <c r="D73" s="60"/>
      <c r="E73" s="60"/>
      <c r="F73" s="60"/>
      <c r="G73" s="60"/>
      <c r="H73" s="60"/>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row>
    <row r="74" spans="1:69" s="8" customFormat="1">
      <c r="A74" s="15"/>
      <c r="B74" s="7"/>
      <c r="C74" s="22"/>
      <c r="D74" s="27"/>
      <c r="E74" s="27"/>
      <c r="F74" s="27"/>
      <c r="G74" s="27"/>
      <c r="H74" s="27"/>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row>
    <row r="75" spans="1:69" s="8" customFormat="1">
      <c r="A75" s="15"/>
      <c r="B75" s="35" t="str">
        <f>B13</f>
        <v>Decommissioning assets</v>
      </c>
      <c r="C75" s="64"/>
      <c r="D75" s="65"/>
      <c r="E75" s="65"/>
      <c r="F75" s="65"/>
      <c r="G75" s="65"/>
      <c r="H75" s="6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row>
    <row r="76" spans="1:69" s="2" customFormat="1">
      <c r="A76" s="7"/>
      <c r="B76" s="36" t="s">
        <v>24</v>
      </c>
      <c r="C76" s="34">
        <v>46</v>
      </c>
      <c r="D76" s="34">
        <v>46</v>
      </c>
      <c r="E76" s="34">
        <v>46</v>
      </c>
      <c r="F76" s="34">
        <v>46</v>
      </c>
      <c r="G76" s="34">
        <v>46</v>
      </c>
      <c r="H76" s="34">
        <f>SUM(C76:G76)</f>
        <v>230</v>
      </c>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row>
    <row r="77" spans="1:69" s="2" customFormat="1">
      <c r="A77" s="15"/>
      <c r="B77" s="36" t="s">
        <v>255</v>
      </c>
      <c r="C77" s="60">
        <f>'Fee Breakdown'!$H$39*C76</f>
        <v>24440.03</v>
      </c>
      <c r="D77" s="60">
        <f>'Fee Breakdown'!$H$39*D76</f>
        <v>24440.03</v>
      </c>
      <c r="E77" s="60">
        <f>'Fee Breakdown'!$H$39*E76</f>
        <v>24440.03</v>
      </c>
      <c r="F77" s="60">
        <f>'Fee Breakdown'!$H$39*F76</f>
        <v>24440.03</v>
      </c>
      <c r="G77" s="60">
        <f>'Fee Breakdown'!$H$39*G76</f>
        <v>24440.03</v>
      </c>
      <c r="H77" s="126">
        <f>SUM(C77:G77)</f>
        <v>122200.15</v>
      </c>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row>
    <row r="78" spans="1:69" s="8" customFormat="1">
      <c r="A78" s="15"/>
      <c r="B78" s="36"/>
      <c r="C78" s="60"/>
      <c r="D78" s="59"/>
      <c r="E78" s="60"/>
      <c r="F78" s="60"/>
      <c r="G78" s="60"/>
      <c r="H78" s="60"/>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row>
    <row r="79" spans="1:69" s="7" customFormat="1">
      <c r="B79" s="164" t="s">
        <v>295</v>
      </c>
      <c r="C79" s="165">
        <f t="shared" ref="C79:H79" si="5">C62+C67+C72+C77</f>
        <v>1380593.31</v>
      </c>
      <c r="D79" s="165">
        <f t="shared" si="5"/>
        <v>1380593.31</v>
      </c>
      <c r="E79" s="165">
        <f t="shared" si="5"/>
        <v>1380593.31</v>
      </c>
      <c r="F79" s="165">
        <f t="shared" si="5"/>
        <v>1380593.31</v>
      </c>
      <c r="G79" s="165">
        <f t="shared" si="5"/>
        <v>1380593.31</v>
      </c>
      <c r="H79" s="165">
        <f t="shared" si="5"/>
        <v>6902966.5500000007</v>
      </c>
    </row>
    <row r="80" spans="1:69" s="7" customFormat="1">
      <c r="B80" s="168" t="s">
        <v>14</v>
      </c>
      <c r="C80" s="168"/>
      <c r="D80" s="168"/>
      <c r="E80" s="168"/>
      <c r="F80" s="168"/>
      <c r="G80" s="168"/>
      <c r="H80" s="168"/>
    </row>
    <row r="81" spans="1:69" s="2" customFormat="1">
      <c r="A81" s="7"/>
      <c r="B81" s="72" t="s">
        <v>89</v>
      </c>
      <c r="C81" s="13"/>
      <c r="D81" s="13"/>
      <c r="E81" s="13"/>
      <c r="F81" s="13"/>
      <c r="G81" s="13"/>
      <c r="H81" s="13"/>
      <c r="I81" s="131"/>
      <c r="J81" s="131"/>
      <c r="K81" s="131"/>
      <c r="L81" s="131"/>
      <c r="M81" s="131"/>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row>
    <row r="82" spans="1:69" s="7" customFormat="1">
      <c r="B82" s="66"/>
      <c r="C82" s="66"/>
      <c r="D82" s="66"/>
      <c r="E82" s="66"/>
      <c r="F82" s="66"/>
      <c r="G82" s="66"/>
      <c r="H82" s="66"/>
      <c r="I82" s="151"/>
      <c r="J82" s="151"/>
      <c r="K82" s="151"/>
      <c r="L82" s="151"/>
      <c r="M82" s="151"/>
      <c r="N82" s="151"/>
    </row>
    <row r="83" spans="1:69" s="7" customFormat="1"/>
    <row r="84" spans="1:69" s="7" customFormat="1"/>
    <row r="85" spans="1:69" s="7" customFormat="1">
      <c r="D85" s="21"/>
      <c r="E85" s="21"/>
      <c r="F85" s="21"/>
      <c r="G85" s="21"/>
      <c r="H85" s="21"/>
      <c r="I85" s="21"/>
    </row>
    <row r="86" spans="1:69" s="8" customFormat="1">
      <c r="A86" s="15"/>
      <c r="B86" s="1" t="s">
        <v>297</v>
      </c>
      <c r="C86" s="1"/>
      <c r="D86" s="1"/>
      <c r="E86" s="4"/>
      <c r="F86" s="4"/>
      <c r="G86" s="4"/>
      <c r="H86" s="4"/>
      <c r="I86" s="21"/>
      <c r="J86" s="21"/>
      <c r="K86" s="21"/>
      <c r="L86" s="21"/>
      <c r="M86" s="21"/>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row>
    <row r="87" spans="1:69" s="15" customFormat="1">
      <c r="B87" s="41"/>
    </row>
    <row r="88" spans="1:69" s="8" customFormat="1">
      <c r="A88" s="15"/>
      <c r="B88" s="3" t="s">
        <v>5</v>
      </c>
      <c r="C88" s="6" t="s">
        <v>10</v>
      </c>
      <c r="D88" s="32" t="s">
        <v>19</v>
      </c>
      <c r="E88" s="32" t="s">
        <v>20</v>
      </c>
      <c r="F88" s="32" t="s">
        <v>21</v>
      </c>
      <c r="G88" s="32" t="s">
        <v>22</v>
      </c>
      <c r="H88" s="32" t="s">
        <v>23</v>
      </c>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row>
    <row r="89" spans="1:69" s="8" customFormat="1" ht="14.45" customHeight="1">
      <c r="A89" s="15"/>
      <c r="B89" s="8" t="s">
        <v>11</v>
      </c>
      <c r="C89" s="67">
        <f>'AER FD Input Data'!G13</f>
        <v>1</v>
      </c>
      <c r="D89" s="67">
        <f>'AER FD Input Data'!H13</f>
        <v>1.0242487465753967</v>
      </c>
      <c r="E89" s="67">
        <f>'AER FD Input Data'!I13</f>
        <v>1.0557705826767474</v>
      </c>
      <c r="F89" s="67">
        <f>'AER FD Input Data'!J13</f>
        <v>1.0927152564301721</v>
      </c>
      <c r="G89" s="67">
        <f>'AER FD Input Data'!K13</f>
        <v>1.1335932344577511</v>
      </c>
      <c r="H89" s="67">
        <f>'AER FD Input Data'!L13</f>
        <v>1.1742976491782107</v>
      </c>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row>
    <row r="90" spans="1:69" s="8" customFormat="1" ht="14.45" customHeight="1">
      <c r="A90" s="15"/>
      <c r="B90" s="8" t="s">
        <v>12</v>
      </c>
      <c r="C90" s="67">
        <f>'AER FD Input Data'!G14</f>
        <v>1</v>
      </c>
      <c r="D90" s="67">
        <f>'AER FD Input Data'!H14</f>
        <v>1.0242487465753967</v>
      </c>
      <c r="E90" s="67">
        <f>'AER FD Input Data'!I14</f>
        <v>1.0490854948612711</v>
      </c>
      <c r="F90" s="67">
        <f>'AER FD Input Data'!J14</f>
        <v>1.0745245031620867</v>
      </c>
      <c r="G90" s="67">
        <f>'AER FD Input Data'!K14</f>
        <v>1.1005803755283181</v>
      </c>
      <c r="H90" s="67">
        <f>'AER FD Input Data'!L14</f>
        <v>1.1272680701403592</v>
      </c>
      <c r="I90" s="15"/>
      <c r="J90" s="18"/>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row>
    <row r="91" spans="1:69" s="8" customFormat="1" ht="14.45" customHeight="1">
      <c r="A91" s="15"/>
      <c r="B91" s="8" t="s">
        <v>13</v>
      </c>
      <c r="C91" s="67">
        <f>'AER FD Input Data'!G15</f>
        <v>1</v>
      </c>
      <c r="D91" s="67">
        <f>'AER FD Input Data'!H15</f>
        <v>1</v>
      </c>
      <c r="E91" s="67">
        <f>'AER FD Input Data'!I15</f>
        <v>1.0063723003017597</v>
      </c>
      <c r="F91" s="67">
        <f>'AER FD Input Data'!J15</f>
        <v>1.016929119079699</v>
      </c>
      <c r="G91" s="67">
        <f>'AER FD Input Data'!K15</f>
        <v>1.0299958636947215</v>
      </c>
      <c r="H91" s="67">
        <f>'AER FD Input Data'!L15</f>
        <v>1.0417199602149607</v>
      </c>
      <c r="I91" s="15"/>
      <c r="J91" s="18"/>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row>
    <row r="92" spans="1:69" s="15" customFormat="1" ht="14.45" customHeight="1">
      <c r="D92" s="18"/>
      <c r="E92" s="18"/>
      <c r="F92" s="18"/>
      <c r="G92" s="18"/>
      <c r="H92" s="18"/>
      <c r="I92" s="18"/>
      <c r="J92" s="18"/>
      <c r="K92" s="18"/>
      <c r="L92" s="18"/>
      <c r="M92" s="18"/>
      <c r="N92" s="18"/>
    </row>
    <row r="93" spans="1:69" s="7" customFormat="1" ht="14.45" customHeight="1">
      <c r="B93" s="1" t="s">
        <v>94</v>
      </c>
      <c r="C93" s="1"/>
      <c r="D93" s="1"/>
      <c r="E93" s="1"/>
      <c r="F93" s="4"/>
      <c r="G93" s="4"/>
      <c r="H93" s="4"/>
    </row>
    <row r="94" spans="1:69">
      <c r="B94" s="7"/>
      <c r="C94" s="7"/>
      <c r="D94" s="7"/>
      <c r="E94" s="7"/>
      <c r="F94" s="7"/>
      <c r="G94" s="7"/>
      <c r="H94" s="7"/>
      <c r="I94" s="147"/>
      <c r="J94" s="147"/>
    </row>
    <row r="95" spans="1:69">
      <c r="B95" s="3" t="s">
        <v>5</v>
      </c>
      <c r="C95" s="6" t="s">
        <v>95</v>
      </c>
      <c r="D95" s="32" t="s">
        <v>96</v>
      </c>
      <c r="E95" s="6" t="s">
        <v>97</v>
      </c>
      <c r="F95" s="32" t="s">
        <v>98</v>
      </c>
      <c r="G95" s="32" t="s">
        <v>99</v>
      </c>
      <c r="H95" s="32" t="s">
        <v>100</v>
      </c>
      <c r="I95" s="147"/>
      <c r="J95" s="147"/>
    </row>
    <row r="96" spans="1:69">
      <c r="B96" s="8" t="s">
        <v>101</v>
      </c>
      <c r="C96" s="91"/>
      <c r="D96" s="91">
        <v>1</v>
      </c>
      <c r="E96" s="91">
        <f>D96*(1+E98)*(1-E97)</f>
        <v>1.0353329951690822</v>
      </c>
      <c r="F96" s="91">
        <f t="shared" ref="F96:G96" si="6">E96*(1+F98)*(1-F97)</f>
        <v>1.0621947743913041</v>
      </c>
      <c r="G96" s="91">
        <f t="shared" si="6"/>
        <v>1.0876998293290692</v>
      </c>
      <c r="H96" s="91">
        <f>G96*(1+H99)*(1-H97)</f>
        <v>1.1205581534732707</v>
      </c>
      <c r="I96" s="147"/>
      <c r="J96" s="147"/>
    </row>
    <row r="97" spans="2:10">
      <c r="B97" s="8" t="s">
        <v>102</v>
      </c>
      <c r="C97" s="91"/>
      <c r="D97" s="91"/>
      <c r="E97" s="91">
        <f>-'AER FD Input Data'!D19</f>
        <v>-1.0200000000000001E-2</v>
      </c>
      <c r="F97" s="91">
        <f>-'AER FD Input Data'!E19</f>
        <v>-1.0699999999999999E-2</v>
      </c>
      <c r="G97" s="91">
        <f>-'AER FD Input Data'!F19</f>
        <v>-1.11E-2</v>
      </c>
      <c r="H97" s="91">
        <f>-'AER FD Input Data'!G19</f>
        <v>-1.0999999999999999E-2</v>
      </c>
      <c r="I97" s="147"/>
      <c r="J97" s="147"/>
    </row>
    <row r="98" spans="2:10">
      <c r="B98" s="8" t="s">
        <v>103</v>
      </c>
      <c r="C98" s="91">
        <v>1.76278015613196E-2</v>
      </c>
      <c r="D98" s="91">
        <f>'AER FD Input Data'!C18</f>
        <v>2.4498886414253906E-2</v>
      </c>
      <c r="E98" s="91">
        <f>'AER FD Input Data'!D18</f>
        <v>2.4879227053140163E-2</v>
      </c>
      <c r="F98" s="91">
        <f>'AER FD Input Data'!E18</f>
        <v>1.5083667216591934E-2</v>
      </c>
      <c r="G98" s="91">
        <f>'AER FD Input Data'!F18</f>
        <v>1.2769909449732886E-2</v>
      </c>
      <c r="H98" s="67"/>
      <c r="I98" s="147"/>
      <c r="J98" s="147"/>
    </row>
    <row r="99" spans="2:10">
      <c r="B99" s="8" t="s">
        <v>104</v>
      </c>
      <c r="C99" s="91"/>
      <c r="D99" s="91"/>
      <c r="E99" s="91"/>
      <c r="F99" s="91"/>
      <c r="G99" s="67"/>
      <c r="H99" s="67">
        <f>'AER FD Input Data'!G18</f>
        <v>1.9E-2</v>
      </c>
      <c r="I99" s="147"/>
      <c r="J99" s="147"/>
    </row>
    <row r="100" spans="2:10" s="147" customFormat="1"/>
    <row r="101" spans="2:10" s="147" customFormat="1"/>
    <row r="102" spans="2:10" s="147" customFormat="1"/>
    <row r="103" spans="2:10" s="147" customFormat="1"/>
    <row r="104" spans="2:10" s="147" customFormat="1"/>
    <row r="105" spans="2:10" s="147" customFormat="1" hidden="1"/>
    <row r="106" spans="2:10" s="147" customFormat="1" hidden="1"/>
    <row r="107" spans="2:10" s="147" customFormat="1" hidden="1"/>
    <row r="108" spans="2:10" s="147" customFormat="1" hidden="1"/>
    <row r="109" spans="2:10" s="147" customFormat="1" hidden="1"/>
    <row r="110" spans="2:10" s="147" customFormat="1" hidden="1"/>
    <row r="111" spans="2:10" s="147" customFormat="1" hidden="1"/>
    <row r="112" spans="2:10" s="147" customFormat="1" hidden="1"/>
    <row r="113" s="147" customFormat="1" hidden="1"/>
    <row r="114" s="147" customFormat="1" hidden="1"/>
    <row r="115" s="147" customFormat="1" hidden="1"/>
    <row r="116" s="147" customFormat="1" hidden="1"/>
    <row r="117" s="147" customFormat="1" hidden="1"/>
    <row r="118" s="147" customFormat="1" hidden="1"/>
    <row r="119" s="147" customFormat="1" hidden="1"/>
    <row r="120" s="147" customFormat="1" hidden="1"/>
    <row r="121" s="147" customFormat="1" hidden="1"/>
    <row r="122" s="147" customFormat="1" hidden="1"/>
    <row r="123" s="147" customFormat="1" hidden="1"/>
    <row r="124" s="147" customFormat="1" hidden="1"/>
    <row r="125" s="147" customFormat="1" hidden="1"/>
    <row r="126" s="147" customFormat="1" hidden="1"/>
    <row r="127" s="147" customFormat="1" hidden="1"/>
    <row r="128" s="147" customFormat="1" hidden="1"/>
    <row r="129" s="147" customFormat="1" hidden="1"/>
    <row r="130" s="147" customFormat="1" hidden="1"/>
    <row r="131" s="147" customFormat="1" hidden="1"/>
    <row r="132" s="147" customFormat="1" hidden="1"/>
    <row r="133" s="147" customFormat="1" hidden="1"/>
    <row r="134" s="147" customFormat="1" hidden="1"/>
    <row r="135" s="147" customFormat="1" hidden="1"/>
    <row r="136" s="147" customFormat="1" hidden="1"/>
    <row r="137" s="147" customFormat="1" hidden="1"/>
    <row r="138" s="147" customFormat="1" hidden="1"/>
    <row r="139" s="147" customFormat="1" hidden="1"/>
    <row r="140" s="147" customFormat="1" hidden="1"/>
    <row r="141" s="147" customFormat="1" hidden="1"/>
    <row r="142" s="147" customFormat="1" hidden="1"/>
    <row r="143" s="147" customFormat="1" hidden="1"/>
    <row r="144" s="147" customFormat="1" hidden="1"/>
    <row r="145" s="147" customFormat="1" hidden="1"/>
    <row r="146" s="147" customFormat="1" hidden="1"/>
    <row r="147" s="147" customFormat="1" hidden="1"/>
    <row r="148" s="147" customFormat="1" hidden="1"/>
    <row r="149" s="147" customFormat="1" hidden="1"/>
    <row r="150" s="147" customFormat="1" hidden="1"/>
    <row r="151" s="147" customFormat="1" hidden="1"/>
    <row r="152" s="147" customFormat="1" hidden="1"/>
    <row r="153" s="147" customFormat="1" hidden="1"/>
    <row r="154" s="147" customFormat="1" hidden="1"/>
    <row r="155" s="147" customFormat="1" hidden="1"/>
    <row r="156" s="147" customFormat="1" hidden="1"/>
    <row r="157" s="147" customFormat="1" hidden="1"/>
    <row r="158" s="147" customFormat="1" hidden="1"/>
    <row r="159" s="147" customFormat="1" hidden="1"/>
    <row r="160" s="147" customFormat="1" hidden="1"/>
    <row r="161" s="147" customFormat="1" hidden="1"/>
    <row r="162" s="147" customFormat="1" hidden="1"/>
    <row r="163" s="147" customFormat="1" hidden="1"/>
    <row r="164" s="147" customFormat="1" hidden="1"/>
    <row r="165" s="147" customFormat="1" hidden="1"/>
    <row r="166" s="147" customFormat="1" hidden="1"/>
    <row r="167" s="147" customFormat="1" hidden="1"/>
    <row r="168" s="147" customFormat="1" hidden="1"/>
    <row r="169" s="147" customFormat="1" hidden="1"/>
    <row r="170" s="147" customFormat="1" hidden="1"/>
    <row r="171" s="147" customFormat="1" hidden="1"/>
    <row r="172" s="147" customFormat="1" hidden="1"/>
    <row r="173" s="147" customFormat="1" hidden="1"/>
    <row r="174" s="147" customFormat="1" hidden="1"/>
    <row r="175" s="147" customFormat="1" hidden="1"/>
    <row r="176" s="147" customFormat="1" hidden="1"/>
    <row r="177" s="147" customFormat="1" hidden="1"/>
    <row r="178" s="147" customFormat="1" hidden="1"/>
    <row r="179" s="147" customFormat="1" hidden="1"/>
    <row r="180" s="147" customFormat="1" hidden="1"/>
    <row r="181" s="147" customFormat="1" hidden="1"/>
    <row r="182" s="147" customFormat="1" hidden="1"/>
    <row r="183" s="147" customFormat="1" hidden="1"/>
    <row r="184" s="147" customFormat="1" hidden="1"/>
    <row r="185" s="147" customFormat="1" hidden="1"/>
    <row r="186" s="147" customFormat="1" hidden="1"/>
    <row r="187" s="147" customFormat="1" hidden="1"/>
    <row r="188" s="147" customFormat="1" hidden="1"/>
    <row r="189" s="147" customFormat="1" hidden="1"/>
    <row r="190" s="147" customFormat="1" hidden="1"/>
    <row r="191" s="147" customFormat="1" hidden="1"/>
    <row r="192" s="147" customFormat="1" hidden="1"/>
    <row r="193" s="147" customFormat="1" hidden="1"/>
    <row r="194" s="147" customFormat="1" hidden="1"/>
    <row r="195" s="147" customFormat="1" hidden="1"/>
    <row r="196" s="147" customFormat="1" hidden="1"/>
    <row r="197" s="147" customFormat="1" hidden="1"/>
    <row r="198" s="147" customFormat="1" hidden="1"/>
    <row r="199" s="147" customFormat="1" hidden="1"/>
    <row r="200" s="147" customFormat="1" hidden="1"/>
    <row r="201" s="147" customFormat="1" hidden="1"/>
    <row r="202" s="147" customFormat="1" hidden="1"/>
    <row r="203" s="147" customFormat="1" hidden="1"/>
    <row r="204" s="147" customFormat="1" hidden="1"/>
    <row r="205" s="147" customFormat="1" hidden="1"/>
    <row r="206" s="147" customFormat="1" hidden="1"/>
    <row r="207" s="147" customFormat="1" hidden="1"/>
    <row r="208"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pans="9:10" s="147" customFormat="1" hidden="1"/>
    <row r="242" spans="9:10" s="147" customFormat="1" hidden="1"/>
    <row r="243" spans="9:10" s="147" customFormat="1" hidden="1"/>
    <row r="244" spans="9:10" s="147" customFormat="1" hidden="1"/>
    <row r="245" spans="9:10" s="147" customFormat="1" hidden="1"/>
    <row r="246" spans="9:10" s="147" customFormat="1" hidden="1"/>
    <row r="247" spans="9:10" hidden="1">
      <c r="I247" s="147"/>
      <c r="J247" s="147"/>
    </row>
    <row r="248" spans="9:10" hidden="1">
      <c r="I248" s="147"/>
      <c r="J248" s="147"/>
    </row>
  </sheetData>
  <mergeCells count="11">
    <mergeCell ref="B30:G30"/>
    <mergeCell ref="B35:G35"/>
    <mergeCell ref="C39:G39"/>
    <mergeCell ref="C40:E40"/>
    <mergeCell ref="F40:G40"/>
    <mergeCell ref="E6:I6"/>
    <mergeCell ref="B10:B12"/>
    <mergeCell ref="C10:C12"/>
    <mergeCell ref="B13:B14"/>
    <mergeCell ref="C13:C14"/>
    <mergeCell ref="E17:H1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O403"/>
  <sheetViews>
    <sheetView topLeftCell="A7" zoomScale="85" zoomScaleNormal="85" workbookViewId="0">
      <selection activeCell="H19" sqref="H19"/>
    </sheetView>
  </sheetViews>
  <sheetFormatPr defaultColWidth="0" defaultRowHeight="15" zeroHeight="1"/>
  <cols>
    <col min="1" max="1" width="3.7109375" style="147" customWidth="1"/>
    <col min="2" max="2" width="40.7109375" customWidth="1"/>
    <col min="3" max="12" width="20.7109375" customWidth="1"/>
    <col min="13" max="26" width="9.140625" style="147" customWidth="1"/>
    <col min="27" max="67" width="0" style="147" hidden="1" customWidth="1"/>
    <col min="68" max="16384" width="9.140625" hidden="1"/>
  </cols>
  <sheetData>
    <row r="1" spans="1:67" s="147" customFormat="1"/>
    <row r="2" spans="1:67" s="38" customFormat="1" ht="21" customHeight="1">
      <c r="A2" s="148"/>
      <c r="B2" s="28" t="s">
        <v>59</v>
      </c>
      <c r="C2" s="28"/>
      <c r="D2" s="28"/>
      <c r="E2" s="28"/>
      <c r="F2" s="28"/>
      <c r="G2" s="28"/>
      <c r="H2" s="28"/>
      <c r="I2" s="28"/>
      <c r="J2" s="28"/>
      <c r="K2" s="28"/>
      <c r="L2" s="2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row>
    <row r="3" spans="1:67" s="147" customFormat="1">
      <c r="B3" s="150"/>
    </row>
    <row r="4" spans="1:67" s="147" customFormat="1"/>
    <row r="5" spans="1:67" s="8" customFormat="1">
      <c r="A5" s="15"/>
      <c r="B5" s="1" t="s">
        <v>297</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row>
    <row r="6" spans="1:67" s="15" customFormat="1">
      <c r="B6" s="41"/>
    </row>
    <row r="7" spans="1:67" s="15" customFormat="1">
      <c r="B7" s="3" t="s">
        <v>256</v>
      </c>
      <c r="C7" s="6" t="s">
        <v>6</v>
      </c>
      <c r="D7" s="6" t="s">
        <v>7</v>
      </c>
      <c r="E7" s="6" t="s">
        <v>8</v>
      </c>
      <c r="F7" s="6" t="s">
        <v>9</v>
      </c>
      <c r="G7" s="6" t="s">
        <v>10</v>
      </c>
      <c r="H7" s="32" t="s">
        <v>19</v>
      </c>
      <c r="I7" s="32" t="s">
        <v>20</v>
      </c>
      <c r="J7" s="32" t="s">
        <v>21</v>
      </c>
      <c r="K7" s="32" t="s">
        <v>22</v>
      </c>
      <c r="L7" s="32" t="s">
        <v>23</v>
      </c>
    </row>
    <row r="8" spans="1:67" s="15" customFormat="1">
      <c r="B8" s="8" t="s">
        <v>11</v>
      </c>
      <c r="C8" s="134">
        <v>1</v>
      </c>
      <c r="D8" s="134">
        <f>D9*D10</f>
        <v>1.0353329951690822</v>
      </c>
      <c r="E8" s="134">
        <f t="shared" ref="E8:G8" si="0">E9*E10</f>
        <v>1.0621947743913043</v>
      </c>
      <c r="F8" s="134">
        <f t="shared" si="0"/>
        <v>1.0876998293290694</v>
      </c>
      <c r="G8" s="134">
        <f t="shared" si="0"/>
        <v>1.1205581534732714</v>
      </c>
      <c r="H8" s="9"/>
      <c r="I8" s="9"/>
      <c r="J8" s="9"/>
      <c r="K8" s="9"/>
      <c r="L8" s="9"/>
    </row>
    <row r="9" spans="1:67" s="15" customFormat="1">
      <c r="B9" s="8" t="s">
        <v>12</v>
      </c>
      <c r="C9" s="134">
        <v>1</v>
      </c>
      <c r="D9" s="134">
        <f>C9*(1+D18)</f>
        <v>1.0248792270531402</v>
      </c>
      <c r="E9" s="134">
        <f t="shared" ref="E9:G10" si="1">D9*(1+E18)</f>
        <v>1.0403381642512077</v>
      </c>
      <c r="F9" s="134">
        <f t="shared" si="1"/>
        <v>1.0536231884057969</v>
      </c>
      <c r="G9" s="134">
        <f t="shared" si="1"/>
        <v>1.0736420289855071</v>
      </c>
      <c r="H9" s="9"/>
      <c r="I9" s="9"/>
      <c r="J9" s="9"/>
      <c r="K9" s="9"/>
      <c r="L9" s="9"/>
    </row>
    <row r="10" spans="1:67" s="15" customFormat="1">
      <c r="B10" s="8" t="s">
        <v>13</v>
      </c>
      <c r="C10" s="134">
        <v>1</v>
      </c>
      <c r="D10" s="134">
        <f>C10*(1+D19)</f>
        <v>1.0102</v>
      </c>
      <c r="E10" s="134">
        <f t="shared" si="1"/>
        <v>1.0210091399999999</v>
      </c>
      <c r="F10" s="134">
        <f t="shared" si="1"/>
        <v>1.0323423414540001</v>
      </c>
      <c r="G10" s="134">
        <f t="shared" si="1"/>
        <v>1.043698107209994</v>
      </c>
      <c r="H10" s="135"/>
      <c r="I10" s="135"/>
      <c r="J10" s="135"/>
      <c r="K10" s="135"/>
      <c r="L10" s="135"/>
    </row>
    <row r="11" spans="1:67" s="15" customFormat="1">
      <c r="B11" s="41"/>
    </row>
    <row r="12" spans="1:67" s="8" customFormat="1">
      <c r="A12" s="15"/>
      <c r="B12" s="3" t="s">
        <v>5</v>
      </c>
      <c r="C12" s="6" t="s">
        <v>6</v>
      </c>
      <c r="D12" s="6" t="s">
        <v>7</v>
      </c>
      <c r="E12" s="6" t="s">
        <v>8</v>
      </c>
      <c r="F12" s="6" t="s">
        <v>9</v>
      </c>
      <c r="G12" s="6" t="s">
        <v>10</v>
      </c>
      <c r="H12" s="32" t="s">
        <v>19</v>
      </c>
      <c r="I12" s="32" t="s">
        <v>20</v>
      </c>
      <c r="J12" s="32" t="s">
        <v>21</v>
      </c>
      <c r="K12" s="32" t="s">
        <v>22</v>
      </c>
      <c r="L12" s="32" t="s">
        <v>23</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row>
    <row r="13" spans="1:67" s="8" customFormat="1">
      <c r="A13" s="15"/>
      <c r="B13" s="8" t="s">
        <v>11</v>
      </c>
      <c r="C13" s="9"/>
      <c r="D13" s="9"/>
      <c r="E13" s="9"/>
      <c r="F13" s="9"/>
      <c r="G13" s="68">
        <v>1</v>
      </c>
      <c r="H13" s="68">
        <f>H14*H15</f>
        <v>1.0242487465753967</v>
      </c>
      <c r="I13" s="68">
        <f t="shared" ref="I13:L13" si="2">I14*I15</f>
        <v>1.0557705826767474</v>
      </c>
      <c r="J13" s="68">
        <f t="shared" si="2"/>
        <v>1.0927152564301721</v>
      </c>
      <c r="K13" s="68">
        <f t="shared" si="2"/>
        <v>1.1335932344577511</v>
      </c>
      <c r="L13" s="68">
        <f t="shared" si="2"/>
        <v>1.1742976491782107</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row>
    <row r="14" spans="1:67" s="8" customFormat="1">
      <c r="A14" s="15"/>
      <c r="B14" s="8" t="s">
        <v>12</v>
      </c>
      <c r="C14" s="9"/>
      <c r="D14" s="9"/>
      <c r="E14" s="9"/>
      <c r="F14" s="9"/>
      <c r="G14" s="67">
        <v>1</v>
      </c>
      <c r="H14" s="67">
        <f t="shared" ref="H14:L15" si="3">G14*(1+H18)</f>
        <v>1.0242487465753967</v>
      </c>
      <c r="I14" s="67">
        <f t="shared" si="3"/>
        <v>1.0490854948612711</v>
      </c>
      <c r="J14" s="67">
        <f t="shared" si="3"/>
        <v>1.0745245031620867</v>
      </c>
      <c r="K14" s="67">
        <f t="shared" si="3"/>
        <v>1.1005803755283181</v>
      </c>
      <c r="L14" s="67">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row>
    <row r="15" spans="1:67" s="8" customFormat="1">
      <c r="A15" s="15"/>
      <c r="B15" s="8" t="s">
        <v>13</v>
      </c>
      <c r="C15" s="9"/>
      <c r="D15" s="9"/>
      <c r="E15" s="9"/>
      <c r="F15" s="9"/>
      <c r="G15" s="67">
        <v>1</v>
      </c>
      <c r="H15" s="67">
        <f t="shared" si="3"/>
        <v>1</v>
      </c>
      <c r="I15" s="67">
        <f t="shared" si="3"/>
        <v>1.0063723003017597</v>
      </c>
      <c r="J15" s="67">
        <f t="shared" si="3"/>
        <v>1.016929119079699</v>
      </c>
      <c r="K15" s="67">
        <f t="shared" si="3"/>
        <v>1.0299958636947215</v>
      </c>
      <c r="L15" s="67">
        <f t="shared" si="3"/>
        <v>1.0417199602149607</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row>
    <row r="16" spans="1:67" s="8" customFormat="1">
      <c r="A16" s="15"/>
      <c r="C16" s="9"/>
      <c r="D16" s="9"/>
      <c r="E16" s="9"/>
      <c r="F16" s="9"/>
      <c r="G16" s="9"/>
      <c r="H16" s="9"/>
      <c r="I16" s="9"/>
      <c r="J16" s="9"/>
      <c r="K16" s="9"/>
      <c r="L16" s="9"/>
      <c r="M16" s="15"/>
      <c r="N16" s="18"/>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row>
    <row r="17" spans="1:67" s="8" customFormat="1">
      <c r="A17" s="15"/>
      <c r="B17" s="3" t="s">
        <v>257</v>
      </c>
      <c r="C17" s="6" t="s">
        <v>6</v>
      </c>
      <c r="D17" s="6" t="s">
        <v>7</v>
      </c>
      <c r="E17" s="6" t="s">
        <v>8</v>
      </c>
      <c r="F17" s="6" t="s">
        <v>9</v>
      </c>
      <c r="G17" s="6" t="s">
        <v>10</v>
      </c>
      <c r="H17" s="32" t="s">
        <v>19</v>
      </c>
      <c r="I17" s="32" t="s">
        <v>20</v>
      </c>
      <c r="J17" s="32" t="s">
        <v>21</v>
      </c>
      <c r="K17" s="32" t="s">
        <v>22</v>
      </c>
      <c r="L17" s="32" t="s">
        <v>23</v>
      </c>
      <c r="M17" s="15"/>
      <c r="N17" s="18"/>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row>
    <row r="18" spans="1:67" s="8" customFormat="1">
      <c r="A18" s="15"/>
      <c r="B18" s="8" t="s">
        <v>258</v>
      </c>
      <c r="C18" s="160">
        <v>2.4498886414253906E-2</v>
      </c>
      <c r="D18" s="160">
        <v>2.4879227053140163E-2</v>
      </c>
      <c r="E18" s="160">
        <v>1.5083667216591934E-2</v>
      </c>
      <c r="F18" s="160">
        <v>1.2769909449732886E-2</v>
      </c>
      <c r="G18" s="162">
        <v>1.9E-2</v>
      </c>
      <c r="H18" s="162">
        <v>2.4248746575396697E-2</v>
      </c>
      <c r="I18" s="162">
        <v>2.4248746575396697E-2</v>
      </c>
      <c r="J18" s="162">
        <v>2.4248746575396697E-2</v>
      </c>
      <c r="K18" s="162">
        <v>2.4248746575396697E-2</v>
      </c>
      <c r="L18" s="162">
        <v>2.4248746575396697E-2</v>
      </c>
      <c r="M18" s="15"/>
      <c r="N18" s="18"/>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row>
    <row r="19" spans="1:67" s="8" customFormat="1">
      <c r="A19" s="15"/>
      <c r="B19" s="8" t="s">
        <v>259</v>
      </c>
      <c r="C19" s="160">
        <v>0</v>
      </c>
      <c r="D19" s="160">
        <v>1.0200000000000001E-2</v>
      </c>
      <c r="E19" s="160">
        <v>1.0699999999999999E-2</v>
      </c>
      <c r="F19" s="160">
        <v>1.11E-2</v>
      </c>
      <c r="G19" s="160">
        <v>1.0999999999999999E-2</v>
      </c>
      <c r="H19" s="206"/>
      <c r="I19" s="162">
        <v>6.3723003017598194E-3</v>
      </c>
      <c r="J19" s="162">
        <v>1.0489973516534423E-2</v>
      </c>
      <c r="K19" s="162">
        <v>1.2849218662208877E-2</v>
      </c>
      <c r="L19" s="162">
        <v>1.1382663691661226E-2</v>
      </c>
      <c r="M19" s="15"/>
      <c r="N19" s="18"/>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row>
    <row r="20" spans="1:67" s="8" customFormat="1">
      <c r="A20" s="15"/>
      <c r="C20" s="9"/>
      <c r="D20" s="9"/>
      <c r="E20" s="9"/>
      <c r="F20" s="9"/>
      <c r="G20" s="9"/>
      <c r="H20" s="9"/>
      <c r="I20" s="9"/>
      <c r="J20" s="9"/>
      <c r="K20" s="9"/>
      <c r="L20" s="9"/>
      <c r="M20" s="15"/>
      <c r="N20" s="18"/>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row>
    <row r="21" spans="1:67" s="8" customFormat="1">
      <c r="A21" s="15"/>
      <c r="C21" s="9"/>
      <c r="D21" s="9"/>
      <c r="E21" s="9"/>
      <c r="F21" s="9"/>
      <c r="G21" s="9"/>
      <c r="H21" s="9"/>
      <c r="I21" s="9"/>
      <c r="J21" s="9"/>
      <c r="K21" s="9"/>
      <c r="L21" s="9"/>
      <c r="M21" s="15"/>
      <c r="N21" s="18"/>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row>
    <row r="22" spans="1:67" s="8" customFormat="1">
      <c r="A22" s="15"/>
      <c r="C22" s="9"/>
      <c r="D22" s="9"/>
      <c r="E22" s="9"/>
      <c r="F22" s="9"/>
      <c r="G22" s="9"/>
      <c r="H22" s="9"/>
      <c r="I22" s="9"/>
      <c r="J22" s="9"/>
      <c r="K22" s="9"/>
      <c r="L22" s="9"/>
      <c r="M22" s="15"/>
      <c r="N22" s="18"/>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row>
    <row r="23" spans="1:67" s="8" customFormat="1">
      <c r="A23" s="15"/>
      <c r="B23" s="169" t="s">
        <v>260</v>
      </c>
      <c r="C23" s="169"/>
      <c r="D23" s="169"/>
      <c r="E23" s="169"/>
      <c r="F23" s="169"/>
      <c r="G23" s="169"/>
      <c r="H23" s="169"/>
      <c r="I23" s="169"/>
      <c r="J23" s="169"/>
      <c r="K23" s="169"/>
      <c r="L23" s="169"/>
      <c r="M23" s="15"/>
      <c r="N23" s="18"/>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row>
    <row r="24" spans="1:67" s="8" customFormat="1" ht="30">
      <c r="A24" s="15"/>
      <c r="B24" s="42" t="s">
        <v>26</v>
      </c>
      <c r="C24" s="42" t="s">
        <v>27</v>
      </c>
      <c r="D24" s="42" t="s">
        <v>28</v>
      </c>
      <c r="E24" s="42" t="s">
        <v>29</v>
      </c>
      <c r="F24" s="42" t="s">
        <v>30</v>
      </c>
      <c r="G24" s="42" t="s">
        <v>31</v>
      </c>
      <c r="H24" s="42" t="s">
        <v>32</v>
      </c>
      <c r="I24" s="42" t="s">
        <v>33</v>
      </c>
      <c r="J24" s="42" t="s">
        <v>34</v>
      </c>
      <c r="K24" s="42" t="s">
        <v>35</v>
      </c>
      <c r="L24" s="42" t="s">
        <v>36</v>
      </c>
      <c r="M24" s="15"/>
      <c r="N24" s="18"/>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row>
    <row r="25" spans="1:67" s="8" customFormat="1" ht="30">
      <c r="A25" s="15"/>
      <c r="B25" s="43"/>
      <c r="C25" s="43"/>
      <c r="D25" s="43" t="s">
        <v>38</v>
      </c>
      <c r="E25" s="43" t="s">
        <v>37</v>
      </c>
      <c r="F25" s="43" t="s">
        <v>37</v>
      </c>
      <c r="G25" s="43" t="s">
        <v>38</v>
      </c>
      <c r="H25" s="43" t="s">
        <v>38</v>
      </c>
      <c r="I25" s="43" t="s">
        <v>38</v>
      </c>
      <c r="J25" s="43" t="s">
        <v>39</v>
      </c>
      <c r="K25" s="43"/>
      <c r="L25" s="43" t="s">
        <v>40</v>
      </c>
      <c r="M25" s="15"/>
      <c r="N25" s="18"/>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row>
    <row r="26" spans="1:67" s="8" customFormat="1">
      <c r="A26" s="15"/>
      <c r="B26" s="136" t="s">
        <v>41</v>
      </c>
      <c r="C26" s="137" t="s">
        <v>42</v>
      </c>
      <c r="D26" s="138">
        <v>39</v>
      </c>
      <c r="E26" s="139">
        <v>0.52232025787876424</v>
      </c>
      <c r="F26" s="140">
        <v>0.5</v>
      </c>
      <c r="G26" s="141">
        <v>20.370490057271805</v>
      </c>
      <c r="H26" s="142">
        <v>59.370490057271809</v>
      </c>
      <c r="I26" s="142">
        <v>29.685245028635904</v>
      </c>
      <c r="J26" s="142">
        <v>89.055735085907713</v>
      </c>
      <c r="K26" s="143">
        <v>0</v>
      </c>
      <c r="L26" s="144">
        <v>89.055735085907713</v>
      </c>
      <c r="M26" s="15"/>
      <c r="N26" s="18"/>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row>
    <row r="27" spans="1:67" s="8" customFormat="1">
      <c r="A27" s="15"/>
      <c r="B27" s="145" t="s">
        <v>43</v>
      </c>
      <c r="C27" s="146" t="s">
        <v>44</v>
      </c>
      <c r="D27" s="138">
        <v>59</v>
      </c>
      <c r="E27" s="139">
        <v>0.52232025787876424</v>
      </c>
      <c r="F27" s="140">
        <v>0.59</v>
      </c>
      <c r="G27" s="141">
        <v>30.81689521484709</v>
      </c>
      <c r="H27" s="142">
        <v>89.816895214847094</v>
      </c>
      <c r="I27" s="142">
        <v>52.991968176759784</v>
      </c>
      <c r="J27" s="142">
        <v>142.80886339160688</v>
      </c>
      <c r="K27" s="143">
        <v>0</v>
      </c>
      <c r="L27" s="144">
        <v>142.80886339160688</v>
      </c>
      <c r="M27" s="15"/>
      <c r="N27" s="18"/>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row>
    <row r="28" spans="1:67" s="8" customFormat="1">
      <c r="A28" s="15"/>
      <c r="B28" s="145" t="s">
        <v>45</v>
      </c>
      <c r="C28" s="146" t="s">
        <v>46</v>
      </c>
      <c r="D28" s="138">
        <v>69</v>
      </c>
      <c r="E28" s="139">
        <v>0.52232025787876424</v>
      </c>
      <c r="F28" s="140">
        <v>0.69000000000000006</v>
      </c>
      <c r="G28" s="141">
        <v>36.040097793634729</v>
      </c>
      <c r="H28" s="142">
        <v>105.04009779363473</v>
      </c>
      <c r="I28" s="142">
        <v>72.477667477607966</v>
      </c>
      <c r="J28" s="142">
        <v>177.51776527124269</v>
      </c>
      <c r="K28" s="143">
        <v>0</v>
      </c>
      <c r="L28" s="144">
        <v>177.51776527124269</v>
      </c>
      <c r="M28" s="15"/>
      <c r="N28" s="18"/>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row>
    <row r="29" spans="1:67" s="8" customFormat="1">
      <c r="A29" s="15"/>
      <c r="B29" s="145" t="s">
        <v>47</v>
      </c>
      <c r="C29" s="146" t="s">
        <v>48</v>
      </c>
      <c r="D29" s="138">
        <v>47</v>
      </c>
      <c r="E29" s="139">
        <v>0.52232025787876424</v>
      </c>
      <c r="F29" s="140">
        <v>0.87</v>
      </c>
      <c r="G29" s="141">
        <v>24.549052120301919</v>
      </c>
      <c r="H29" s="142">
        <v>71.549052120301923</v>
      </c>
      <c r="I29" s="142">
        <v>62.247675344662674</v>
      </c>
      <c r="J29" s="142">
        <v>133.79672746496459</v>
      </c>
      <c r="K29" s="143">
        <v>0</v>
      </c>
      <c r="L29" s="144">
        <v>133.79672746496459</v>
      </c>
      <c r="M29" s="15"/>
      <c r="N29" s="18"/>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row>
    <row r="30" spans="1:67" s="8" customFormat="1">
      <c r="A30" s="15"/>
      <c r="B30" s="145" t="s">
        <v>49</v>
      </c>
      <c r="C30" s="146" t="s">
        <v>50</v>
      </c>
      <c r="D30" s="138">
        <v>82</v>
      </c>
      <c r="E30" s="139">
        <v>0.52232025787876424</v>
      </c>
      <c r="F30" s="140">
        <v>0.69000000000000006</v>
      </c>
      <c r="G30" s="141">
        <v>42.830261146058668</v>
      </c>
      <c r="H30" s="142">
        <v>124.83026114605866</v>
      </c>
      <c r="I30" s="142">
        <v>86.132880190780483</v>
      </c>
      <c r="J30" s="142">
        <v>210.96314133683916</v>
      </c>
      <c r="K30" s="143">
        <v>0</v>
      </c>
      <c r="L30" s="144">
        <v>210.96314133683916</v>
      </c>
      <c r="M30" s="15"/>
      <c r="N30" s="18"/>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row>
    <row r="31" spans="1:67" s="8" customFormat="1">
      <c r="A31" s="15"/>
      <c r="C31" s="9"/>
      <c r="D31" s="9"/>
      <c r="E31" s="9"/>
      <c r="F31" s="9"/>
      <c r="G31" s="9"/>
      <c r="H31" s="9"/>
      <c r="I31" s="9"/>
      <c r="J31" s="9"/>
      <c r="K31" s="9"/>
      <c r="L31" s="9"/>
      <c r="M31" s="15"/>
      <c r="N31" s="18"/>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row>
    <row r="32" spans="1:67" s="8" customFormat="1">
      <c r="A32" s="15"/>
      <c r="C32" s="9"/>
      <c r="D32" s="9"/>
      <c r="E32" s="9"/>
      <c r="F32" s="9"/>
      <c r="G32" s="9"/>
      <c r="H32" s="9"/>
      <c r="I32" s="9"/>
      <c r="J32" s="9"/>
      <c r="K32" s="9"/>
      <c r="L32" s="9"/>
      <c r="M32" s="15"/>
      <c r="N32" s="18"/>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row>
    <row r="33" spans="1:67" s="8" customFormat="1">
      <c r="A33" s="15"/>
      <c r="C33" s="9"/>
      <c r="D33" s="9"/>
      <c r="E33" s="9"/>
      <c r="F33" s="9"/>
      <c r="G33" s="9"/>
      <c r="H33" s="9"/>
      <c r="I33" s="9"/>
      <c r="J33" s="9"/>
      <c r="K33" s="9"/>
      <c r="L33" s="9"/>
      <c r="M33" s="15"/>
      <c r="N33" s="18"/>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row>
    <row r="34" spans="1:67">
      <c r="B34" s="191" t="s">
        <v>263</v>
      </c>
      <c r="C34" s="191"/>
      <c r="D34" s="191"/>
      <c r="E34" s="191"/>
      <c r="F34" s="191"/>
      <c r="G34" s="191"/>
      <c r="H34" s="191"/>
      <c r="I34" s="191"/>
      <c r="J34" s="191"/>
      <c r="K34" s="191"/>
      <c r="L34" s="191"/>
    </row>
    <row r="35" spans="1:67" ht="45" customHeight="1">
      <c r="B35" s="42" t="s">
        <v>26</v>
      </c>
      <c r="C35" s="42" t="s">
        <v>27</v>
      </c>
      <c r="D35" s="42" t="s">
        <v>28</v>
      </c>
      <c r="E35" s="42" t="s">
        <v>29</v>
      </c>
      <c r="F35" s="42" t="s">
        <v>30</v>
      </c>
      <c r="G35" s="42" t="s">
        <v>31</v>
      </c>
      <c r="H35" s="42" t="s">
        <v>32</v>
      </c>
      <c r="I35" s="42" t="s">
        <v>33</v>
      </c>
      <c r="J35" s="42" t="s">
        <v>34</v>
      </c>
      <c r="K35" s="42" t="s">
        <v>35</v>
      </c>
      <c r="L35" s="42" t="s">
        <v>36</v>
      </c>
      <c r="M35" s="149"/>
    </row>
    <row r="36" spans="1:67" ht="30">
      <c r="B36" s="43"/>
      <c r="C36" s="43"/>
      <c r="D36" s="43" t="s">
        <v>262</v>
      </c>
      <c r="E36" s="43" t="s">
        <v>37</v>
      </c>
      <c r="F36" s="43" t="s">
        <v>37</v>
      </c>
      <c r="G36" s="43" t="s">
        <v>38</v>
      </c>
      <c r="H36" s="43" t="s">
        <v>38</v>
      </c>
      <c r="I36" s="43" t="s">
        <v>38</v>
      </c>
      <c r="J36" s="43" t="s">
        <v>39</v>
      </c>
      <c r="K36" s="43"/>
      <c r="L36" s="43" t="s">
        <v>40</v>
      </c>
      <c r="M36" s="149"/>
    </row>
    <row r="37" spans="1:67">
      <c r="B37" s="136" t="s">
        <v>41</v>
      </c>
      <c r="C37" s="137" t="s">
        <v>42</v>
      </c>
      <c r="D37" s="138">
        <f>D26*$G$8</f>
        <v>43.701767985457586</v>
      </c>
      <c r="E37" s="139">
        <v>0.52232025787876424</v>
      </c>
      <c r="F37" s="140">
        <v>0.5</v>
      </c>
      <c r="G37" s="141">
        <f>E37*D37</f>
        <v>22.826318723922128</v>
      </c>
      <c r="H37" s="142">
        <f>G37+D37</f>
        <v>66.528086709379721</v>
      </c>
      <c r="I37" s="142">
        <f>H37*F37</f>
        <v>33.264043354689861</v>
      </c>
      <c r="J37" s="142">
        <f>I37+H37</f>
        <v>99.792130064069582</v>
      </c>
      <c r="K37" s="143">
        <v>0</v>
      </c>
      <c r="L37" s="163">
        <v>102.26</v>
      </c>
    </row>
    <row r="38" spans="1:67">
      <c r="B38" s="145" t="s">
        <v>43</v>
      </c>
      <c r="C38" s="146" t="s">
        <v>44</v>
      </c>
      <c r="D38" s="138">
        <f t="shared" ref="D38:D41" si="4">D27*$G$8</f>
        <v>66.11293105492301</v>
      </c>
      <c r="E38" s="139">
        <v>0.52232025787876424</v>
      </c>
      <c r="F38" s="140">
        <v>0.59</v>
      </c>
      <c r="G38" s="141">
        <f t="shared" ref="G38:G41" si="5">E38*D38</f>
        <v>34.532123197728346</v>
      </c>
      <c r="H38" s="142">
        <f>G38+D38</f>
        <v>100.64505425265136</v>
      </c>
      <c r="I38" s="142">
        <f t="shared" ref="I38:I41" si="6">H38*F38</f>
        <v>59.380582009064298</v>
      </c>
      <c r="J38" s="142">
        <f t="shared" ref="J38:J41" si="7">I38+H38</f>
        <v>160.02563626171565</v>
      </c>
      <c r="K38" s="143">
        <v>0</v>
      </c>
      <c r="L38" s="163">
        <v>153.38999999999999</v>
      </c>
    </row>
    <row r="39" spans="1:67">
      <c r="B39" s="145" t="s">
        <v>45</v>
      </c>
      <c r="C39" s="146" t="s">
        <v>46</v>
      </c>
      <c r="D39" s="138">
        <f t="shared" si="4"/>
        <v>77.318512589655725</v>
      </c>
      <c r="E39" s="139">
        <v>0.52232025787876424</v>
      </c>
      <c r="F39" s="140">
        <v>0.69000000000000006</v>
      </c>
      <c r="G39" s="141">
        <f t="shared" si="5"/>
        <v>40.385025434631459</v>
      </c>
      <c r="H39" s="142">
        <f t="shared" ref="H39:H41" si="8">G39+D39</f>
        <v>117.70353802428718</v>
      </c>
      <c r="I39" s="142">
        <f t="shared" si="6"/>
        <v>81.215441236758167</v>
      </c>
      <c r="J39" s="142">
        <f t="shared" si="7"/>
        <v>198.91897926104537</v>
      </c>
      <c r="K39" s="143">
        <v>0</v>
      </c>
      <c r="L39" s="163">
        <v>191.74</v>
      </c>
    </row>
    <row r="40" spans="1:67">
      <c r="B40" s="145" t="s">
        <v>47</v>
      </c>
      <c r="C40" s="146" t="s">
        <v>48</v>
      </c>
      <c r="D40" s="138">
        <f t="shared" si="4"/>
        <v>52.666233213243757</v>
      </c>
      <c r="E40" s="139">
        <v>0.52232025787876424</v>
      </c>
      <c r="F40" s="140">
        <v>0.87</v>
      </c>
      <c r="G40" s="141">
        <f t="shared" si="5"/>
        <v>27.508640513444618</v>
      </c>
      <c r="H40" s="142">
        <f t="shared" si="8"/>
        <v>80.174873726688375</v>
      </c>
      <c r="I40" s="142">
        <f t="shared" si="6"/>
        <v>69.752140142218892</v>
      </c>
      <c r="J40" s="142">
        <f t="shared" si="7"/>
        <v>149.92701386890727</v>
      </c>
      <c r="K40" s="143">
        <v>0</v>
      </c>
      <c r="L40" s="163">
        <v>147.83000000000001</v>
      </c>
    </row>
    <row r="41" spans="1:67">
      <c r="B41" s="145" t="s">
        <v>49</v>
      </c>
      <c r="C41" s="146" t="s">
        <v>50</v>
      </c>
      <c r="D41" s="138">
        <f t="shared" si="4"/>
        <v>91.885768584808247</v>
      </c>
      <c r="E41" s="139">
        <v>0.52232025787876424</v>
      </c>
      <c r="F41" s="140">
        <v>0.69000000000000006</v>
      </c>
      <c r="G41" s="141">
        <f t="shared" si="5"/>
        <v>47.993798342605494</v>
      </c>
      <c r="H41" s="142">
        <f t="shared" si="8"/>
        <v>139.87956692741375</v>
      </c>
      <c r="I41" s="142">
        <f t="shared" si="6"/>
        <v>96.516901179915493</v>
      </c>
      <c r="J41" s="142">
        <f t="shared" si="7"/>
        <v>236.39646810732924</v>
      </c>
      <c r="K41" s="143">
        <v>0</v>
      </c>
      <c r="L41" s="163">
        <v>210.91</v>
      </c>
    </row>
    <row r="42" spans="1:67"/>
    <row r="43" spans="1:67">
      <c r="B43" s="44" t="s">
        <v>14</v>
      </c>
      <c r="C43" s="147"/>
      <c r="D43" s="147"/>
      <c r="E43" s="147"/>
      <c r="F43" s="147"/>
      <c r="G43" s="147"/>
      <c r="H43" s="147"/>
      <c r="I43" s="147"/>
      <c r="J43" s="147"/>
      <c r="K43" s="147"/>
      <c r="L43" s="147"/>
    </row>
    <row r="44" spans="1:67" ht="14.45" customHeight="1">
      <c r="B44" s="192" t="s">
        <v>261</v>
      </c>
      <c r="C44" s="192"/>
      <c r="D44" s="192"/>
      <c r="E44" s="192"/>
      <c r="F44" s="192"/>
      <c r="G44" s="192"/>
      <c r="H44" s="192"/>
      <c r="I44" s="192"/>
      <c r="J44" s="192"/>
      <c r="K44" s="192"/>
      <c r="L44" s="192"/>
    </row>
    <row r="45" spans="1:67" s="147" customFormat="1"/>
    <row r="46" spans="1:67" s="147" customFormat="1"/>
    <row r="47" spans="1:67" s="147" customFormat="1"/>
    <row r="48" spans="1:67" s="147" customFormat="1"/>
    <row r="49" s="147" customFormat="1"/>
    <row r="50" s="147" customFormat="1" hidden="1"/>
    <row r="51" s="147" customFormat="1" hidden="1"/>
    <row r="52" s="147" customFormat="1" hidden="1"/>
    <row r="53" s="147" customFormat="1" hidden="1"/>
    <row r="54" s="147" customFormat="1" hidden="1"/>
    <row r="55" s="147" customFormat="1" hidden="1"/>
    <row r="56" s="147" customFormat="1" hidden="1"/>
    <row r="57" s="147" customFormat="1" hidden="1"/>
    <row r="58" s="147" customFormat="1" hidden="1"/>
    <row r="59" s="147" customFormat="1" hidden="1"/>
    <row r="60" s="147" customFormat="1" hidden="1"/>
    <row r="61" s="147" customFormat="1" hidden="1"/>
    <row r="62" s="147" customFormat="1" hidden="1"/>
    <row r="63" s="147" customFormat="1" hidden="1"/>
    <row r="64" s="147" customFormat="1" hidden="1"/>
    <row r="65" s="147" customFormat="1" hidden="1"/>
    <row r="66" s="147" customFormat="1" hidden="1"/>
    <row r="67" s="147" customFormat="1" hidden="1"/>
    <row r="68" s="147" customFormat="1" hidden="1"/>
    <row r="69" s="147" customFormat="1" hidden="1"/>
    <row r="70" s="147" customFormat="1" hidden="1"/>
    <row r="71" s="147" customFormat="1" hidden="1"/>
    <row r="72" s="147" customFormat="1" hidden="1"/>
    <row r="73" s="147" customFormat="1" hidden="1"/>
    <row r="74" s="147" customFormat="1" hidden="1"/>
    <row r="75" s="147" customFormat="1" hidden="1"/>
    <row r="76" s="147" customFormat="1" hidden="1"/>
    <row r="77" s="147" customFormat="1" hidden="1"/>
    <row r="78" s="147" customFormat="1" hidden="1"/>
    <row r="79" s="147" customFormat="1" hidden="1"/>
    <row r="80" s="147" customFormat="1" hidden="1"/>
    <row r="81" s="147" customFormat="1" hidden="1"/>
    <row r="82" s="147" customFormat="1" hidden="1"/>
    <row r="83" s="147" customFormat="1" hidden="1"/>
    <row r="84" s="147" customFormat="1" hidden="1"/>
    <row r="85" s="147" customFormat="1" hidden="1"/>
    <row r="86" s="147" customFormat="1" hidden="1"/>
    <row r="87" s="147" customFormat="1" hidden="1"/>
    <row r="88" s="147" customFormat="1" hidden="1"/>
    <row r="89" s="147" customFormat="1" hidden="1"/>
    <row r="90" s="147" customFormat="1" hidden="1"/>
    <row r="91" s="147" customFormat="1" hidden="1"/>
    <row r="92" s="147" customFormat="1" hidden="1"/>
    <row r="93" s="147" customFormat="1" hidden="1"/>
    <row r="94" s="147" customFormat="1" hidden="1"/>
    <row r="95" s="147" customFormat="1" hidden="1"/>
    <row r="96" s="147" customFormat="1" hidden="1"/>
    <row r="97" s="147" customFormat="1" hidden="1"/>
    <row r="98" s="147" customFormat="1" hidden="1"/>
    <row r="99" s="147" customFormat="1" hidden="1"/>
    <row r="100" s="147" customFormat="1" hidden="1"/>
    <row r="101" s="147" customFormat="1" hidden="1"/>
    <row r="102" s="147" customFormat="1" hidden="1"/>
    <row r="103" s="147" customFormat="1" hidden="1"/>
    <row r="104" s="147" customFormat="1" hidden="1"/>
    <row r="105" s="147" customFormat="1" hidden="1"/>
    <row r="106" s="147" customFormat="1" hidden="1"/>
    <row r="107" s="147" customFormat="1" hidden="1"/>
    <row r="108" s="147" customFormat="1" hidden="1"/>
    <row r="109" s="147" customFormat="1" hidden="1"/>
    <row r="110" s="147" customFormat="1" hidden="1"/>
    <row r="111" s="147" customFormat="1" hidden="1"/>
    <row r="112" s="147" customFormat="1" hidden="1"/>
    <row r="113" s="147" customFormat="1" hidden="1"/>
    <row r="114" s="147" customFormat="1" hidden="1"/>
    <row r="115" s="147" customFormat="1" hidden="1"/>
    <row r="116" s="147" customFormat="1" hidden="1"/>
    <row r="117" s="147" customFormat="1" hidden="1"/>
    <row r="118" s="147" customFormat="1" hidden="1"/>
    <row r="119" s="147" customFormat="1" hidden="1"/>
    <row r="120" s="147" customFormat="1" hidden="1"/>
    <row r="121" s="147" customFormat="1" hidden="1"/>
    <row r="122" s="147" customFormat="1" hidden="1"/>
    <row r="123" s="147" customFormat="1" hidden="1"/>
    <row r="124" s="147" customFormat="1" hidden="1"/>
    <row r="125" s="147" customFormat="1" hidden="1"/>
    <row r="126" s="147" customFormat="1" hidden="1"/>
    <row r="127" s="147" customFormat="1" hidden="1"/>
    <row r="128" s="147" customFormat="1" hidden="1"/>
    <row r="129" s="147" customFormat="1" hidden="1"/>
    <row r="130" s="147" customFormat="1" hidden="1"/>
    <row r="131" s="147" customFormat="1" hidden="1"/>
    <row r="132" s="147" customFormat="1" hidden="1"/>
    <row r="133" s="147" customFormat="1" hidden="1"/>
    <row r="134" s="147" customFormat="1" hidden="1"/>
    <row r="135" s="147" customFormat="1" hidden="1"/>
    <row r="136" s="147" customFormat="1" hidden="1"/>
    <row r="137" s="147" customFormat="1" hidden="1"/>
    <row r="138" s="147" customFormat="1" hidden="1"/>
    <row r="139" s="147" customFormat="1" hidden="1"/>
    <row r="140" s="147" customFormat="1" hidden="1"/>
    <row r="141" s="147" customFormat="1" hidden="1"/>
    <row r="142" s="147" customFormat="1" hidden="1"/>
    <row r="143" s="147" customFormat="1" hidden="1"/>
    <row r="144" s="147" customFormat="1" hidden="1"/>
    <row r="145" s="147" customFormat="1" hidden="1"/>
    <row r="146" s="147" customFormat="1" hidden="1"/>
    <row r="147" s="147" customFormat="1" hidden="1"/>
    <row r="148" s="147" customFormat="1" hidden="1"/>
    <row r="149" s="147" customFormat="1" hidden="1"/>
    <row r="150" s="147" customFormat="1" hidden="1"/>
    <row r="151" s="147" customFormat="1" hidden="1"/>
    <row r="152" s="147" customFormat="1" hidden="1"/>
    <row r="153" s="147" customFormat="1" hidden="1"/>
    <row r="154" s="147" customFormat="1" hidden="1"/>
    <row r="155" s="147" customFormat="1" hidden="1"/>
    <row r="156" s="147" customFormat="1" hidden="1"/>
    <row r="157" s="147" customFormat="1" hidden="1"/>
    <row r="158" s="147" customFormat="1" hidden="1"/>
    <row r="159" s="147" customFormat="1" hidden="1"/>
    <row r="160" s="147" customFormat="1" hidden="1"/>
    <row r="161" s="147" customFormat="1" hidden="1"/>
    <row r="162" s="147" customFormat="1" hidden="1"/>
    <row r="163" s="147" customFormat="1" hidden="1"/>
    <row r="164" s="147" customFormat="1" hidden="1"/>
    <row r="165" s="147" customFormat="1" hidden="1"/>
    <row r="166" s="147" customFormat="1" hidden="1"/>
    <row r="167" s="147" customFormat="1" hidden="1"/>
    <row r="168" s="147" customFormat="1" hidden="1"/>
    <row r="169" s="147" customFormat="1" hidden="1"/>
    <row r="170" s="147" customFormat="1" hidden="1"/>
    <row r="171" s="147" customFormat="1" hidden="1"/>
    <row r="172" s="147" customFormat="1" hidden="1"/>
    <row r="173" s="147" customFormat="1" hidden="1"/>
    <row r="174" s="147" customFormat="1" hidden="1"/>
    <row r="175" s="147" customFormat="1" hidden="1"/>
    <row r="176" s="147" customFormat="1" hidden="1"/>
    <row r="177" s="147" customFormat="1" hidden="1"/>
    <row r="178" s="147" customFormat="1" hidden="1"/>
    <row r="179" s="147" customFormat="1" hidden="1"/>
    <row r="180" s="147" customFormat="1" hidden="1"/>
    <row r="181" s="147" customFormat="1" hidden="1"/>
    <row r="182" s="147" customFormat="1" hidden="1"/>
    <row r="183" s="147" customFormat="1" hidden="1"/>
    <row r="184" s="147" customFormat="1" hidden="1"/>
    <row r="185" s="147" customFormat="1" hidden="1"/>
    <row r="186" s="147" customFormat="1" hidden="1"/>
    <row r="187" s="147" customFormat="1" hidden="1"/>
    <row r="188" s="147" customFormat="1" hidden="1"/>
    <row r="189" s="147" customFormat="1" hidden="1"/>
    <row r="190" s="147" customFormat="1" hidden="1"/>
    <row r="191" s="147" customFormat="1" hidden="1"/>
    <row r="192" s="147" customFormat="1" hidden="1"/>
    <row r="193" s="147" customFormat="1" hidden="1"/>
    <row r="194" s="147" customFormat="1" hidden="1"/>
    <row r="195" s="147" customFormat="1" hidden="1"/>
    <row r="196" s="147" customFormat="1" hidden="1"/>
    <row r="197" s="147" customFormat="1" hidden="1"/>
    <row r="198" s="147" customFormat="1" hidden="1"/>
    <row r="199" s="147" customFormat="1" hidden="1"/>
    <row r="200" s="147" customFormat="1" hidden="1"/>
    <row r="201" s="147" customFormat="1" hidden="1"/>
    <row r="202" s="147" customFormat="1" hidden="1"/>
    <row r="203" s="147" customFormat="1" hidden="1"/>
    <row r="204" s="147" customFormat="1" hidden="1"/>
    <row r="205" s="147" customFormat="1" hidden="1"/>
    <row r="206" s="147" customFormat="1" hidden="1"/>
    <row r="207" s="147" customFormat="1" hidden="1"/>
    <row r="208"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147" customFormat="1" hidden="1"/>
    <row r="242" s="147" customFormat="1" hidden="1"/>
    <row r="243" s="147" customFormat="1" hidden="1"/>
    <row r="244" s="147" customFormat="1" hidden="1"/>
    <row r="245" s="147" customFormat="1" hidden="1"/>
    <row r="246" s="147" customFormat="1" hidden="1"/>
    <row r="247" s="147" customFormat="1" hidden="1"/>
    <row r="248" s="147" customFormat="1" hidden="1"/>
    <row r="249" s="147" customFormat="1" hidden="1"/>
    <row r="250" s="147" customFormat="1" hidden="1"/>
    <row r="251" s="147" customFormat="1" hidden="1"/>
    <row r="252" s="147" customFormat="1" hidden="1"/>
    <row r="253" s="147" customFormat="1" hidden="1"/>
    <row r="254" s="147" customFormat="1" hidden="1"/>
    <row r="255" s="147" customFormat="1" hidden="1"/>
    <row r="256" s="147" customFormat="1" hidden="1"/>
    <row r="257" s="147" customFormat="1" hidden="1"/>
    <row r="258" s="147" customFormat="1" hidden="1"/>
    <row r="259" s="147" customFormat="1" hidden="1"/>
    <row r="260" s="147" customFormat="1" hidden="1"/>
    <row r="261" s="147" customFormat="1" hidden="1"/>
    <row r="262" s="147" customFormat="1" hidden="1"/>
    <row r="263" s="147" customFormat="1" hidden="1"/>
    <row r="264" s="147" customFormat="1" hidden="1"/>
    <row r="265" s="147" customFormat="1" hidden="1"/>
    <row r="266" s="147" customFormat="1" hidden="1"/>
    <row r="267" s="147" customFormat="1" hidden="1"/>
    <row r="268" s="147" customFormat="1" hidden="1"/>
    <row r="269" s="147" customFormat="1" hidden="1"/>
    <row r="270" s="147" customFormat="1" hidden="1"/>
    <row r="271" s="147" customFormat="1" hidden="1"/>
    <row r="272" s="147" customFormat="1" hidden="1"/>
    <row r="273" s="147" customFormat="1" hidden="1"/>
    <row r="274" s="147" customFormat="1" hidden="1"/>
    <row r="275" s="147" customFormat="1" hidden="1"/>
    <row r="276" s="147" customFormat="1" hidden="1"/>
    <row r="277" s="147" customFormat="1" hidden="1"/>
    <row r="278" s="147" customFormat="1" hidden="1"/>
    <row r="279" s="147" customFormat="1" hidden="1"/>
    <row r="280" s="147" customFormat="1" hidden="1"/>
    <row r="281" s="147" customFormat="1" hidden="1"/>
    <row r="282" s="147" customFormat="1" hidden="1"/>
    <row r="283" s="147" customFormat="1" hidden="1"/>
    <row r="284" s="147" customFormat="1" hidden="1"/>
    <row r="285" s="147" customFormat="1" hidden="1"/>
    <row r="286" s="147" customFormat="1" hidden="1"/>
    <row r="287" s="147" customFormat="1" hidden="1"/>
    <row r="288" s="147" customFormat="1" hidden="1"/>
    <row r="289" s="147" customFormat="1" hidden="1"/>
    <row r="290" s="147" customFormat="1" hidden="1"/>
    <row r="291" s="147" customFormat="1" hidden="1"/>
    <row r="292" s="147" customFormat="1" hidden="1"/>
    <row r="293" s="147" customFormat="1" hidden="1"/>
    <row r="294" s="147" customFormat="1" hidden="1"/>
    <row r="295" s="147" customFormat="1" hidden="1"/>
    <row r="296" s="147" customFormat="1" hidden="1"/>
    <row r="297" s="147" customFormat="1" hidden="1"/>
    <row r="298" s="147" customFormat="1" hidden="1"/>
    <row r="299" s="147" customFormat="1" hidden="1"/>
    <row r="300" s="147" customFormat="1" hidden="1"/>
    <row r="301" s="147" customFormat="1" hidden="1"/>
    <row r="302" s="147" customFormat="1" hidden="1"/>
    <row r="303" s="147" customFormat="1" hidden="1"/>
    <row r="304" s="147" customFormat="1" hidden="1"/>
    <row r="305" s="147" customFormat="1" hidden="1"/>
    <row r="306" s="147" customFormat="1" hidden="1"/>
    <row r="307" s="147" customFormat="1" hidden="1"/>
    <row r="308" s="147" customFormat="1" hidden="1"/>
    <row r="309" s="147" customFormat="1" hidden="1"/>
    <row r="310" s="147" customFormat="1" hidden="1"/>
    <row r="311" s="147" customFormat="1" hidden="1"/>
    <row r="312" s="147" customFormat="1" hidden="1"/>
    <row r="313" s="147" customFormat="1" hidden="1"/>
    <row r="314" s="147" customFormat="1" hidden="1"/>
    <row r="315" s="147" customFormat="1" hidden="1"/>
    <row r="316" s="147" customFormat="1" hidden="1"/>
    <row r="317" s="147" customFormat="1" hidden="1"/>
    <row r="318" s="147" customFormat="1" hidden="1"/>
    <row r="319" s="147" customFormat="1" hidden="1"/>
    <row r="320" s="147" customFormat="1" hidden="1"/>
    <row r="321" s="147" customFormat="1" hidden="1"/>
    <row r="322" s="147" customFormat="1" hidden="1"/>
    <row r="323" s="147" customFormat="1" hidden="1"/>
    <row r="324" s="147" customFormat="1" hidden="1"/>
    <row r="325" s="147" customFormat="1" hidden="1"/>
    <row r="326" s="147" customFormat="1" hidden="1"/>
    <row r="327" s="147" customFormat="1" hidden="1"/>
    <row r="328" s="147" customFormat="1" hidden="1"/>
    <row r="329" s="147" customFormat="1" hidden="1"/>
    <row r="330" s="147" customFormat="1" hidden="1"/>
    <row r="331" s="147" customFormat="1" hidden="1"/>
    <row r="332" s="147" customFormat="1" hidden="1"/>
    <row r="333" s="147" customFormat="1" hidden="1"/>
    <row r="334" s="147" customFormat="1" hidden="1"/>
    <row r="335" s="147" customFormat="1" hidden="1"/>
    <row r="336" s="147" customFormat="1" hidden="1"/>
    <row r="337" s="147" customFormat="1" hidden="1"/>
    <row r="338" s="147" customFormat="1" hidden="1"/>
    <row r="339" s="147" customFormat="1" hidden="1"/>
    <row r="340" s="147" customFormat="1" hidden="1"/>
    <row r="341" s="147" customFormat="1" hidden="1"/>
    <row r="342" s="147" customFormat="1" hidden="1"/>
    <row r="343" s="147" customFormat="1" hidden="1"/>
    <row r="344" s="147" customFormat="1" hidden="1"/>
    <row r="345" s="147" customFormat="1" hidden="1"/>
    <row r="346" s="147" customFormat="1" hidden="1"/>
    <row r="347" s="147" customFormat="1" hidden="1"/>
    <row r="348" s="147" customFormat="1" hidden="1"/>
    <row r="349" s="147" customFormat="1" hidden="1"/>
    <row r="350" s="147" customFormat="1" hidden="1"/>
    <row r="351" s="147" customFormat="1" hidden="1"/>
    <row r="352" s="147" customFormat="1" hidden="1"/>
    <row r="353" s="147" customFormat="1" hidden="1"/>
    <row r="354" s="147" customFormat="1" hidden="1"/>
    <row r="355" s="147" customFormat="1" hidden="1"/>
    <row r="356" s="147" customFormat="1" hidden="1"/>
    <row r="357" s="147" customFormat="1" hidden="1"/>
    <row r="358" s="147" customFormat="1" hidden="1"/>
    <row r="359" s="147" customFormat="1" hidden="1"/>
    <row r="360" s="147" customFormat="1" hidden="1"/>
    <row r="361" s="147" customFormat="1" hidden="1"/>
    <row r="362" s="147" customFormat="1" hidden="1"/>
    <row r="363" s="147" customFormat="1" hidden="1"/>
    <row r="364" s="147" customFormat="1" hidden="1"/>
    <row r="365" s="147" customFormat="1" hidden="1"/>
    <row r="366" s="147" customFormat="1" hidden="1"/>
    <row r="367" s="147" customFormat="1" hidden="1"/>
    <row r="368" s="147" customFormat="1" hidden="1"/>
    <row r="369" s="147" customFormat="1" hidden="1"/>
    <row r="370" s="147" customFormat="1" hidden="1"/>
    <row r="371" s="147" customFormat="1" hidden="1"/>
    <row r="372" s="147" customFormat="1" hidden="1"/>
    <row r="373" s="147" customFormat="1" hidden="1"/>
    <row r="374" s="147" customFormat="1" hidden="1"/>
    <row r="375" s="147" customFormat="1" hidden="1"/>
    <row r="376" s="147" customFormat="1" hidden="1"/>
    <row r="377" s="147" customFormat="1" hidden="1"/>
    <row r="378" s="147" customFormat="1" hidden="1"/>
    <row r="379" s="147" customFormat="1" hidden="1"/>
    <row r="380" s="147" customFormat="1" hidden="1"/>
    <row r="381" s="147" customFormat="1" hidden="1"/>
    <row r="382" s="147" customFormat="1" hidden="1"/>
    <row r="383" s="147" customFormat="1" hidden="1"/>
    <row r="384" s="147" customFormat="1" hidden="1"/>
    <row r="385" s="147" customFormat="1" hidden="1"/>
    <row r="386" s="147" customFormat="1" hidden="1"/>
    <row r="387" s="147" customFormat="1" hidden="1"/>
    <row r="388" s="147" customFormat="1" hidden="1"/>
    <row r="389" s="147" customFormat="1" hidden="1"/>
    <row r="390" s="147" customFormat="1" hidden="1"/>
    <row r="391" s="147" customFormat="1" hidden="1"/>
    <row r="392" s="147" customFormat="1" hidden="1"/>
    <row r="393" s="147" customFormat="1" hidden="1"/>
    <row r="394" s="147" customFormat="1" hidden="1"/>
    <row r="395" s="147" customFormat="1" hidden="1"/>
    <row r="396" s="147" customFormat="1" hidden="1"/>
    <row r="397" s="147" customFormat="1" hidden="1"/>
    <row r="398" s="147" customFormat="1" hidden="1"/>
    <row r="399" s="147" customFormat="1" hidden="1"/>
    <row r="400" s="147" customFormat="1" hidden="1"/>
    <row r="401" s="147" customFormat="1" hidden="1"/>
    <row r="402" s="147" customFormat="1" hidden="1"/>
    <row r="403" s="147" customFormat="1" hidden="1"/>
  </sheetData>
  <mergeCells count="2">
    <mergeCell ref="B34:L34"/>
    <mergeCell ref="B44:L44"/>
  </mergeCell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70" zoomScaleNormal="70" workbookViewId="0"/>
  </sheetViews>
  <sheetFormatPr defaultColWidth="0" defaultRowHeight="15" zeroHeight="1"/>
  <cols>
    <col min="1" max="12" width="9.140625" style="147" customWidth="1"/>
    <col min="13" max="16384" width="9.140625" style="147"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48"/>
  <sheetViews>
    <sheetView zoomScale="70" zoomScaleNormal="70" workbookViewId="0">
      <selection activeCell="E8" sqref="E8:E14"/>
    </sheetView>
  </sheetViews>
  <sheetFormatPr defaultColWidth="0" defaultRowHeight="15" zeroHeight="1"/>
  <cols>
    <col min="1" max="1" width="2.42578125" style="147" customWidth="1"/>
    <col min="2" max="2" width="50.42578125" customWidth="1"/>
    <col min="3" max="10" width="20.7109375" customWidth="1"/>
    <col min="11" max="12" width="14.7109375" style="147" customWidth="1"/>
    <col min="13" max="17" width="9.140625" style="147" hidden="1" customWidth="1"/>
    <col min="18" max="18" width="5.28515625" style="147" hidden="1" customWidth="1"/>
    <col min="19" max="19" width="2.42578125" style="147" hidden="1" customWidth="1"/>
    <col min="20" max="69" width="0" style="147" hidden="1" customWidth="1"/>
    <col min="70" max="16384" width="9.140625" hidden="1"/>
  </cols>
  <sheetData>
    <row r="1" spans="1:13" s="7" customFormat="1"/>
    <row r="2" spans="1:13" s="7" customFormat="1" ht="21">
      <c r="B2" s="28" t="s">
        <v>15</v>
      </c>
      <c r="C2" s="1"/>
      <c r="D2" s="1"/>
      <c r="E2" s="4"/>
      <c r="F2" s="4"/>
      <c r="G2" s="4"/>
      <c r="H2" s="4"/>
      <c r="I2" s="4"/>
      <c r="J2" s="4"/>
    </row>
    <row r="3" spans="1:13" s="7" customFormat="1">
      <c r="B3" s="5" t="s">
        <v>0</v>
      </c>
      <c r="C3" s="25" t="s">
        <v>68</v>
      </c>
      <c r="D3" s="25"/>
      <c r="E3" s="24"/>
      <c r="F3" s="24"/>
      <c r="G3" s="24"/>
      <c r="H3" s="24"/>
      <c r="I3" s="24"/>
      <c r="J3" s="24"/>
    </row>
    <row r="4" spans="1:13" s="7" customFormat="1">
      <c r="B4" s="5" t="s">
        <v>1</v>
      </c>
      <c r="C4" s="24" t="s">
        <v>2</v>
      </c>
      <c r="D4" s="24"/>
      <c r="E4" s="24"/>
      <c r="F4" s="25" t="s">
        <v>3</v>
      </c>
      <c r="G4" s="24"/>
      <c r="H4" s="24"/>
      <c r="I4" s="24"/>
      <c r="J4" s="24"/>
    </row>
    <row r="5" spans="1:13" s="7" customFormat="1">
      <c r="B5" s="5"/>
      <c r="C5" s="24"/>
      <c r="D5" s="24"/>
      <c r="E5" s="24"/>
      <c r="F5" s="24"/>
      <c r="G5" s="24"/>
      <c r="H5" s="24"/>
      <c r="I5" s="24"/>
      <c r="J5" s="24"/>
    </row>
    <row r="6" spans="1:13" s="7" customFormat="1">
      <c r="B6" s="5"/>
      <c r="C6" s="24"/>
      <c r="D6" s="89" t="s">
        <v>90</v>
      </c>
      <c r="E6" s="173" t="s">
        <v>91</v>
      </c>
      <c r="F6" s="174"/>
      <c r="G6" s="174"/>
      <c r="H6" s="174"/>
      <c r="I6" s="175"/>
      <c r="J6" s="24"/>
    </row>
    <row r="7" spans="1:13" s="7" customFormat="1">
      <c r="B7" s="85" t="s">
        <v>17</v>
      </c>
      <c r="C7" s="29"/>
      <c r="D7" s="32" t="s">
        <v>83</v>
      </c>
      <c r="E7" s="31" t="s">
        <v>19</v>
      </c>
      <c r="F7" s="31" t="s">
        <v>20</v>
      </c>
      <c r="G7" s="31" t="s">
        <v>21</v>
      </c>
      <c r="H7" s="31" t="s">
        <v>22</v>
      </c>
      <c r="I7" s="31" t="s">
        <v>23</v>
      </c>
      <c r="J7" s="24"/>
    </row>
    <row r="8" spans="1:13" s="7" customFormat="1">
      <c r="A8" s="7">
        <v>1</v>
      </c>
      <c r="B8" s="61" t="s">
        <v>61</v>
      </c>
      <c r="C8" s="73" t="s">
        <v>69</v>
      </c>
      <c r="D8" s="73">
        <f>ROUND('Fee Breakdown'!H10,2)</f>
        <v>1599.48</v>
      </c>
      <c r="E8" s="73">
        <f t="shared" ref="E8:I9" si="0">$D8*D$89</f>
        <v>1643.6641440435767</v>
      </c>
      <c r="F8" s="73">
        <f t="shared" si="0"/>
        <v>1694.2488403172517</v>
      </c>
      <c r="G8" s="73">
        <f t="shared" si="0"/>
        <v>1753.5358404380004</v>
      </c>
      <c r="H8" s="73">
        <f t="shared" si="0"/>
        <v>1819.1348143099074</v>
      </c>
      <c r="I8" s="73">
        <f t="shared" si="0"/>
        <v>1884.4552623006866</v>
      </c>
      <c r="J8" s="24"/>
    </row>
    <row r="9" spans="1:13" s="7" customFormat="1">
      <c r="A9" s="7">
        <v>2</v>
      </c>
      <c r="B9" s="61" t="s">
        <v>62</v>
      </c>
      <c r="C9" s="73" t="s">
        <v>69</v>
      </c>
      <c r="D9" s="74">
        <f>ROUND('Fee Breakdown'!H20,2)</f>
        <v>3009.72</v>
      </c>
      <c r="E9" s="73">
        <f t="shared" si="0"/>
        <v>3092.8607094873546</v>
      </c>
      <c r="F9" s="73">
        <f t="shared" si="0"/>
        <v>3188.045252006676</v>
      </c>
      <c r="G9" s="73">
        <f t="shared" si="0"/>
        <v>3299.6048026127605</v>
      </c>
      <c r="H9" s="73">
        <f t="shared" si="0"/>
        <v>3423.041509318537</v>
      </c>
      <c r="I9" s="73">
        <f t="shared" si="0"/>
        <v>3545.9541176204907</v>
      </c>
      <c r="J9" s="24"/>
      <c r="M9" s="10"/>
    </row>
    <row r="10" spans="1:13" s="7" customFormat="1">
      <c r="A10" s="7">
        <v>3</v>
      </c>
      <c r="B10" s="179" t="s">
        <v>63</v>
      </c>
      <c r="C10" s="178" t="s">
        <v>70</v>
      </c>
      <c r="D10" s="75">
        <f>ROUND('Input Data'!L38,2)</f>
        <v>153.38999999999999</v>
      </c>
      <c r="E10" s="75">
        <f>$D$10*D$89</f>
        <v>157.62725576740203</v>
      </c>
      <c r="F10" s="75">
        <f>$D$10*E$89</f>
        <v>162.47832396545328</v>
      </c>
      <c r="G10" s="75">
        <f>$D$10*F$89</f>
        <v>168.16394238426543</v>
      </c>
      <c r="H10" s="75">
        <f>$D$10*G$89</f>
        <v>174.45487856490649</v>
      </c>
      <c r="I10" s="75">
        <f>$D$10*H$89</f>
        <v>180.7191041365333</v>
      </c>
      <c r="J10" s="159" t="s">
        <v>74</v>
      </c>
      <c r="M10" s="10"/>
    </row>
    <row r="11" spans="1:13" s="7" customFormat="1">
      <c r="B11" s="179"/>
      <c r="C11" s="178"/>
      <c r="D11" s="75">
        <f>ROUND('Input Data'!L39,2)</f>
        <v>191.74</v>
      </c>
      <c r="E11" s="75">
        <f>$D$11*D$89</f>
        <v>197.03663876942221</v>
      </c>
      <c r="F11" s="75">
        <f>$D$11*E$89</f>
        <v>203.10055308127008</v>
      </c>
      <c r="G11" s="75">
        <f>$D$11*F$89</f>
        <v>210.2076687708394</v>
      </c>
      <c r="H11" s="75">
        <f>$D$11*G$89</f>
        <v>218.07144152836025</v>
      </c>
      <c r="I11" s="75">
        <f>$D$11*H$89</f>
        <v>225.90182558927506</v>
      </c>
      <c r="J11" s="76" t="s">
        <v>75</v>
      </c>
      <c r="M11" s="10"/>
    </row>
    <row r="12" spans="1:13" s="7" customFormat="1">
      <c r="B12" s="179"/>
      <c r="C12" s="178"/>
      <c r="D12" s="75">
        <f>ROUND('Input Data'!L40,2)</f>
        <v>147.83000000000001</v>
      </c>
      <c r="E12" s="75">
        <f>$D$12*D$89</f>
        <v>151.91366595016004</v>
      </c>
      <c r="F12" s="75">
        <f>$D$12*E$89</f>
        <v>156.58889518099591</v>
      </c>
      <c r="G12" s="75">
        <f>$D$12*F$89</f>
        <v>162.06842429536451</v>
      </c>
      <c r="H12" s="75">
        <f>$D$12*G$89</f>
        <v>168.13132993187386</v>
      </c>
      <c r="I12" s="75">
        <f>$D$12*H$89</f>
        <v>174.16849315146831</v>
      </c>
      <c r="J12" s="82" t="s">
        <v>84</v>
      </c>
      <c r="M12" s="10"/>
    </row>
    <row r="13" spans="1:13" s="7" customFormat="1">
      <c r="A13" s="7">
        <v>4</v>
      </c>
      <c r="B13" s="179" t="s">
        <v>60</v>
      </c>
      <c r="C13" s="178" t="s">
        <v>70</v>
      </c>
      <c r="D13" s="75">
        <f>ROUND('Input Data'!L38,2)</f>
        <v>153.38999999999999</v>
      </c>
      <c r="E13" s="75">
        <f>$D$13*D$89</f>
        <v>157.62725576740203</v>
      </c>
      <c r="F13" s="75">
        <f>$D$13*E$89</f>
        <v>162.47832396545328</v>
      </c>
      <c r="G13" s="75">
        <f>$D$13*F$89</f>
        <v>168.16394238426543</v>
      </c>
      <c r="H13" s="75">
        <f>$D$13*G$89</f>
        <v>174.45487856490649</v>
      </c>
      <c r="I13" s="75">
        <f>$D$13*H$89</f>
        <v>180.7191041365333</v>
      </c>
      <c r="J13" s="83" t="s">
        <v>74</v>
      </c>
      <c r="M13" s="10"/>
    </row>
    <row r="14" spans="1:13" s="7" customFormat="1">
      <c r="B14" s="179"/>
      <c r="C14" s="178"/>
      <c r="D14" s="75">
        <f>ROUND('Input Data'!L40,2)</f>
        <v>147.83000000000001</v>
      </c>
      <c r="E14" s="75">
        <f>$D$14*D$89</f>
        <v>151.91366595016004</v>
      </c>
      <c r="F14" s="75">
        <f>$D$14*E$89</f>
        <v>156.58889518099591</v>
      </c>
      <c r="G14" s="75">
        <f>$D$14*F$89</f>
        <v>162.06842429536451</v>
      </c>
      <c r="H14" s="75">
        <f>$D$14*G$89</f>
        <v>168.13132993187386</v>
      </c>
      <c r="I14" s="75">
        <f>$D$14*H$89</f>
        <v>174.16849315146831</v>
      </c>
      <c r="J14" s="83" t="s">
        <v>84</v>
      </c>
      <c r="M14" s="10"/>
    </row>
    <row r="15" spans="1:13" s="7" customFormat="1">
      <c r="B15" s="61"/>
      <c r="C15" s="77"/>
      <c r="D15" s="78"/>
      <c r="E15" s="78"/>
      <c r="F15" s="78"/>
      <c r="G15" s="78"/>
      <c r="H15" s="78"/>
      <c r="I15" s="78"/>
      <c r="J15" s="24"/>
      <c r="M15" s="10"/>
    </row>
    <row r="16" spans="1:13" s="7" customFormat="1">
      <c r="B16" s="61"/>
      <c r="C16" s="62"/>
      <c r="D16" s="70"/>
      <c r="E16" s="70"/>
      <c r="F16" s="70"/>
      <c r="G16" s="63"/>
      <c r="H16" s="63"/>
      <c r="I16" s="70"/>
      <c r="J16" s="24"/>
      <c r="M16" s="10"/>
    </row>
    <row r="17" spans="1:69" s="7" customFormat="1">
      <c r="B17" s="61"/>
      <c r="C17" s="62"/>
      <c r="D17" s="89" t="s">
        <v>92</v>
      </c>
      <c r="E17" s="173" t="s">
        <v>91</v>
      </c>
      <c r="F17" s="174"/>
      <c r="G17" s="174"/>
      <c r="H17" s="175"/>
      <c r="I17" s="63"/>
      <c r="J17" s="24"/>
      <c r="M17" s="10"/>
    </row>
    <row r="18" spans="1:69" s="7" customFormat="1">
      <c r="B18" s="85" t="s">
        <v>16</v>
      </c>
      <c r="C18" s="50"/>
      <c r="D18" s="32" t="s">
        <v>76</v>
      </c>
      <c r="E18" s="32" t="s">
        <v>7</v>
      </c>
      <c r="F18" s="32" t="s">
        <v>8</v>
      </c>
      <c r="G18" s="32" t="s">
        <v>85</v>
      </c>
      <c r="H18" s="32" t="s">
        <v>86</v>
      </c>
      <c r="I18" s="24"/>
      <c r="J18" s="76"/>
      <c r="M18" s="10"/>
    </row>
    <row r="19" spans="1:69" s="7" customFormat="1">
      <c r="B19" s="79"/>
      <c r="C19" s="62"/>
      <c r="D19" s="70"/>
      <c r="E19" s="70"/>
      <c r="F19" s="70"/>
      <c r="G19" s="63"/>
      <c r="H19" s="63"/>
      <c r="I19" s="24"/>
      <c r="J19" s="76"/>
      <c r="M19" s="10"/>
    </row>
    <row r="20" spans="1:69" s="7" customFormat="1">
      <c r="B20" s="90" t="s">
        <v>87</v>
      </c>
      <c r="C20" s="62"/>
      <c r="D20" s="70"/>
      <c r="E20" s="70"/>
      <c r="F20" s="70"/>
      <c r="G20" s="70"/>
      <c r="H20" s="70"/>
      <c r="I20" s="70"/>
      <c r="J20" s="76"/>
      <c r="M20" s="10"/>
    </row>
    <row r="21" spans="1:69" s="7" customFormat="1" ht="30">
      <c r="B21" s="80" t="s">
        <v>77</v>
      </c>
      <c r="C21" s="73" t="s">
        <v>69</v>
      </c>
      <c r="D21" s="75">
        <f>'15-19 prices'!J85</f>
        <v>1800.4782392858433</v>
      </c>
      <c r="E21" s="75">
        <f t="shared" ref="E21:H26" si="1">$D21*E$96</f>
        <v>1864.0945282165676</v>
      </c>
      <c r="F21" s="75">
        <f t="shared" si="1"/>
        <v>1912.4585771746786</v>
      </c>
      <c r="G21" s="75">
        <f t="shared" si="1"/>
        <v>1958.3798735819148</v>
      </c>
      <c r="H21" s="75">
        <f t="shared" si="1"/>
        <v>2017.5405711829503</v>
      </c>
      <c r="I21" s="70"/>
      <c r="J21" s="24"/>
      <c r="M21" s="10"/>
    </row>
    <row r="22" spans="1:69" s="7" customFormat="1" ht="30" customHeight="1">
      <c r="B22" s="80" t="s">
        <v>78</v>
      </c>
      <c r="C22" s="73" t="s">
        <v>69</v>
      </c>
      <c r="D22" s="75">
        <f>'15-19 prices'!J86</f>
        <v>1061.3840485096136</v>
      </c>
      <c r="E22" s="75">
        <f t="shared" si="1"/>
        <v>1098.8859259681446</v>
      </c>
      <c r="F22" s="75">
        <f t="shared" si="1"/>
        <v>1127.396589949198</v>
      </c>
      <c r="G22" s="75">
        <f t="shared" si="1"/>
        <v>1154.4672484165033</v>
      </c>
      <c r="H22" s="75">
        <f t="shared" si="1"/>
        <v>1189.3425495239171</v>
      </c>
      <c r="I22" s="70"/>
      <c r="J22" s="24"/>
      <c r="M22" s="10"/>
    </row>
    <row r="23" spans="1:69" s="7" customFormat="1" ht="56.25" customHeight="1">
      <c r="B23" s="80" t="s">
        <v>79</v>
      </c>
      <c r="C23" s="81" t="s">
        <v>69</v>
      </c>
      <c r="D23" s="75">
        <f>'15-19 prices'!J87</f>
        <v>2394.3533654044868</v>
      </c>
      <c r="E23" s="75">
        <f t="shared" si="1"/>
        <v>2478.9530412973991</v>
      </c>
      <c r="F23" s="75">
        <f t="shared" si="1"/>
        <v>2543.2696327788785</v>
      </c>
      <c r="G23" s="75">
        <f t="shared" si="1"/>
        <v>2604.3377469039428</v>
      </c>
      <c r="H23" s="75">
        <f t="shared" si="1"/>
        <v>2683.0121859001633</v>
      </c>
      <c r="I23" s="70"/>
      <c r="J23" s="24"/>
      <c r="M23" s="10"/>
    </row>
    <row r="24" spans="1:69" s="7" customFormat="1">
      <c r="B24" s="80" t="s">
        <v>80</v>
      </c>
      <c r="C24" s="81" t="s">
        <v>70</v>
      </c>
      <c r="D24" s="75">
        <f>'15-19 prices'!J88</f>
        <v>142.90748776012856</v>
      </c>
      <c r="E24" s="75">
        <f t="shared" si="1"/>
        <v>147.95683733478285</v>
      </c>
      <c r="F24" s="75">
        <f t="shared" si="1"/>
        <v>151.7955867201978</v>
      </c>
      <c r="G24" s="75">
        <f t="shared" si="1"/>
        <v>155.44045004653788</v>
      </c>
      <c r="H24" s="75">
        <f t="shared" si="1"/>
        <v>160.13615060199371</v>
      </c>
      <c r="I24" s="24" t="s">
        <v>74</v>
      </c>
      <c r="J24" s="24"/>
      <c r="M24" s="10"/>
    </row>
    <row r="25" spans="1:69" s="7" customFormat="1">
      <c r="B25" s="80" t="s">
        <v>81</v>
      </c>
      <c r="C25" s="81" t="s">
        <v>70</v>
      </c>
      <c r="D25" s="75">
        <f>'15-19 prices'!J89</f>
        <v>142.90748776012856</v>
      </c>
      <c r="E25" s="75">
        <f t="shared" si="1"/>
        <v>147.95683733478285</v>
      </c>
      <c r="F25" s="75">
        <f t="shared" si="1"/>
        <v>151.7955867201978</v>
      </c>
      <c r="G25" s="75">
        <f t="shared" si="1"/>
        <v>155.44045004653788</v>
      </c>
      <c r="H25" s="75">
        <f t="shared" si="1"/>
        <v>160.13615060199371</v>
      </c>
      <c r="I25" s="24" t="s">
        <v>74</v>
      </c>
      <c r="J25" s="24"/>
      <c r="M25" s="10"/>
    </row>
    <row r="26" spans="1:69" s="7" customFormat="1">
      <c r="B26" s="80" t="s">
        <v>82</v>
      </c>
      <c r="C26" s="81" t="s">
        <v>70</v>
      </c>
      <c r="D26" s="75">
        <f>'15-19 prices'!J90</f>
        <v>142.90748776012856</v>
      </c>
      <c r="E26" s="75">
        <f t="shared" si="1"/>
        <v>147.95683733478285</v>
      </c>
      <c r="F26" s="75">
        <f t="shared" si="1"/>
        <v>151.7955867201978</v>
      </c>
      <c r="G26" s="75">
        <f t="shared" si="1"/>
        <v>155.44045004653788</v>
      </c>
      <c r="H26" s="75">
        <f t="shared" si="1"/>
        <v>160.13615060199371</v>
      </c>
      <c r="I26" s="24" t="s">
        <v>74</v>
      </c>
      <c r="J26" s="24"/>
      <c r="M26" s="10"/>
    </row>
    <row r="27" spans="1:69" s="7" customFormat="1">
      <c r="B27" s="61"/>
      <c r="C27" s="50"/>
      <c r="D27" s="70"/>
      <c r="E27" s="70"/>
      <c r="F27" s="70"/>
      <c r="G27" s="70"/>
      <c r="H27" s="70"/>
      <c r="I27" s="24"/>
      <c r="J27" s="24"/>
      <c r="M27" s="10"/>
    </row>
    <row r="28" spans="1:69" s="7" customFormat="1">
      <c r="M28" s="10"/>
    </row>
    <row r="29" spans="1:69" s="2" customFormat="1">
      <c r="A29" s="7"/>
      <c r="B29" s="1" t="s">
        <v>72</v>
      </c>
      <c r="C29" s="1"/>
      <c r="D29" s="1"/>
      <c r="E29" s="4"/>
      <c r="F29" s="4"/>
      <c r="G29" s="4"/>
      <c r="H29" s="4"/>
      <c r="I29" s="4"/>
      <c r="J29" s="4"/>
      <c r="K29" s="7"/>
      <c r="L29" s="7"/>
      <c r="M29" s="14"/>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row>
    <row r="30" spans="1:69" s="2" customFormat="1" ht="33" customHeight="1">
      <c r="A30" s="7"/>
      <c r="B30" s="180" t="s">
        <v>73</v>
      </c>
      <c r="C30" s="180"/>
      <c r="D30" s="180"/>
      <c r="E30" s="180"/>
      <c r="F30" s="180"/>
      <c r="G30" s="180"/>
      <c r="H30" s="13"/>
      <c r="I30" s="13"/>
      <c r="J30" s="13"/>
      <c r="K30" s="7"/>
      <c r="L30" s="7"/>
      <c r="M30" s="10"/>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row>
    <row r="31" spans="1:69" s="7" customFormat="1">
      <c r="M31" s="10"/>
    </row>
    <row r="32" spans="1:69" s="2" customFormat="1">
      <c r="A32" s="7"/>
      <c r="B32" s="1" t="s">
        <v>4</v>
      </c>
      <c r="C32" s="1"/>
      <c r="D32" s="1"/>
      <c r="E32" s="4"/>
      <c r="F32" s="4"/>
      <c r="G32" s="4"/>
      <c r="H32" s="4"/>
      <c r="I32" s="4"/>
      <c r="J32" s="4"/>
      <c r="K32" s="7"/>
      <c r="L32" s="7"/>
      <c r="M32" s="14"/>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s="2" customFormat="1" ht="45">
      <c r="A33" s="7"/>
      <c r="B33" s="12" t="s">
        <v>264</v>
      </c>
      <c r="C33" s="12"/>
      <c r="D33" s="12"/>
      <c r="E33" s="132"/>
      <c r="F33" s="132"/>
      <c r="G33" s="132"/>
      <c r="H33" s="11"/>
      <c r="I33" s="11"/>
      <c r="J33" s="11"/>
      <c r="K33" s="7"/>
      <c r="L33" s="7"/>
      <c r="M33" s="10"/>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row>
    <row r="34" spans="1:69" s="2" customFormat="1">
      <c r="A34" s="7"/>
      <c r="B34" s="26"/>
      <c r="C34" s="26"/>
      <c r="D34" s="26"/>
      <c r="E34" s="13"/>
      <c r="F34" s="13"/>
      <c r="G34" s="13"/>
      <c r="H34" s="13"/>
      <c r="I34" s="13"/>
      <c r="J34" s="13"/>
      <c r="K34" s="7"/>
      <c r="L34" s="7"/>
      <c r="M34" s="10"/>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s="2" customFormat="1" ht="99.75" customHeight="1">
      <c r="A35" s="7"/>
      <c r="B35" s="176" t="s">
        <v>265</v>
      </c>
      <c r="C35" s="177"/>
      <c r="D35" s="177"/>
      <c r="E35" s="177"/>
      <c r="F35" s="177"/>
      <c r="G35" s="177"/>
      <c r="H35" s="13"/>
      <c r="I35" s="13"/>
      <c r="J35" s="13"/>
      <c r="K35" s="7"/>
      <c r="L35" s="7"/>
      <c r="M35" s="10"/>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row>
    <row r="36" spans="1:69" s="7" customFormat="1"/>
    <row r="37" spans="1:69" s="2" customFormat="1">
      <c r="A37" s="7"/>
      <c r="B37" s="1" t="s">
        <v>88</v>
      </c>
      <c r="C37" s="4"/>
      <c r="D37" s="4"/>
      <c r="E37" s="4"/>
      <c r="F37" s="4"/>
      <c r="G37" s="4"/>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row>
    <row r="38" spans="1:69" s="7" customFormat="1"/>
    <row r="39" spans="1:69" s="7" customFormat="1">
      <c r="C39" s="170" t="s">
        <v>91</v>
      </c>
      <c r="D39" s="172"/>
      <c r="E39" s="172"/>
      <c r="F39" s="172"/>
      <c r="G39" s="171"/>
    </row>
    <row r="40" spans="1:69" s="7" customFormat="1">
      <c r="C40" s="170" t="s">
        <v>267</v>
      </c>
      <c r="D40" s="172"/>
      <c r="E40" s="171"/>
      <c r="F40" s="170" t="s">
        <v>266</v>
      </c>
      <c r="G40" s="171"/>
    </row>
    <row r="41" spans="1:69" s="2" customFormat="1">
      <c r="A41" s="7"/>
      <c r="B41" s="69" t="s">
        <v>18</v>
      </c>
      <c r="C41" s="32" t="s">
        <v>6</v>
      </c>
      <c r="D41" s="32" t="s">
        <v>7</v>
      </c>
      <c r="E41" s="32" t="s">
        <v>8</v>
      </c>
      <c r="F41" s="32" t="s">
        <v>9</v>
      </c>
      <c r="G41" s="32" t="s">
        <v>10</v>
      </c>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row>
    <row r="42" spans="1:69" s="7" customFormat="1">
      <c r="B42" s="86" t="s">
        <v>87</v>
      </c>
      <c r="C42" s="63"/>
      <c r="D42" s="63"/>
      <c r="E42" s="63"/>
      <c r="F42" s="63"/>
      <c r="G42" s="63"/>
      <c r="J42" s="10"/>
    </row>
    <row r="43" spans="1:69" s="7" customFormat="1" ht="30">
      <c r="B43" s="157" t="s">
        <v>77</v>
      </c>
      <c r="C43" s="127">
        <v>265296</v>
      </c>
      <c r="D43" s="127">
        <v>103931.9800000001</v>
      </c>
      <c r="E43" s="127">
        <v>96081.69</v>
      </c>
      <c r="F43" s="158">
        <f>(D43*(((1-$F$97)*(1+$F$98))*((1-$G$97)*(1+$G$98)))
                                                                                                             +E43*((1-$G$97*(1+$G$98))))
                                                                                                                                                                     /2</f>
        <v>103175.32225484365</v>
      </c>
      <c r="G43" s="158">
        <f>F43*(1-$H$97)*(1+$H$99)</f>
        <v>106292.1455648402</v>
      </c>
      <c r="J43" s="10"/>
    </row>
    <row r="44" spans="1:69" s="7" customFormat="1" ht="33" customHeight="1">
      <c r="B44" s="157" t="s">
        <v>78</v>
      </c>
      <c r="C44" s="128">
        <v>11944</v>
      </c>
      <c r="D44" s="128">
        <v>28347.29</v>
      </c>
      <c r="E44" s="128">
        <v>25046.74</v>
      </c>
      <c r="F44" s="158">
        <f t="shared" ref="F44:F48" si="2">(D44*(((1-$F$97)*(1+$F$98))*((1-$G$97)*(1+$G$98)))
                                                                                                             +E44*((1-$G$97*(1+$G$98))))
                                                                                                                                                                     /2</f>
        <v>27554.698282067795</v>
      </c>
      <c r="G44" s="158">
        <f t="shared" ref="G44:G48" si="3">F44*(1-$H$97)*(1+$H$99)</f>
        <v>28387.098162470775</v>
      </c>
      <c r="J44" s="10"/>
    </row>
    <row r="45" spans="1:69" s="7" customFormat="1" ht="51.75" customHeight="1">
      <c r="B45" s="157" t="s">
        <v>79</v>
      </c>
      <c r="C45" s="128">
        <v>3696</v>
      </c>
      <c r="D45" s="128">
        <v>58280.36</v>
      </c>
      <c r="E45" s="128">
        <v>54535.69</v>
      </c>
      <c r="F45" s="158">
        <f t="shared" si="2"/>
        <v>58188.464802134258</v>
      </c>
      <c r="G45" s="158">
        <f t="shared" si="3"/>
        <v>59946.28013534192</v>
      </c>
      <c r="J45" s="10"/>
    </row>
    <row r="46" spans="1:69" s="7" customFormat="1">
      <c r="B46" s="157" t="s">
        <v>80</v>
      </c>
      <c r="C46" s="128">
        <v>3355611</v>
      </c>
      <c r="D46" s="128">
        <v>667127.16</v>
      </c>
      <c r="E46" s="128">
        <v>824492.14</v>
      </c>
      <c r="F46" s="158">
        <f t="shared" si="2"/>
        <v>767315.56201427733</v>
      </c>
      <c r="G46" s="158">
        <f t="shared" si="3"/>
        <v>790495.39782716648</v>
      </c>
      <c r="J46" s="10"/>
    </row>
    <row r="47" spans="1:69" s="7" customFormat="1">
      <c r="B47" s="157" t="s">
        <v>81</v>
      </c>
      <c r="C47" s="128">
        <v>582564</v>
      </c>
      <c r="D47" s="128">
        <v>225187.85</v>
      </c>
      <c r="E47" s="128">
        <v>251428.74</v>
      </c>
      <c r="F47" s="158">
        <f t="shared" si="2"/>
        <v>245416.51116650843</v>
      </c>
      <c r="G47" s="158">
        <f t="shared" si="3"/>
        <v>252830.29855233745</v>
      </c>
      <c r="J47" s="10"/>
    </row>
    <row r="48" spans="1:69" s="7" customFormat="1">
      <c r="B48" s="157" t="s">
        <v>82</v>
      </c>
      <c r="C48" s="128">
        <v>0</v>
      </c>
      <c r="D48" s="128">
        <v>326161.76</v>
      </c>
      <c r="E48" s="128">
        <v>875689.06</v>
      </c>
      <c r="F48" s="158">
        <f t="shared" si="2"/>
        <v>614096.12927129446</v>
      </c>
      <c r="G48" s="158">
        <f t="shared" si="3"/>
        <v>632647.3592404509</v>
      </c>
      <c r="J48" s="10"/>
    </row>
    <row r="49" spans="1:69" s="8" customFormat="1">
      <c r="A49" s="15"/>
      <c r="B49" s="71"/>
      <c r="C49" s="27"/>
      <c r="D49" s="27"/>
      <c r="E49" s="27"/>
      <c r="F49" s="27"/>
      <c r="G49" s="27"/>
      <c r="H49" s="129"/>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row>
    <row r="50" spans="1:69" s="2" customFormat="1">
      <c r="A50" s="7"/>
      <c r="B50" s="84" t="s">
        <v>14</v>
      </c>
      <c r="C50" s="84"/>
      <c r="D50" s="84"/>
      <c r="E50" s="84"/>
      <c r="F50" s="84"/>
      <c r="G50" s="84"/>
      <c r="H50" s="130"/>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row>
    <row r="51" spans="1:69" s="2" customFormat="1">
      <c r="A51" s="7"/>
      <c r="B51" s="72" t="s">
        <v>294</v>
      </c>
      <c r="C51" s="13"/>
      <c r="D51" s="13"/>
      <c r="E51" s="13"/>
      <c r="F51" s="13"/>
      <c r="G51" s="13"/>
      <c r="H51" s="130"/>
      <c r="I51" s="131"/>
      <c r="J51" s="131"/>
      <c r="K51" s="131"/>
      <c r="L51" s="131"/>
      <c r="M51" s="131"/>
      <c r="N51" s="131"/>
      <c r="O51" s="131"/>
      <c r="P51" s="131"/>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row>
    <row r="52" spans="1:69" s="2" customFormat="1">
      <c r="A52" s="7"/>
      <c r="B52" s="72"/>
      <c r="C52" s="13"/>
      <c r="D52" s="13"/>
      <c r="E52" s="13"/>
      <c r="F52" s="13"/>
      <c r="G52" s="13"/>
      <c r="H52" s="130"/>
      <c r="I52" s="131"/>
      <c r="J52" s="131"/>
      <c r="K52" s="131"/>
      <c r="L52" s="131"/>
      <c r="M52" s="131"/>
      <c r="N52" s="131"/>
      <c r="O52" s="131"/>
      <c r="P52" s="131"/>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row>
    <row r="53" spans="1:69" s="2" customFormat="1">
      <c r="A53" s="7"/>
      <c r="B53" s="30"/>
      <c r="C53" s="13"/>
      <c r="D53" s="13"/>
      <c r="E53" s="13"/>
      <c r="F53" s="13"/>
      <c r="G53" s="13"/>
      <c r="H53" s="130"/>
      <c r="I53" s="131"/>
      <c r="J53" s="131"/>
      <c r="K53" s="131"/>
      <c r="L53" s="131"/>
      <c r="M53" s="131"/>
      <c r="N53" s="131"/>
      <c r="O53" s="131"/>
      <c r="P53" s="131"/>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row>
    <row r="54" spans="1:69" s="8" customFormat="1">
      <c r="A54" s="15"/>
      <c r="B54" s="19"/>
      <c r="C54" s="19"/>
      <c r="D54" s="19"/>
      <c r="E54" s="20"/>
      <c r="F54" s="17"/>
      <c r="G54" s="17"/>
      <c r="H54" s="17"/>
      <c r="I54" s="17"/>
      <c r="J54" s="17"/>
      <c r="K54" s="17"/>
      <c r="L54" s="17"/>
      <c r="M54" s="17"/>
      <c r="N54" s="17"/>
      <c r="O54" s="17"/>
      <c r="P54" s="17"/>
      <c r="Q54" s="17"/>
      <c r="R54" s="17"/>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row>
    <row r="55" spans="1:69" s="2" customFormat="1">
      <c r="A55" s="7"/>
      <c r="B55" s="19"/>
      <c r="C55" s="19"/>
      <c r="D55" s="19"/>
      <c r="E55" s="20"/>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row>
    <row r="56" spans="1:69" s="7" customFormat="1">
      <c r="B56" s="1" t="s">
        <v>56</v>
      </c>
      <c r="C56" s="1"/>
      <c r="D56" s="4"/>
      <c r="E56" s="4"/>
      <c r="F56" s="4"/>
      <c r="G56" s="4"/>
      <c r="H56" s="4"/>
    </row>
    <row r="57" spans="1:69" s="7" customFormat="1" ht="7.15" customHeight="1"/>
    <row r="58" spans="1:69" s="7" customFormat="1" ht="15" customHeight="1"/>
    <row r="59" spans="1:69" s="7" customFormat="1">
      <c r="A59" s="15"/>
      <c r="B59" s="3" t="s">
        <v>18</v>
      </c>
      <c r="C59" s="32" t="s">
        <v>19</v>
      </c>
      <c r="D59" s="32" t="s">
        <v>20</v>
      </c>
      <c r="E59" s="32" t="s">
        <v>21</v>
      </c>
      <c r="F59" s="32" t="s">
        <v>22</v>
      </c>
      <c r="G59" s="32" t="s">
        <v>23</v>
      </c>
      <c r="H59" s="32" t="s">
        <v>254</v>
      </c>
    </row>
    <row r="60" spans="1:69" s="8" customFormat="1">
      <c r="A60" s="15"/>
      <c r="B60" s="35" t="str">
        <f>B8</f>
        <v>Commissioning assets - Simple</v>
      </c>
      <c r="C60" s="64"/>
      <c r="D60" s="65"/>
      <c r="E60" s="65"/>
      <c r="F60" s="65"/>
      <c r="G60" s="65"/>
      <c r="H60" s="6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row>
    <row r="61" spans="1:69" s="2" customFormat="1">
      <c r="A61" s="7"/>
      <c r="B61" s="36" t="s">
        <v>24</v>
      </c>
      <c r="C61" s="34">
        <v>61</v>
      </c>
      <c r="D61" s="34">
        <v>61</v>
      </c>
      <c r="E61" s="34">
        <v>61</v>
      </c>
      <c r="F61" s="34">
        <v>61</v>
      </c>
      <c r="G61" s="34">
        <v>61</v>
      </c>
      <c r="H61" s="34">
        <f>SUM(C61:G61)</f>
        <v>305</v>
      </c>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row>
    <row r="62" spans="1:69" s="2" customFormat="1">
      <c r="A62" s="15"/>
      <c r="B62" s="36" t="s">
        <v>255</v>
      </c>
      <c r="C62" s="60">
        <f>'Fee Breakdown'!$H$10*C61</f>
        <v>97568.28</v>
      </c>
      <c r="D62" s="60">
        <f>'Fee Breakdown'!$H$10*D61</f>
        <v>97568.28</v>
      </c>
      <c r="E62" s="60">
        <f>'Fee Breakdown'!$H$10*E61</f>
        <v>97568.28</v>
      </c>
      <c r="F62" s="60">
        <f>'Fee Breakdown'!$H$10*F61</f>
        <v>97568.28</v>
      </c>
      <c r="G62" s="60">
        <f>'Fee Breakdown'!$H$10*G61</f>
        <v>97568.28</v>
      </c>
      <c r="H62" s="126">
        <f>SUM(C62:G62)</f>
        <v>487841.4</v>
      </c>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s="8" customFormat="1">
      <c r="A63" s="15"/>
      <c r="B63" s="36"/>
      <c r="C63" s="60"/>
      <c r="D63" s="60"/>
      <c r="E63" s="60"/>
      <c r="F63" s="60"/>
      <c r="G63" s="60"/>
      <c r="H63" s="60"/>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row>
    <row r="64" spans="1:69" s="8" customFormat="1">
      <c r="A64" s="15"/>
      <c r="B64" s="33"/>
      <c r="C64" s="22"/>
      <c r="D64" s="27"/>
      <c r="E64" s="27"/>
      <c r="F64" s="27"/>
      <c r="G64" s="27"/>
      <c r="H64" s="27"/>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row>
    <row r="65" spans="1:69" s="8" customFormat="1">
      <c r="A65" s="15"/>
      <c r="B65" s="35" t="str">
        <f>B9</f>
        <v>Commissioning assets - Standard</v>
      </c>
      <c r="C65" s="64"/>
      <c r="D65" s="65"/>
      <c r="E65" s="65"/>
      <c r="F65" s="65"/>
      <c r="G65" s="65"/>
      <c r="H65" s="6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row>
    <row r="66" spans="1:69" s="2" customFormat="1">
      <c r="A66" s="7"/>
      <c r="B66" s="36" t="s">
        <v>24</v>
      </c>
      <c r="C66" s="34">
        <v>295</v>
      </c>
      <c r="D66" s="34">
        <v>295</v>
      </c>
      <c r="E66" s="34">
        <v>295</v>
      </c>
      <c r="F66" s="34">
        <v>295</v>
      </c>
      <c r="G66" s="34">
        <v>295</v>
      </c>
      <c r="H66" s="34">
        <f>SUM(C66:G66)</f>
        <v>1475</v>
      </c>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row>
    <row r="67" spans="1:69" s="2" customFormat="1">
      <c r="A67" s="15"/>
      <c r="B67" s="36" t="s">
        <v>255</v>
      </c>
      <c r="C67" s="60">
        <f>'Fee Breakdown'!$H$20*C66</f>
        <v>887867.4</v>
      </c>
      <c r="D67" s="60">
        <f>'Fee Breakdown'!$H$20*D66</f>
        <v>887867.4</v>
      </c>
      <c r="E67" s="60">
        <f>'Fee Breakdown'!$H$20*E66</f>
        <v>887867.4</v>
      </c>
      <c r="F67" s="60">
        <f>'Fee Breakdown'!$H$20*F66</f>
        <v>887867.4</v>
      </c>
      <c r="G67" s="60">
        <f>'Fee Breakdown'!$H$20*G66</f>
        <v>887867.4</v>
      </c>
      <c r="H67" s="126">
        <f>SUM(C67:G67)</f>
        <v>4439337</v>
      </c>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row>
    <row r="68" spans="1:69" s="8" customFormat="1">
      <c r="A68" s="15"/>
      <c r="B68" s="36"/>
      <c r="C68" s="60"/>
      <c r="D68" s="60"/>
      <c r="E68" s="60"/>
      <c r="F68" s="60"/>
      <c r="G68" s="60"/>
      <c r="H68" s="60"/>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row>
    <row r="69" spans="1:69" s="8" customFormat="1">
      <c r="A69" s="15"/>
      <c r="B69" s="33"/>
      <c r="C69" s="22"/>
      <c r="D69" s="27"/>
      <c r="E69" s="27"/>
      <c r="F69" s="27"/>
      <c r="G69" s="27"/>
      <c r="H69" s="27"/>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row>
    <row r="70" spans="1:69" s="8" customFormat="1">
      <c r="A70" s="15"/>
      <c r="B70" s="35" t="str">
        <f>B10</f>
        <v>Commissioning assets - Complex</v>
      </c>
      <c r="C70" s="64"/>
      <c r="D70" s="65"/>
      <c r="E70" s="65"/>
      <c r="F70" s="65"/>
      <c r="G70" s="65"/>
      <c r="H70" s="6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row>
    <row r="71" spans="1:69" s="2" customFormat="1">
      <c r="A71" s="7"/>
      <c r="B71" s="36" t="s">
        <v>24</v>
      </c>
      <c r="C71" s="34">
        <v>88</v>
      </c>
      <c r="D71" s="34">
        <v>88</v>
      </c>
      <c r="E71" s="34">
        <v>88</v>
      </c>
      <c r="F71" s="34">
        <v>88</v>
      </c>
      <c r="G71" s="34">
        <v>88</v>
      </c>
      <c r="H71" s="34">
        <f>SUM(C71:G71)</f>
        <v>440</v>
      </c>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row>
    <row r="72" spans="1:69" s="2" customFormat="1">
      <c r="A72" s="15"/>
      <c r="B72" s="36" t="s">
        <v>255</v>
      </c>
      <c r="C72" s="60">
        <f>'Fee Breakdown'!$H$30*C71</f>
        <v>370717.6</v>
      </c>
      <c r="D72" s="60">
        <f>'Fee Breakdown'!$H$30*D71</f>
        <v>370717.6</v>
      </c>
      <c r="E72" s="60">
        <f>'Fee Breakdown'!$H$30*E71</f>
        <v>370717.6</v>
      </c>
      <c r="F72" s="60">
        <f>'Fee Breakdown'!$H$30*F71</f>
        <v>370717.6</v>
      </c>
      <c r="G72" s="60">
        <f>'Fee Breakdown'!$H$30*G71</f>
        <v>370717.6</v>
      </c>
      <c r="H72" s="126">
        <f>SUM(C72:G72)</f>
        <v>1853588</v>
      </c>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row>
    <row r="73" spans="1:69" s="8" customFormat="1">
      <c r="A73" s="15"/>
      <c r="B73" s="36"/>
      <c r="C73" s="60"/>
      <c r="D73" s="60"/>
      <c r="E73" s="60"/>
      <c r="F73" s="60"/>
      <c r="G73" s="60"/>
      <c r="H73" s="60"/>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row>
    <row r="74" spans="1:69" s="8" customFormat="1">
      <c r="A74" s="15"/>
      <c r="B74" s="7"/>
      <c r="C74" s="22"/>
      <c r="D74" s="27"/>
      <c r="E74" s="27"/>
      <c r="F74" s="27"/>
      <c r="G74" s="27"/>
      <c r="H74" s="27"/>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row>
    <row r="75" spans="1:69" s="8" customFormat="1">
      <c r="A75" s="15"/>
      <c r="B75" s="35" t="str">
        <f>B13</f>
        <v>Decommissioning assets</v>
      </c>
      <c r="C75" s="64"/>
      <c r="D75" s="65"/>
      <c r="E75" s="65"/>
      <c r="F75" s="65"/>
      <c r="G75" s="65"/>
      <c r="H75" s="6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row>
    <row r="76" spans="1:69" s="2" customFormat="1">
      <c r="A76" s="7"/>
      <c r="B76" s="36" t="s">
        <v>24</v>
      </c>
      <c r="C76" s="34">
        <v>46</v>
      </c>
      <c r="D76" s="34">
        <v>46</v>
      </c>
      <c r="E76" s="34">
        <v>46</v>
      </c>
      <c r="F76" s="34">
        <v>46</v>
      </c>
      <c r="G76" s="34">
        <v>46</v>
      </c>
      <c r="H76" s="34">
        <f>SUM(C76:G76)</f>
        <v>230</v>
      </c>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row>
    <row r="77" spans="1:69" s="2" customFormat="1">
      <c r="A77" s="15"/>
      <c r="B77" s="36" t="s">
        <v>255</v>
      </c>
      <c r="C77" s="60">
        <f>'Fee Breakdown'!$H$39*C76</f>
        <v>24440.03</v>
      </c>
      <c r="D77" s="60">
        <f>'Fee Breakdown'!$H$39*D76</f>
        <v>24440.03</v>
      </c>
      <c r="E77" s="60">
        <f>'Fee Breakdown'!$H$39*E76</f>
        <v>24440.03</v>
      </c>
      <c r="F77" s="60">
        <f>'Fee Breakdown'!$H$39*F76</f>
        <v>24440.03</v>
      </c>
      <c r="G77" s="60">
        <f>'Fee Breakdown'!$H$39*G76</f>
        <v>24440.03</v>
      </c>
      <c r="H77" s="126">
        <f>SUM(C77:G77)</f>
        <v>122200.15</v>
      </c>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row>
    <row r="78" spans="1:69" s="8" customFormat="1">
      <c r="A78" s="15"/>
      <c r="B78" s="36"/>
      <c r="C78" s="60"/>
      <c r="D78" s="59"/>
      <c r="E78" s="60"/>
      <c r="F78" s="60"/>
      <c r="G78" s="60"/>
      <c r="H78" s="60"/>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row>
    <row r="79" spans="1:69" s="7" customFormat="1">
      <c r="B79" s="164" t="s">
        <v>295</v>
      </c>
      <c r="C79" s="165">
        <f t="shared" ref="C79:H79" si="4">C62+C67+C72+C77</f>
        <v>1380593.31</v>
      </c>
      <c r="D79" s="165">
        <f t="shared" si="4"/>
        <v>1380593.31</v>
      </c>
      <c r="E79" s="165">
        <f t="shared" si="4"/>
        <v>1380593.31</v>
      </c>
      <c r="F79" s="165">
        <f t="shared" si="4"/>
        <v>1380593.31</v>
      </c>
      <c r="G79" s="165">
        <f t="shared" si="4"/>
        <v>1380593.31</v>
      </c>
      <c r="H79" s="165">
        <f t="shared" si="4"/>
        <v>6902966.5500000007</v>
      </c>
    </row>
    <row r="80" spans="1:69" s="7" customFormat="1">
      <c r="B80" s="87" t="s">
        <v>14</v>
      </c>
      <c r="C80" s="87"/>
      <c r="D80" s="87"/>
      <c r="E80" s="87"/>
      <c r="F80" s="87"/>
      <c r="G80" s="87"/>
      <c r="H80" s="87"/>
    </row>
    <row r="81" spans="1:69" s="2" customFormat="1">
      <c r="A81" s="7"/>
      <c r="B81" s="72" t="s">
        <v>89</v>
      </c>
      <c r="C81" s="13"/>
      <c r="D81" s="13"/>
      <c r="E81" s="13"/>
      <c r="F81" s="13"/>
      <c r="G81" s="13"/>
      <c r="H81" s="13"/>
      <c r="I81" s="131"/>
      <c r="J81" s="131"/>
      <c r="K81" s="131"/>
      <c r="L81" s="131"/>
      <c r="M81" s="131"/>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row>
    <row r="82" spans="1:69" s="7" customFormat="1">
      <c r="B82" s="66"/>
      <c r="C82" s="66"/>
      <c r="D82" s="66"/>
      <c r="E82" s="66"/>
      <c r="F82" s="66"/>
      <c r="G82" s="66"/>
      <c r="H82" s="66"/>
      <c r="I82" s="151"/>
      <c r="J82" s="151"/>
      <c r="K82" s="151"/>
      <c r="L82" s="151"/>
      <c r="M82" s="151"/>
      <c r="N82" s="151"/>
    </row>
    <row r="83" spans="1:69" s="7" customFormat="1"/>
    <row r="84" spans="1:69" s="7" customFormat="1"/>
    <row r="85" spans="1:69" s="7" customFormat="1">
      <c r="D85" s="21"/>
      <c r="E85" s="21"/>
      <c r="F85" s="21"/>
      <c r="G85" s="21"/>
      <c r="H85" s="21"/>
      <c r="I85" s="21"/>
    </row>
    <row r="86" spans="1:69" s="8" customFormat="1">
      <c r="A86" s="15"/>
      <c r="B86" s="1" t="s">
        <v>297</v>
      </c>
      <c r="C86" s="1"/>
      <c r="D86" s="1"/>
      <c r="E86" s="4"/>
      <c r="F86" s="4"/>
      <c r="G86" s="4"/>
      <c r="H86" s="4"/>
      <c r="I86" s="21"/>
      <c r="J86" s="21"/>
      <c r="K86" s="21"/>
      <c r="L86" s="21"/>
      <c r="M86" s="21"/>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row>
    <row r="87" spans="1:69" s="15" customFormat="1">
      <c r="B87" s="41"/>
    </row>
    <row r="88" spans="1:69" s="8" customFormat="1">
      <c r="A88" s="15"/>
      <c r="B88" s="3" t="s">
        <v>5</v>
      </c>
      <c r="C88" s="6" t="s">
        <v>10</v>
      </c>
      <c r="D88" s="32" t="s">
        <v>19</v>
      </c>
      <c r="E88" s="32" t="s">
        <v>20</v>
      </c>
      <c r="F88" s="32" t="s">
        <v>21</v>
      </c>
      <c r="G88" s="32" t="s">
        <v>22</v>
      </c>
      <c r="H88" s="32" t="s">
        <v>23</v>
      </c>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row>
    <row r="89" spans="1:69" s="8" customFormat="1" ht="14.45" customHeight="1">
      <c r="A89" s="15"/>
      <c r="B89" s="8" t="s">
        <v>11</v>
      </c>
      <c r="C89" s="67">
        <f>'Input Data'!G13</f>
        <v>1</v>
      </c>
      <c r="D89" s="67">
        <f>'Input Data'!H13</f>
        <v>1.0276240678492865</v>
      </c>
      <c r="E89" s="67">
        <f>'Input Data'!I13</f>
        <v>1.0592497813772299</v>
      </c>
      <c r="F89" s="67">
        <f>'Input Data'!J13</f>
        <v>1.0963162030397382</v>
      </c>
      <c r="G89" s="67">
        <f>'Input Data'!K13</f>
        <v>1.1373288908332129</v>
      </c>
      <c r="H89" s="67">
        <f>'Input Data'!L13</f>
        <v>1.1781674433570202</v>
      </c>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row>
    <row r="90" spans="1:69" s="8" customFormat="1" ht="14.45" customHeight="1">
      <c r="A90" s="15"/>
      <c r="B90" s="8" t="s">
        <v>12</v>
      </c>
      <c r="C90" s="67">
        <f>'Input Data'!G14</f>
        <v>1</v>
      </c>
      <c r="D90" s="67">
        <f>'Input Data'!H14</f>
        <v>1.0242487465753967</v>
      </c>
      <c r="E90" s="67">
        <f>'Input Data'!I14</f>
        <v>1.0490854948612711</v>
      </c>
      <c r="F90" s="67">
        <f>'Input Data'!J14</f>
        <v>1.0745245031620867</v>
      </c>
      <c r="G90" s="67">
        <f>'Input Data'!K14</f>
        <v>1.1005803755283181</v>
      </c>
      <c r="H90" s="67">
        <f>'Input Data'!L14</f>
        <v>1.1272680701403592</v>
      </c>
      <c r="I90" s="15"/>
      <c r="J90" s="18"/>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row>
    <row r="91" spans="1:69" s="8" customFormat="1" ht="14.45" customHeight="1">
      <c r="A91" s="15"/>
      <c r="B91" s="8" t="s">
        <v>13</v>
      </c>
      <c r="C91" s="67">
        <f>'Input Data'!G15</f>
        <v>1</v>
      </c>
      <c r="D91" s="67">
        <f>'Input Data'!H15</f>
        <v>1.0032954116714083</v>
      </c>
      <c r="E91" s="67">
        <f>'Input Data'!I15</f>
        <v>1.0096887113259563</v>
      </c>
      <c r="F91" s="67">
        <f>'Input Data'!J15</f>
        <v>1.0202803191677094</v>
      </c>
      <c r="G91" s="67">
        <f>'Input Data'!K15</f>
        <v>1.0333901240854437</v>
      </c>
      <c r="H91" s="67">
        <f>'Input Data'!L15</f>
        <v>1.0451528563301924</v>
      </c>
      <c r="I91" s="15"/>
      <c r="J91" s="18"/>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row>
    <row r="92" spans="1:69" s="15" customFormat="1" ht="14.45" customHeight="1">
      <c r="D92" s="18"/>
      <c r="E92" s="18"/>
      <c r="F92" s="18"/>
      <c r="G92" s="18"/>
      <c r="H92" s="18"/>
      <c r="I92" s="18"/>
      <c r="J92" s="18"/>
      <c r="K92" s="18"/>
      <c r="L92" s="18"/>
      <c r="M92" s="18"/>
      <c r="N92" s="18"/>
    </row>
    <row r="93" spans="1:69" s="7" customFormat="1" ht="14.45" customHeight="1">
      <c r="B93" s="1" t="s">
        <v>94</v>
      </c>
      <c r="C93" s="1"/>
      <c r="D93" s="1"/>
      <c r="E93" s="1"/>
      <c r="F93" s="4"/>
      <c r="G93" s="4"/>
      <c r="H93" s="4"/>
    </row>
    <row r="94" spans="1:69">
      <c r="B94" s="7"/>
      <c r="C94" s="7"/>
      <c r="D94" s="7"/>
      <c r="E94" s="7"/>
      <c r="F94" s="7"/>
      <c r="G94" s="7"/>
      <c r="H94" s="7"/>
      <c r="I94" s="147"/>
      <c r="J94" s="147"/>
    </row>
    <row r="95" spans="1:69">
      <c r="B95" s="3" t="s">
        <v>5</v>
      </c>
      <c r="C95" s="6" t="s">
        <v>95</v>
      </c>
      <c r="D95" s="32" t="s">
        <v>96</v>
      </c>
      <c r="E95" s="6" t="s">
        <v>97</v>
      </c>
      <c r="F95" s="32" t="s">
        <v>98</v>
      </c>
      <c r="G95" s="32" t="s">
        <v>99</v>
      </c>
      <c r="H95" s="32" t="s">
        <v>100</v>
      </c>
      <c r="I95" s="147"/>
      <c r="J95" s="147"/>
    </row>
    <row r="96" spans="1:69">
      <c r="B96" s="8" t="s">
        <v>101</v>
      </c>
      <c r="C96" s="91"/>
      <c r="D96" s="91">
        <v>1</v>
      </c>
      <c r="E96" s="91">
        <f>D96*(1+E98)*(1-E97)</f>
        <v>1.0353329951690822</v>
      </c>
      <c r="F96" s="91">
        <f t="shared" ref="F96:G96" si="5">E96*(1+F98)*(1-F97)</f>
        <v>1.0621947743913041</v>
      </c>
      <c r="G96" s="91">
        <f t="shared" si="5"/>
        <v>1.0876998293290692</v>
      </c>
      <c r="H96" s="91">
        <f>G96*(1+H99)*(1-H97)</f>
        <v>1.1205581534732707</v>
      </c>
      <c r="I96" s="147"/>
      <c r="J96" s="147"/>
    </row>
    <row r="97" spans="2:10">
      <c r="B97" s="8" t="s">
        <v>102</v>
      </c>
      <c r="C97" s="91"/>
      <c r="D97" s="91"/>
      <c r="E97" s="91">
        <f>-'Input Data'!D19</f>
        <v>-1.0200000000000001E-2</v>
      </c>
      <c r="F97" s="91">
        <f>-'Input Data'!E19</f>
        <v>-1.0699999999999999E-2</v>
      </c>
      <c r="G97" s="91">
        <f>-'Input Data'!F19</f>
        <v>-1.11E-2</v>
      </c>
      <c r="H97" s="91">
        <f>-'Input Data'!G19</f>
        <v>-1.0999999999999999E-2</v>
      </c>
      <c r="I97" s="147"/>
      <c r="J97" s="147"/>
    </row>
    <row r="98" spans="2:10">
      <c r="B98" s="8" t="s">
        <v>103</v>
      </c>
      <c r="C98" s="91">
        <v>1.76278015613196E-2</v>
      </c>
      <c r="D98" s="91">
        <f>'Input Data'!C18</f>
        <v>2.4498886414253906E-2</v>
      </c>
      <c r="E98" s="91">
        <f>'Input Data'!D18</f>
        <v>2.4879227053140163E-2</v>
      </c>
      <c r="F98" s="91">
        <f>'Input Data'!E18</f>
        <v>1.5083667216591934E-2</v>
      </c>
      <c r="G98" s="91">
        <f>'Input Data'!F18</f>
        <v>1.2769909449732886E-2</v>
      </c>
      <c r="H98" s="67"/>
      <c r="I98" s="147"/>
      <c r="J98" s="147"/>
    </row>
    <row r="99" spans="2:10">
      <c r="B99" s="8" t="s">
        <v>104</v>
      </c>
      <c r="C99" s="91"/>
      <c r="D99" s="91"/>
      <c r="E99" s="91"/>
      <c r="F99" s="91"/>
      <c r="G99" s="67"/>
      <c r="H99" s="67">
        <f>'Input Data'!G18</f>
        <v>1.9E-2</v>
      </c>
      <c r="I99" s="147"/>
      <c r="J99" s="147"/>
    </row>
    <row r="100" spans="2:10" s="147" customFormat="1"/>
    <row r="101" spans="2:10" s="147" customFormat="1"/>
    <row r="102" spans="2:10" s="147" customFormat="1"/>
    <row r="103" spans="2:10" s="147" customFormat="1"/>
    <row r="104" spans="2:10" s="147" customFormat="1"/>
    <row r="105" spans="2:10" s="147" customFormat="1" hidden="1"/>
    <row r="106" spans="2:10" s="147" customFormat="1" hidden="1"/>
    <row r="107" spans="2:10" s="147" customFormat="1" hidden="1"/>
    <row r="108" spans="2:10" s="147" customFormat="1" hidden="1"/>
    <row r="109" spans="2:10" s="147" customFormat="1" hidden="1"/>
    <row r="110" spans="2:10" s="147" customFormat="1" hidden="1"/>
    <row r="111" spans="2:10" s="147" customFormat="1" hidden="1"/>
    <row r="112" spans="2:10" s="147" customFormat="1" hidden="1"/>
    <row r="113" s="147" customFormat="1" hidden="1"/>
    <row r="114" s="147" customFormat="1" hidden="1"/>
    <row r="115" s="147" customFormat="1" hidden="1"/>
    <row r="116" s="147" customFormat="1" hidden="1"/>
    <row r="117" s="147" customFormat="1" hidden="1"/>
    <row r="118" s="147" customFormat="1" hidden="1"/>
    <row r="119" s="147" customFormat="1" hidden="1"/>
    <row r="120" s="147" customFormat="1" hidden="1"/>
    <row r="121" s="147" customFormat="1" hidden="1"/>
    <row r="122" s="147" customFormat="1" hidden="1"/>
    <row r="123" s="147" customFormat="1" hidden="1"/>
    <row r="124" s="147" customFormat="1" hidden="1"/>
    <row r="125" s="147" customFormat="1" hidden="1"/>
    <row r="126" s="147" customFormat="1" hidden="1"/>
    <row r="127" s="147" customFormat="1" hidden="1"/>
    <row r="128" s="147" customFormat="1" hidden="1"/>
    <row r="129" s="147" customFormat="1" hidden="1"/>
    <row r="130" s="147" customFormat="1" hidden="1"/>
    <row r="131" s="147" customFormat="1" hidden="1"/>
    <row r="132" s="147" customFormat="1" hidden="1"/>
    <row r="133" s="147" customFormat="1" hidden="1"/>
    <row r="134" s="147" customFormat="1" hidden="1"/>
    <row r="135" s="147" customFormat="1" hidden="1"/>
    <row r="136" s="147" customFormat="1" hidden="1"/>
    <row r="137" s="147" customFormat="1" hidden="1"/>
    <row r="138" s="147" customFormat="1" hidden="1"/>
    <row r="139" s="147" customFormat="1" hidden="1"/>
    <row r="140" s="147" customFormat="1" hidden="1"/>
    <row r="141" s="147" customFormat="1" hidden="1"/>
    <row r="142" s="147" customFormat="1" hidden="1"/>
    <row r="143" s="147" customFormat="1" hidden="1"/>
    <row r="144" s="147" customFormat="1" hidden="1"/>
    <row r="145" s="147" customFormat="1" hidden="1"/>
    <row r="146" s="147" customFormat="1" hidden="1"/>
    <row r="147" s="147" customFormat="1" hidden="1"/>
    <row r="148" s="147" customFormat="1" hidden="1"/>
    <row r="149" s="147" customFormat="1" hidden="1"/>
    <row r="150" s="147" customFormat="1" hidden="1"/>
    <row r="151" s="147" customFormat="1" hidden="1"/>
    <row r="152" s="147" customFormat="1" hidden="1"/>
    <row r="153" s="147" customFormat="1" hidden="1"/>
    <row r="154" s="147" customFormat="1" hidden="1"/>
    <row r="155" s="147" customFormat="1" hidden="1"/>
    <row r="156" s="147" customFormat="1" hidden="1"/>
    <row r="157" s="147" customFormat="1" hidden="1"/>
    <row r="158" s="147" customFormat="1" hidden="1"/>
    <row r="159" s="147" customFormat="1" hidden="1"/>
    <row r="160" s="147" customFormat="1" hidden="1"/>
    <row r="161" s="147" customFormat="1" hidden="1"/>
    <row r="162" s="147" customFormat="1" hidden="1"/>
    <row r="163" s="147" customFormat="1" hidden="1"/>
    <row r="164" s="147" customFormat="1" hidden="1"/>
    <row r="165" s="147" customFormat="1" hidden="1"/>
    <row r="166" s="147" customFormat="1" hidden="1"/>
    <row r="167" s="147" customFormat="1" hidden="1"/>
    <row r="168" s="147" customFormat="1" hidden="1"/>
    <row r="169" s="147" customFormat="1" hidden="1"/>
    <row r="170" s="147" customFormat="1" hidden="1"/>
    <row r="171" s="147" customFormat="1" hidden="1"/>
    <row r="172" s="147" customFormat="1" hidden="1"/>
    <row r="173" s="147" customFormat="1" hidden="1"/>
    <row r="174" s="147" customFormat="1" hidden="1"/>
    <row r="175" s="147" customFormat="1" hidden="1"/>
    <row r="176" s="147" customFormat="1" hidden="1"/>
    <row r="177" s="147" customFormat="1" hidden="1"/>
    <row r="178" s="147" customFormat="1" hidden="1"/>
    <row r="179" s="147" customFormat="1" hidden="1"/>
    <row r="180" s="147" customFormat="1" hidden="1"/>
    <row r="181" s="147" customFormat="1" hidden="1"/>
    <row r="182" s="147" customFormat="1" hidden="1"/>
    <row r="183" s="147" customFormat="1" hidden="1"/>
    <row r="184" s="147" customFormat="1" hidden="1"/>
    <row r="185" s="147" customFormat="1" hidden="1"/>
    <row r="186" s="147" customFormat="1" hidden="1"/>
    <row r="187" s="147" customFormat="1" hidden="1"/>
    <row r="188" s="147" customFormat="1" hidden="1"/>
    <row r="189" s="147" customFormat="1" hidden="1"/>
    <row r="190" s="147" customFormat="1" hidden="1"/>
    <row r="191" s="147" customFormat="1" hidden="1"/>
    <row r="192" s="147" customFormat="1" hidden="1"/>
    <row r="193" s="147" customFormat="1" hidden="1"/>
    <row r="194" s="147" customFormat="1" hidden="1"/>
    <row r="195" s="147" customFormat="1" hidden="1"/>
    <row r="196" s="147" customFormat="1" hidden="1"/>
    <row r="197" s="147" customFormat="1" hidden="1"/>
    <row r="198" s="147" customFormat="1" hidden="1"/>
    <row r="199" s="147" customFormat="1" hidden="1"/>
    <row r="200" s="147" customFormat="1" hidden="1"/>
    <row r="201" s="147" customFormat="1" hidden="1"/>
    <row r="202" s="147" customFormat="1" hidden="1"/>
    <row r="203" s="147" customFormat="1" hidden="1"/>
    <row r="204" s="147" customFormat="1" hidden="1"/>
    <row r="205" s="147" customFormat="1" hidden="1"/>
    <row r="206" s="147" customFormat="1" hidden="1"/>
    <row r="207" s="147" customFormat="1" hidden="1"/>
    <row r="208"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pans="9:10" s="147" customFormat="1" hidden="1"/>
    <row r="242" spans="9:10" s="147" customFormat="1" hidden="1"/>
    <row r="243" spans="9:10" s="147" customFormat="1" hidden="1"/>
    <row r="244" spans="9:10" s="147" customFormat="1" hidden="1"/>
    <row r="245" spans="9:10" s="147" customFormat="1" hidden="1"/>
    <row r="246" spans="9:10" s="147" customFormat="1" hidden="1"/>
    <row r="247" spans="9:10" hidden="1">
      <c r="I247" s="147"/>
      <c r="J247" s="147"/>
    </row>
    <row r="248" spans="9:10" hidden="1">
      <c r="I248" s="147"/>
      <c r="J248" s="147"/>
    </row>
  </sheetData>
  <mergeCells count="11">
    <mergeCell ref="F40:G40"/>
    <mergeCell ref="C40:E40"/>
    <mergeCell ref="E6:I6"/>
    <mergeCell ref="E17:H17"/>
    <mergeCell ref="C39:G39"/>
    <mergeCell ref="B35:G35"/>
    <mergeCell ref="C10:C12"/>
    <mergeCell ref="C13:C14"/>
    <mergeCell ref="B10:B12"/>
    <mergeCell ref="B13:B14"/>
    <mergeCell ref="B30:G3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1"/>
  <sheetViews>
    <sheetView workbookViewId="0"/>
  </sheetViews>
  <sheetFormatPr defaultColWidth="0" defaultRowHeight="15" zeroHeight="1"/>
  <cols>
    <col min="1" max="1" width="2.42578125" style="147" customWidth="1"/>
    <col min="2" max="2" width="2.42578125" style="37" customWidth="1"/>
    <col min="3" max="3" width="10.140625" style="37" customWidth="1"/>
    <col min="4" max="9" width="13.140625" style="37" customWidth="1"/>
    <col min="10" max="10" width="9.140625" style="37" customWidth="1"/>
    <col min="11" max="11" width="14.7109375" style="37" customWidth="1"/>
    <col min="12" max="12" width="2.85546875" style="152" customWidth="1"/>
    <col min="13" max="14" width="9.140625" style="147" customWidth="1"/>
    <col min="15" max="59" width="0" style="147" hidden="1" customWidth="1"/>
    <col min="60" max="16384" width="9.140625" hidden="1"/>
  </cols>
  <sheetData>
    <row r="1" spans="1:59" s="147" customFormat="1">
      <c r="B1" s="152"/>
      <c r="C1" s="152"/>
      <c r="D1" s="152"/>
      <c r="E1" s="152"/>
      <c r="F1" s="152"/>
      <c r="G1" s="152"/>
      <c r="H1" s="152"/>
      <c r="I1" s="152"/>
      <c r="J1" s="152"/>
      <c r="K1" s="152"/>
      <c r="L1" s="152"/>
    </row>
    <row r="2" spans="1:59" s="38" customFormat="1" ht="21" customHeight="1">
      <c r="A2" s="148"/>
      <c r="B2" s="28" t="s">
        <v>25</v>
      </c>
      <c r="C2" s="28"/>
      <c r="D2" s="28"/>
      <c r="E2" s="28"/>
      <c r="F2" s="28"/>
      <c r="G2" s="28"/>
      <c r="H2" s="28"/>
      <c r="I2" s="28"/>
      <c r="J2" s="28"/>
      <c r="K2" s="28"/>
      <c r="L2" s="154"/>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row>
    <row r="3" spans="1:59">
      <c r="B3" s="5" t="s">
        <v>0</v>
      </c>
      <c r="C3" s="5"/>
      <c r="D3" s="39" t="str">
        <f>'AER Summary'!C3</f>
        <v>Contestable network commissioning and decommissioning</v>
      </c>
      <c r="E3" s="23"/>
      <c r="F3" s="23"/>
      <c r="G3" s="23"/>
      <c r="H3" s="23"/>
      <c r="I3" s="23"/>
      <c r="J3" s="23"/>
      <c r="K3" s="23"/>
      <c r="M3" s="153"/>
    </row>
    <row r="4" spans="1:59" s="147" customFormat="1">
      <c r="B4" s="153"/>
    </row>
    <row r="5" spans="1:59">
      <c r="B5" s="46" t="s">
        <v>64</v>
      </c>
      <c r="C5" s="46"/>
      <c r="D5" s="46"/>
      <c r="E5" s="46"/>
      <c r="F5" s="46"/>
      <c r="G5" s="46"/>
      <c r="H5" s="46"/>
      <c r="I5" s="46"/>
      <c r="J5" s="46"/>
      <c r="K5" s="46"/>
    </row>
    <row r="6" spans="1:59" ht="14.45" customHeight="1">
      <c r="B6" s="181" t="s">
        <v>65</v>
      </c>
      <c r="C6" s="181"/>
      <c r="D6" s="181"/>
      <c r="E6" s="181"/>
      <c r="F6" s="181"/>
      <c r="G6" s="181"/>
      <c r="H6" s="181"/>
      <c r="I6" s="181"/>
      <c r="J6" s="181"/>
      <c r="K6" s="181"/>
    </row>
    <row r="7" spans="1:59" s="147" customFormat="1">
      <c r="B7" s="153"/>
    </row>
    <row r="8" spans="1:59">
      <c r="B8" s="46" t="s">
        <v>72</v>
      </c>
      <c r="C8" s="46"/>
      <c r="D8" s="46"/>
      <c r="E8" s="46"/>
      <c r="F8" s="46"/>
      <c r="G8" s="46"/>
      <c r="H8" s="46"/>
      <c r="I8" s="46"/>
      <c r="J8" s="46"/>
      <c r="K8" s="46"/>
    </row>
    <row r="9" spans="1:59" ht="54" customHeight="1">
      <c r="B9" s="182" t="str">
        <f>'AER Summary'!B30:G30</f>
        <v xml:space="preserve">The commissioning and decommissioning of network equipment associated with ASP Level 1 contestable works. Includes equipment checks, tests and activities associated with setting or resetting network protection systems and the updating of engineering systems. </v>
      </c>
      <c r="C9" s="182"/>
      <c r="D9" s="182"/>
      <c r="E9" s="182"/>
      <c r="F9" s="182"/>
      <c r="G9" s="182"/>
      <c r="H9" s="182"/>
      <c r="I9" s="182"/>
      <c r="J9" s="182"/>
      <c r="K9" s="182"/>
    </row>
    <row r="10" spans="1:59" s="147" customFormat="1">
      <c r="B10" s="152"/>
      <c r="C10" s="152"/>
      <c r="D10" s="152"/>
      <c r="E10" s="152"/>
      <c r="F10" s="152"/>
      <c r="G10" s="152"/>
      <c r="H10" s="152"/>
      <c r="I10" s="152"/>
      <c r="J10" s="152"/>
      <c r="K10" s="152"/>
      <c r="L10" s="152"/>
    </row>
    <row r="11" spans="1:59">
      <c r="B11" s="186" t="s">
        <v>67</v>
      </c>
      <c r="C11" s="186"/>
      <c r="D11" s="186"/>
      <c r="E11" s="186"/>
      <c r="F11" s="186"/>
      <c r="G11" s="186"/>
      <c r="H11" s="186"/>
      <c r="I11" s="186"/>
      <c r="J11" s="186"/>
      <c r="K11" s="186"/>
    </row>
    <row r="12" spans="1:59" ht="14.45" customHeight="1">
      <c r="B12" s="183" t="s">
        <v>68</v>
      </c>
      <c r="C12" s="184"/>
      <c r="D12" s="184"/>
      <c r="E12" s="184"/>
      <c r="F12" s="184"/>
      <c r="G12" s="184"/>
      <c r="H12" s="184"/>
      <c r="I12" s="184"/>
      <c r="J12" s="184"/>
      <c r="K12" s="184"/>
      <c r="M12" s="155"/>
    </row>
    <row r="13" spans="1:59" ht="189.6" customHeight="1">
      <c r="B13" s="182" t="s">
        <v>298</v>
      </c>
      <c r="C13" s="182"/>
      <c r="D13" s="182"/>
      <c r="E13" s="182"/>
      <c r="F13" s="182"/>
      <c r="G13" s="182"/>
      <c r="H13" s="182"/>
      <c r="I13" s="182"/>
      <c r="J13" s="182"/>
      <c r="K13" s="182"/>
      <c r="M13" s="155"/>
    </row>
    <row r="14" spans="1:59" s="147" customFormat="1">
      <c r="B14" s="152"/>
      <c r="C14" s="152"/>
      <c r="D14" s="152"/>
      <c r="E14" s="152"/>
      <c r="F14" s="152"/>
      <c r="G14" s="152"/>
      <c r="H14" s="152"/>
      <c r="I14" s="152"/>
      <c r="J14" s="152"/>
      <c r="K14" s="152"/>
      <c r="L14" s="152"/>
    </row>
    <row r="15" spans="1:59" s="147" customFormat="1">
      <c r="B15" s="152"/>
      <c r="C15" s="152"/>
      <c r="D15" s="152"/>
      <c r="E15" s="152"/>
      <c r="F15" s="152"/>
      <c r="G15" s="152"/>
      <c r="H15" s="152"/>
      <c r="I15" s="152"/>
      <c r="J15" s="152"/>
      <c r="K15" s="152"/>
      <c r="L15" s="152"/>
    </row>
    <row r="16" spans="1:59" s="7" customFormat="1">
      <c r="B16" s="40" t="s">
        <v>14</v>
      </c>
      <c r="C16" s="40"/>
      <c r="D16" s="40"/>
      <c r="E16" s="40"/>
      <c r="F16" s="40"/>
      <c r="G16" s="40"/>
      <c r="H16" s="40"/>
      <c r="I16" s="40"/>
      <c r="J16" s="40"/>
      <c r="K16" s="40"/>
      <c r="L16" s="152"/>
      <c r="M16" s="147"/>
      <c r="N16" s="147"/>
    </row>
    <row r="17" spans="2:25" s="7" customFormat="1">
      <c r="B17" s="185"/>
      <c r="C17" s="185"/>
      <c r="D17" s="185"/>
      <c r="E17" s="185"/>
      <c r="F17" s="185"/>
      <c r="G17" s="185"/>
      <c r="H17" s="185"/>
      <c r="I17" s="185"/>
      <c r="J17" s="185"/>
      <c r="K17" s="185"/>
      <c r="L17" s="152"/>
      <c r="M17" s="147"/>
      <c r="N17" s="147"/>
    </row>
    <row r="18" spans="2:25" s="147" customFormat="1">
      <c r="L18" s="7"/>
      <c r="M18" s="7"/>
      <c r="N18" s="7"/>
    </row>
    <row r="19" spans="2:25" s="147" customFormat="1">
      <c r="B19" s="152"/>
      <c r="C19" s="152"/>
      <c r="D19" s="152"/>
      <c r="E19" s="152"/>
      <c r="F19" s="152"/>
      <c r="G19" s="152"/>
      <c r="H19" s="152"/>
      <c r="I19" s="152"/>
      <c r="J19" s="152"/>
      <c r="K19" s="152"/>
      <c r="L19" s="152"/>
      <c r="W19" s="7"/>
      <c r="X19" s="7"/>
      <c r="Y19" s="7"/>
    </row>
    <row r="20" spans="2:25" s="147" customFormat="1">
      <c r="B20" s="152"/>
      <c r="C20" s="152"/>
      <c r="D20" s="152"/>
      <c r="E20" s="152"/>
      <c r="F20" s="152"/>
      <c r="G20" s="152"/>
      <c r="H20" s="152"/>
      <c r="I20" s="152"/>
      <c r="J20" s="152"/>
      <c r="K20" s="152"/>
      <c r="L20" s="152"/>
    </row>
    <row r="21" spans="2:25" s="147" customFormat="1">
      <c r="B21" s="152"/>
      <c r="C21" s="152"/>
      <c r="D21" s="152"/>
      <c r="E21" s="152"/>
      <c r="F21" s="152"/>
      <c r="G21" s="152"/>
      <c r="H21" s="152"/>
      <c r="I21" s="152"/>
      <c r="J21" s="152"/>
      <c r="K21" s="152"/>
      <c r="L21" s="152"/>
    </row>
    <row r="22" spans="2:25" s="147" customFormat="1">
      <c r="B22" s="152"/>
      <c r="C22" s="152"/>
      <c r="D22" s="152"/>
      <c r="E22" s="152"/>
      <c r="F22" s="152"/>
      <c r="G22" s="152"/>
      <c r="H22" s="152"/>
      <c r="I22" s="152"/>
      <c r="J22" s="152"/>
      <c r="K22" s="152"/>
      <c r="L22" s="152"/>
    </row>
    <row r="23" spans="2:25" s="147" customFormat="1" hidden="1">
      <c r="B23" s="152"/>
      <c r="C23" s="152"/>
      <c r="D23" s="152"/>
      <c r="E23" s="152"/>
      <c r="F23" s="152"/>
      <c r="G23" s="152"/>
      <c r="H23" s="152"/>
      <c r="I23" s="152"/>
      <c r="J23" s="152"/>
      <c r="K23" s="152"/>
      <c r="L23" s="152"/>
    </row>
    <row r="24" spans="2:25" s="147" customFormat="1" hidden="1">
      <c r="B24" s="152"/>
      <c r="C24" s="152"/>
      <c r="D24" s="152"/>
      <c r="E24" s="152"/>
      <c r="F24" s="152"/>
      <c r="G24" s="152"/>
      <c r="H24" s="152"/>
      <c r="I24" s="152"/>
      <c r="J24" s="152"/>
      <c r="K24" s="152"/>
      <c r="L24" s="152"/>
    </row>
    <row r="25" spans="2:25" s="147" customFormat="1" hidden="1">
      <c r="B25" s="152"/>
      <c r="C25" s="152"/>
      <c r="D25" s="152"/>
      <c r="E25" s="152"/>
      <c r="F25" s="152"/>
      <c r="G25" s="152"/>
      <c r="H25" s="152"/>
      <c r="I25" s="152"/>
      <c r="J25" s="152"/>
      <c r="K25" s="152"/>
      <c r="L25" s="152"/>
    </row>
    <row r="26" spans="2:25" s="147" customFormat="1" hidden="1">
      <c r="B26" s="152"/>
      <c r="C26" s="152"/>
      <c r="D26" s="152"/>
      <c r="E26" s="152"/>
      <c r="F26" s="152"/>
      <c r="G26" s="152"/>
      <c r="H26" s="152"/>
      <c r="I26" s="152"/>
      <c r="J26" s="152"/>
      <c r="K26" s="152"/>
      <c r="L26" s="152"/>
    </row>
    <row r="27" spans="2:25" s="147" customFormat="1" hidden="1">
      <c r="B27" s="152"/>
      <c r="C27" s="152"/>
      <c r="D27" s="152"/>
      <c r="E27" s="152"/>
      <c r="F27" s="152"/>
      <c r="G27" s="152"/>
      <c r="H27" s="152"/>
      <c r="I27" s="152"/>
      <c r="J27" s="152"/>
      <c r="K27" s="152"/>
      <c r="L27" s="152"/>
    </row>
    <row r="28" spans="2:25" s="147" customFormat="1" hidden="1">
      <c r="B28" s="152"/>
      <c r="C28" s="152"/>
      <c r="D28" s="152"/>
      <c r="E28" s="152"/>
      <c r="F28" s="152"/>
      <c r="G28" s="152"/>
      <c r="H28" s="152"/>
      <c r="I28" s="152"/>
      <c r="J28" s="152"/>
      <c r="K28" s="152"/>
      <c r="L28" s="152"/>
    </row>
    <row r="29" spans="2:25" s="147" customFormat="1" hidden="1">
      <c r="B29" s="152"/>
      <c r="C29" s="152"/>
      <c r="D29" s="152"/>
      <c r="E29" s="152"/>
      <c r="F29" s="152"/>
      <c r="G29" s="152"/>
      <c r="H29" s="152"/>
      <c r="I29" s="152"/>
      <c r="J29" s="152"/>
      <c r="K29" s="152"/>
      <c r="L29" s="152"/>
    </row>
    <row r="30" spans="2:25" s="147" customFormat="1" hidden="1">
      <c r="B30" s="152"/>
      <c r="C30" s="152"/>
      <c r="D30" s="152"/>
      <c r="E30" s="152"/>
      <c r="F30" s="152"/>
      <c r="G30" s="152"/>
      <c r="H30" s="152"/>
      <c r="I30" s="152"/>
      <c r="J30" s="152"/>
      <c r="K30" s="152"/>
      <c r="L30" s="152"/>
    </row>
    <row r="31" spans="2:25" s="147" customFormat="1" hidden="1">
      <c r="B31" s="152"/>
      <c r="C31" s="152"/>
      <c r="D31" s="152"/>
      <c r="E31" s="152"/>
      <c r="F31" s="152"/>
      <c r="G31" s="152"/>
      <c r="H31" s="152"/>
      <c r="I31" s="152"/>
      <c r="J31" s="152"/>
      <c r="K31" s="152"/>
      <c r="L31" s="152"/>
    </row>
    <row r="32" spans="2:25" s="147" customFormat="1" hidden="1">
      <c r="B32" s="152"/>
      <c r="C32" s="152"/>
      <c r="D32" s="152"/>
      <c r="E32" s="152"/>
      <c r="F32" s="152"/>
      <c r="G32" s="152"/>
      <c r="H32" s="152"/>
      <c r="I32" s="152"/>
      <c r="J32" s="152"/>
      <c r="K32" s="152"/>
      <c r="L32" s="152"/>
    </row>
    <row r="33" spans="2:12" s="147" customFormat="1" hidden="1">
      <c r="B33" s="152"/>
      <c r="C33" s="152"/>
      <c r="D33" s="152"/>
      <c r="E33" s="152"/>
      <c r="F33" s="152"/>
      <c r="G33" s="152"/>
      <c r="H33" s="152"/>
      <c r="I33" s="152"/>
      <c r="J33" s="152"/>
      <c r="K33" s="152"/>
      <c r="L33" s="152"/>
    </row>
    <row r="34" spans="2:12" s="7" customFormat="1" hidden="1"/>
    <row r="35" spans="2:12" s="7" customFormat="1" hidden="1"/>
    <row r="36" spans="2:12" s="147" customFormat="1" hidden="1">
      <c r="B36" s="152"/>
      <c r="C36" s="152"/>
      <c r="D36" s="152"/>
      <c r="E36" s="152"/>
      <c r="F36" s="152"/>
      <c r="G36" s="152"/>
      <c r="H36" s="152"/>
      <c r="I36" s="152"/>
      <c r="J36" s="152"/>
      <c r="K36" s="152"/>
      <c r="L36" s="152"/>
    </row>
    <row r="37" spans="2:12" s="147" customFormat="1" hidden="1">
      <c r="B37" s="152"/>
      <c r="C37" s="152"/>
      <c r="D37" s="152"/>
      <c r="E37" s="152"/>
      <c r="F37" s="152"/>
      <c r="G37" s="152"/>
      <c r="H37" s="152"/>
      <c r="I37" s="152"/>
      <c r="J37" s="152"/>
      <c r="K37" s="152"/>
      <c r="L37" s="152"/>
    </row>
    <row r="38" spans="2:12" s="147" customFormat="1" hidden="1">
      <c r="B38" s="152"/>
      <c r="C38" s="152"/>
      <c r="D38" s="152"/>
      <c r="E38" s="152"/>
      <c r="F38" s="152"/>
      <c r="G38" s="152"/>
      <c r="H38" s="152"/>
      <c r="I38" s="152"/>
      <c r="J38" s="152"/>
      <c r="K38" s="152"/>
      <c r="L38" s="152"/>
    </row>
    <row r="39" spans="2:12" s="147" customFormat="1" hidden="1">
      <c r="B39" s="152"/>
      <c r="C39" s="152"/>
      <c r="D39" s="152"/>
      <c r="E39" s="152"/>
      <c r="F39" s="152"/>
      <c r="G39" s="152"/>
      <c r="H39" s="152"/>
      <c r="I39" s="152"/>
      <c r="J39" s="152"/>
      <c r="K39" s="152"/>
      <c r="L39" s="152"/>
    </row>
    <row r="40" spans="2:12" s="147" customFormat="1" hidden="1">
      <c r="B40" s="152"/>
      <c r="C40" s="152"/>
      <c r="D40" s="152"/>
      <c r="E40" s="152"/>
      <c r="F40" s="152"/>
      <c r="G40" s="152"/>
      <c r="H40" s="152"/>
      <c r="I40" s="152"/>
      <c r="J40" s="152"/>
      <c r="K40" s="152"/>
      <c r="L40" s="152"/>
    </row>
    <row r="41" spans="2:12" s="147" customFormat="1" hidden="1">
      <c r="B41" s="152"/>
      <c r="C41" s="152"/>
      <c r="D41" s="152"/>
      <c r="E41" s="152"/>
      <c r="F41" s="152"/>
      <c r="G41" s="152"/>
      <c r="H41" s="152"/>
      <c r="I41" s="152"/>
      <c r="J41" s="152"/>
      <c r="K41" s="152"/>
      <c r="L41" s="152"/>
    </row>
    <row r="42" spans="2:12" s="147" customFormat="1" hidden="1">
      <c r="B42" s="152"/>
      <c r="C42" s="152"/>
      <c r="D42" s="152"/>
      <c r="E42" s="152"/>
      <c r="F42" s="152"/>
      <c r="G42" s="152"/>
      <c r="H42" s="152"/>
      <c r="I42" s="152"/>
      <c r="J42" s="152"/>
      <c r="K42" s="152"/>
      <c r="L42" s="152"/>
    </row>
    <row r="43" spans="2:12" s="147" customFormat="1" hidden="1">
      <c r="B43" s="152"/>
      <c r="C43" s="152"/>
      <c r="D43" s="152"/>
      <c r="E43" s="152"/>
      <c r="F43" s="152"/>
      <c r="G43" s="152"/>
      <c r="H43" s="152"/>
      <c r="I43" s="152"/>
      <c r="J43" s="152"/>
      <c r="K43" s="152"/>
      <c r="L43" s="152"/>
    </row>
    <row r="44" spans="2:12" s="147" customFormat="1" hidden="1">
      <c r="B44" s="152"/>
      <c r="C44" s="152"/>
      <c r="D44" s="152"/>
      <c r="E44" s="152"/>
      <c r="F44" s="152"/>
      <c r="G44" s="152"/>
      <c r="H44" s="152"/>
      <c r="I44" s="152"/>
      <c r="J44" s="152"/>
      <c r="K44" s="152"/>
      <c r="L44" s="152"/>
    </row>
    <row r="45" spans="2:12" s="147" customFormat="1" hidden="1">
      <c r="B45" s="152"/>
      <c r="C45" s="152"/>
      <c r="D45" s="152"/>
      <c r="E45" s="152"/>
      <c r="F45" s="152"/>
      <c r="G45" s="152"/>
      <c r="H45" s="152"/>
      <c r="I45" s="152"/>
      <c r="J45" s="152"/>
      <c r="K45" s="152"/>
      <c r="L45" s="152"/>
    </row>
    <row r="46" spans="2:12" s="147" customFormat="1" hidden="1">
      <c r="B46" s="152"/>
      <c r="C46" s="152"/>
      <c r="D46" s="152"/>
      <c r="E46" s="152"/>
      <c r="F46" s="152"/>
      <c r="G46" s="152"/>
      <c r="H46" s="152"/>
      <c r="I46" s="152"/>
      <c r="J46" s="152"/>
      <c r="K46" s="152"/>
      <c r="L46" s="152"/>
    </row>
    <row r="47" spans="2:12" s="147" customFormat="1" hidden="1">
      <c r="B47" s="152"/>
      <c r="C47" s="152"/>
      <c r="D47" s="152"/>
      <c r="E47" s="152"/>
      <c r="F47" s="152"/>
      <c r="G47" s="152"/>
      <c r="H47" s="152"/>
      <c r="I47" s="152"/>
      <c r="J47" s="152"/>
      <c r="K47" s="152"/>
      <c r="L47" s="152"/>
    </row>
    <row r="48" spans="2:12" s="147" customFormat="1" hidden="1">
      <c r="B48" s="152"/>
      <c r="C48" s="152"/>
      <c r="D48" s="152"/>
      <c r="E48" s="152"/>
      <c r="F48" s="152"/>
      <c r="G48" s="152"/>
      <c r="H48" s="152"/>
      <c r="I48" s="152"/>
      <c r="J48" s="152"/>
      <c r="K48" s="152"/>
      <c r="L48" s="152"/>
    </row>
    <row r="49" spans="2:12" s="147" customFormat="1" hidden="1">
      <c r="B49" s="152"/>
      <c r="C49" s="152"/>
      <c r="D49" s="152"/>
      <c r="E49" s="152"/>
      <c r="F49" s="152"/>
      <c r="G49" s="152"/>
      <c r="H49" s="152"/>
      <c r="I49" s="152"/>
      <c r="J49" s="152"/>
      <c r="K49" s="152"/>
      <c r="L49" s="152"/>
    </row>
    <row r="50" spans="2:12" s="147" customFormat="1" hidden="1">
      <c r="B50" s="152"/>
      <c r="C50" s="152"/>
      <c r="D50" s="152"/>
      <c r="E50" s="152"/>
      <c r="F50" s="152"/>
      <c r="G50" s="152"/>
      <c r="H50" s="152"/>
      <c r="I50" s="152"/>
      <c r="J50" s="152"/>
      <c r="K50" s="152"/>
      <c r="L50" s="152"/>
    </row>
    <row r="51" spans="2:12" s="147" customFormat="1" hidden="1">
      <c r="B51" s="152"/>
      <c r="C51" s="152"/>
      <c r="D51" s="152"/>
      <c r="E51" s="152"/>
      <c r="F51" s="152"/>
      <c r="G51" s="152"/>
      <c r="H51" s="152"/>
      <c r="I51" s="152"/>
      <c r="J51" s="152"/>
      <c r="K51" s="152"/>
      <c r="L51" s="152"/>
    </row>
  </sheetData>
  <mergeCells count="6">
    <mergeCell ref="B6:K6"/>
    <mergeCell ref="B9:K9"/>
    <mergeCell ref="B12:K12"/>
    <mergeCell ref="B17:K17"/>
    <mergeCell ref="B13:K13"/>
    <mergeCell ref="B11:K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2"/>
  <sheetViews>
    <sheetView workbookViewId="0"/>
  </sheetViews>
  <sheetFormatPr defaultColWidth="0" defaultRowHeight="15" zeroHeight="1"/>
  <cols>
    <col min="1" max="1" width="2.42578125" style="147" customWidth="1"/>
    <col min="2" max="2" width="12.28515625" style="37" customWidth="1"/>
    <col min="3" max="3" width="5.7109375" style="37" customWidth="1"/>
    <col min="4" max="4" width="30.7109375" style="37" customWidth="1"/>
    <col min="5" max="8" width="15.7109375" style="37" customWidth="1"/>
    <col min="9" max="9" width="2.28515625" style="37" customWidth="1"/>
    <col min="10" max="12" width="15.7109375" style="37" customWidth="1"/>
    <col min="13" max="13" width="15.7109375" style="147" customWidth="1"/>
    <col min="14" max="14" width="9.140625" style="147" customWidth="1"/>
    <col min="15" max="49" width="0" style="147" hidden="1" customWidth="1"/>
    <col min="50" max="16384" width="9.140625" hidden="1"/>
  </cols>
  <sheetData>
    <row r="1" spans="1:49" s="147" customFormat="1">
      <c r="B1" s="152"/>
      <c r="C1" s="152"/>
      <c r="D1" s="152"/>
      <c r="E1" s="152"/>
      <c r="F1" s="152"/>
      <c r="G1" s="152"/>
      <c r="H1" s="152"/>
      <c r="I1" s="152"/>
      <c r="J1" s="152"/>
      <c r="K1" s="152"/>
      <c r="L1" s="152"/>
    </row>
    <row r="2" spans="1:49" s="38" customFormat="1" ht="21" customHeight="1">
      <c r="A2" s="148"/>
      <c r="B2" s="28" t="s">
        <v>25</v>
      </c>
      <c r="C2" s="28"/>
      <c r="D2" s="28"/>
      <c r="E2" s="28"/>
      <c r="F2" s="28"/>
      <c r="G2" s="28"/>
      <c r="H2" s="28"/>
      <c r="I2" s="28"/>
      <c r="J2" s="28"/>
      <c r="K2" s="28"/>
      <c r="L2" s="2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row>
    <row r="3" spans="1:49">
      <c r="B3" s="5" t="s">
        <v>0</v>
      </c>
      <c r="C3" s="184" t="str">
        <f>'AER Summary'!C3</f>
        <v>Contestable network commissioning and decommissioning</v>
      </c>
      <c r="D3" s="184"/>
      <c r="E3" s="184"/>
      <c r="F3" s="184"/>
      <c r="G3" s="184"/>
      <c r="H3" s="184"/>
      <c r="I3" s="184"/>
      <c r="J3" s="184"/>
      <c r="K3" s="184"/>
      <c r="L3" s="184"/>
    </row>
    <row r="4" spans="1:49" s="147" customFormat="1">
      <c r="B4" s="152"/>
      <c r="C4" s="152"/>
      <c r="D4" s="152"/>
      <c r="E4" s="152"/>
      <c r="F4" s="152"/>
      <c r="G4" s="152"/>
      <c r="H4" s="152"/>
      <c r="I4" s="152"/>
      <c r="J4" s="152"/>
      <c r="K4" s="152"/>
      <c r="L4" s="152"/>
    </row>
    <row r="5" spans="1:49">
      <c r="B5" s="46" t="s">
        <v>51</v>
      </c>
      <c r="C5" s="184" t="str">
        <f>'AER Summary'!B8</f>
        <v>Commissioning assets - Simple</v>
      </c>
      <c r="D5" s="184"/>
      <c r="E5" s="184"/>
      <c r="F5" s="184"/>
      <c r="G5" s="184"/>
      <c r="H5" s="184"/>
      <c r="I5" s="184"/>
      <c r="J5" s="184"/>
      <c r="K5" s="184"/>
      <c r="L5" s="184"/>
    </row>
    <row r="6" spans="1:49" ht="48" customHeight="1">
      <c r="B6" s="47"/>
      <c r="C6" s="188" t="s">
        <v>55</v>
      </c>
      <c r="D6" s="189"/>
      <c r="E6" s="49" t="s">
        <v>58</v>
      </c>
      <c r="F6" s="49" t="s">
        <v>93</v>
      </c>
      <c r="G6" s="49" t="s">
        <v>57</v>
      </c>
      <c r="H6" s="49" t="s">
        <v>71</v>
      </c>
      <c r="I6" s="50"/>
      <c r="J6" s="51" t="s">
        <v>54</v>
      </c>
      <c r="K6" s="51" t="s">
        <v>31</v>
      </c>
      <c r="L6" s="51" t="s">
        <v>52</v>
      </c>
    </row>
    <row r="7" spans="1:49">
      <c r="B7" s="45"/>
      <c r="C7" s="48" t="s">
        <v>43</v>
      </c>
      <c r="D7" s="55" t="str">
        <f>VLOOKUP($C7,'Input Data'!$B$37:$C$41,2,FALSE)</f>
        <v>Technical Specialist R2</v>
      </c>
      <c r="E7" s="56">
        <f>VLOOKUP($C7,'Input Data'!$B$37:$L$41,11,FALSE)</f>
        <v>153.38999999999999</v>
      </c>
      <c r="F7" s="56">
        <v>1</v>
      </c>
      <c r="G7" s="161">
        <v>6</v>
      </c>
      <c r="H7" s="57">
        <f>E7*F7*G7</f>
        <v>920.33999999999992</v>
      </c>
      <c r="I7" s="45"/>
      <c r="J7" s="56">
        <f>VLOOKUP($C7,'Input Data'!$B$37:$L$41,3,FALSE)*G7</f>
        <v>396.67758632953803</v>
      </c>
      <c r="K7" s="56">
        <f>VLOOKUP($C7,'Input Data'!$B$37:$L$41,6,FALSE)*G7</f>
        <v>207.19273918637009</v>
      </c>
      <c r="L7" s="56">
        <f>VLOOKUP($C7,'Input Data'!$B$37:$L$41,8,FALSE)*G7</f>
        <v>356.28349205438576</v>
      </c>
    </row>
    <row r="8" spans="1:49">
      <c r="B8" s="45"/>
      <c r="C8" s="48" t="s">
        <v>45</v>
      </c>
      <c r="D8" s="55" t="str">
        <f>VLOOKUP($C8,'Input Data'!$B$37:$C$41,2,FALSE)</f>
        <v>EO 7/Engineer</v>
      </c>
      <c r="E8" s="56">
        <f>VLOOKUP($C8,'Input Data'!$B$37:$L$41,11,FALSE)</f>
        <v>191.74</v>
      </c>
      <c r="F8" s="56">
        <v>1</v>
      </c>
      <c r="G8" s="161">
        <v>2</v>
      </c>
      <c r="H8" s="57">
        <f t="shared" ref="H8:H9" si="0">E8*F8*G8</f>
        <v>383.48</v>
      </c>
      <c r="I8" s="45"/>
      <c r="J8" s="56">
        <f>VLOOKUP($C8,'Input Data'!$B$37:$L$41,3,FALSE)*G8</f>
        <v>154.63702517931145</v>
      </c>
      <c r="K8" s="56">
        <f>VLOOKUP($C8,'Input Data'!$B$37:$L$41,6,FALSE)*G8</f>
        <v>80.770050869262917</v>
      </c>
      <c r="L8" s="56">
        <f>VLOOKUP($C8,'Input Data'!$B$37:$L$41,8,FALSE)*G8</f>
        <v>162.43088247351633</v>
      </c>
    </row>
    <row r="9" spans="1:49">
      <c r="B9" s="45"/>
      <c r="C9" s="48" t="s">
        <v>47</v>
      </c>
      <c r="D9" s="55" t="str">
        <f>VLOOKUP($C9,'Input Data'!$B$37:$C$41,2,FALSE)</f>
        <v>Field Worker R4</v>
      </c>
      <c r="E9" s="56">
        <f>VLOOKUP($C9,'Input Data'!$B$37:$L$41,11,FALSE)</f>
        <v>147.83000000000001</v>
      </c>
      <c r="F9" s="56">
        <v>1</v>
      </c>
      <c r="G9" s="161">
        <v>2</v>
      </c>
      <c r="H9" s="57">
        <f t="shared" si="0"/>
        <v>295.66000000000003</v>
      </c>
      <c r="I9" s="45"/>
      <c r="J9" s="56">
        <f>VLOOKUP($C9,'Input Data'!$B$37:$L$41,3,FALSE)*G9</f>
        <v>105.33246642648751</v>
      </c>
      <c r="K9" s="56">
        <f>VLOOKUP($C9,'Input Data'!$B$37:$L$41,6,FALSE)*G9</f>
        <v>55.017281026889236</v>
      </c>
      <c r="L9" s="56">
        <f>VLOOKUP($C9,'Input Data'!$B$37:$L$41,8,FALSE)*G9</f>
        <v>139.50428028443778</v>
      </c>
    </row>
    <row r="10" spans="1:49">
      <c r="B10" s="45"/>
      <c r="C10" s="52"/>
      <c r="D10" s="52"/>
      <c r="E10" s="52"/>
      <c r="F10" s="88"/>
      <c r="G10" s="54" t="s">
        <v>53</v>
      </c>
      <c r="H10" s="58">
        <f>SUM(H7:H9)</f>
        <v>1599.48</v>
      </c>
      <c r="I10" s="45"/>
      <c r="J10" s="58">
        <f t="shared" ref="J10:L10" si="1">SUM(J7:J9)</f>
        <v>656.64707793533694</v>
      </c>
      <c r="K10" s="58">
        <f t="shared" si="1"/>
        <v>342.98007108252227</v>
      </c>
      <c r="L10" s="58">
        <f t="shared" si="1"/>
        <v>658.21865481233988</v>
      </c>
      <c r="M10" s="156"/>
    </row>
    <row r="11" spans="1:49" s="147" customFormat="1" ht="7.15" customHeight="1">
      <c r="B11" s="152"/>
      <c r="C11" s="152"/>
      <c r="D11" s="152"/>
      <c r="E11" s="152"/>
      <c r="F11" s="152"/>
      <c r="G11" s="152"/>
      <c r="H11" s="152"/>
      <c r="I11" s="152"/>
      <c r="J11" s="152"/>
      <c r="K11" s="152"/>
      <c r="L11" s="152"/>
    </row>
    <row r="12" spans="1:49" s="7" customFormat="1">
      <c r="B12" s="190" t="s">
        <v>14</v>
      </c>
      <c r="C12" s="190"/>
      <c r="D12" s="190"/>
      <c r="E12" s="190"/>
      <c r="F12" s="190"/>
      <c r="G12" s="190"/>
      <c r="H12" s="190"/>
      <c r="I12" s="190"/>
      <c r="J12" s="190"/>
      <c r="K12" s="190"/>
      <c r="L12" s="190"/>
      <c r="N12" s="147"/>
    </row>
    <row r="13" spans="1:49" s="7" customFormat="1">
      <c r="B13" s="187" t="s">
        <v>293</v>
      </c>
      <c r="C13" s="187"/>
      <c r="D13" s="187"/>
      <c r="E13" s="187"/>
      <c r="F13" s="187"/>
      <c r="G13" s="187"/>
      <c r="H13" s="187"/>
      <c r="I13" s="187"/>
      <c r="J13" s="187"/>
      <c r="K13" s="187"/>
      <c r="L13" s="187"/>
      <c r="N13" s="147"/>
    </row>
    <row r="14" spans="1:49" s="147" customFormat="1">
      <c r="B14" s="152"/>
      <c r="C14" s="152"/>
      <c r="D14" s="152"/>
      <c r="E14" s="152"/>
      <c r="F14" s="152"/>
      <c r="G14" s="152"/>
      <c r="H14" s="152"/>
      <c r="I14" s="152"/>
      <c r="J14" s="152"/>
      <c r="K14" s="152"/>
      <c r="L14" s="152"/>
    </row>
    <row r="15" spans="1:49" ht="14.45" customHeight="1">
      <c r="B15" s="46" t="s">
        <v>51</v>
      </c>
      <c r="C15" s="184" t="str">
        <f>'AER Summary'!B9</f>
        <v>Commissioning assets - Standard</v>
      </c>
      <c r="D15" s="184"/>
      <c r="E15" s="184"/>
      <c r="F15" s="184"/>
      <c r="G15" s="184"/>
      <c r="H15" s="184"/>
      <c r="I15" s="184"/>
      <c r="J15" s="184"/>
      <c r="K15" s="184"/>
      <c r="L15" s="184"/>
    </row>
    <row r="16" spans="1:49" ht="48" customHeight="1">
      <c r="B16" s="47"/>
      <c r="C16" s="188" t="s">
        <v>55</v>
      </c>
      <c r="D16" s="189"/>
      <c r="E16" s="49" t="s">
        <v>58</v>
      </c>
      <c r="F16" s="49" t="s">
        <v>93</v>
      </c>
      <c r="G16" s="49" t="s">
        <v>57</v>
      </c>
      <c r="H16" s="49" t="s">
        <v>71</v>
      </c>
      <c r="I16" s="50"/>
      <c r="J16" s="51" t="s">
        <v>54</v>
      </c>
      <c r="K16" s="51" t="s">
        <v>31</v>
      </c>
      <c r="L16" s="51" t="s">
        <v>52</v>
      </c>
    </row>
    <row r="17" spans="2:14">
      <c r="B17" s="45"/>
      <c r="C17" s="48" t="s">
        <v>43</v>
      </c>
      <c r="D17" s="55" t="str">
        <f>VLOOKUP($C17,'Input Data'!$B$37:$C$41,2,FALSE)</f>
        <v>Technical Specialist R2</v>
      </c>
      <c r="E17" s="56">
        <f>VLOOKUP($C17,'Input Data'!$B$37:$L$41,11,FALSE)</f>
        <v>153.38999999999999</v>
      </c>
      <c r="F17" s="56">
        <v>1</v>
      </c>
      <c r="G17" s="161">
        <v>6</v>
      </c>
      <c r="H17" s="57">
        <f>E17*F17*G17</f>
        <v>920.33999999999992</v>
      </c>
      <c r="I17" s="45"/>
      <c r="J17" s="56">
        <f>VLOOKUP($C17,'Input Data'!$B$37:$L$41,3,FALSE)*G17</f>
        <v>396.67758632953803</v>
      </c>
      <c r="K17" s="56">
        <f>VLOOKUP($C17,'Input Data'!$B$37:$L$41,6,FALSE)*G17</f>
        <v>207.19273918637009</v>
      </c>
      <c r="L17" s="56">
        <f>VLOOKUP($C17,'Input Data'!$B$37:$L$41,8,FALSE)*G17</f>
        <v>356.28349205438576</v>
      </c>
    </row>
    <row r="18" spans="2:14">
      <c r="B18" s="45"/>
      <c r="C18" s="48" t="s">
        <v>45</v>
      </c>
      <c r="D18" s="55" t="str">
        <f>VLOOKUP($C18,'Input Data'!$B$37:$C$41,2,FALSE)</f>
        <v>EO 7/Engineer</v>
      </c>
      <c r="E18" s="56">
        <f>VLOOKUP($C18,'Input Data'!$B$37:$L$41,11,FALSE)</f>
        <v>191.74</v>
      </c>
      <c r="F18" s="56">
        <v>1</v>
      </c>
      <c r="G18" s="161">
        <v>5.5</v>
      </c>
      <c r="H18" s="57">
        <f>E18*F18*G18</f>
        <v>1054.5700000000002</v>
      </c>
      <c r="I18" s="45"/>
      <c r="J18" s="56">
        <f>VLOOKUP($C18,'Input Data'!$B$37:$L$41,3,FALSE)*G18</f>
        <v>425.25181924310647</v>
      </c>
      <c r="K18" s="56">
        <f>VLOOKUP($C18,'Input Data'!$B$37:$L$41,6,FALSE)*G18</f>
        <v>222.11763989047301</v>
      </c>
      <c r="L18" s="56">
        <f>VLOOKUP($C18,'Input Data'!$B$37:$L$41,8,FALSE)*G18</f>
        <v>446.68492680216991</v>
      </c>
    </row>
    <row r="19" spans="2:14">
      <c r="B19" s="45"/>
      <c r="C19" s="48" t="s">
        <v>47</v>
      </c>
      <c r="D19" s="55" t="str">
        <f>VLOOKUP($C19,'Input Data'!$B$37:$C$41,2,FALSE)</f>
        <v>Field Worker R4</v>
      </c>
      <c r="E19" s="56">
        <f>VLOOKUP($C19,'Input Data'!$B$37:$L$41,11,FALSE)</f>
        <v>147.83000000000001</v>
      </c>
      <c r="F19" s="56">
        <v>1</v>
      </c>
      <c r="G19" s="161">
        <v>7</v>
      </c>
      <c r="H19" s="57">
        <f>E19*F19*G19</f>
        <v>1034.8100000000002</v>
      </c>
      <c r="I19" s="45"/>
      <c r="J19" s="56">
        <f>VLOOKUP($C19,'Input Data'!$B$37:$L$41,3,FALSE)*G19</f>
        <v>368.66363249270631</v>
      </c>
      <c r="K19" s="56">
        <f>VLOOKUP($C19,'Input Data'!$B$37:$L$41,6,FALSE)*G19</f>
        <v>192.56048359411233</v>
      </c>
      <c r="L19" s="56">
        <f>VLOOKUP($C19,'Input Data'!$B$37:$L$41,8,FALSE)*G19</f>
        <v>488.26498099553226</v>
      </c>
    </row>
    <row r="20" spans="2:14">
      <c r="B20" s="45"/>
      <c r="C20" s="52"/>
      <c r="D20" s="52"/>
      <c r="E20" s="52"/>
      <c r="F20" s="88"/>
      <c r="G20" s="54" t="s">
        <v>53</v>
      </c>
      <c r="H20" s="58">
        <f>SUM(H17:H19)</f>
        <v>3009.7200000000003</v>
      </c>
      <c r="I20" s="45"/>
      <c r="J20" s="58">
        <f t="shared" ref="J20:L20" si="2">SUM(J17:J19)</f>
        <v>1190.5930380653508</v>
      </c>
      <c r="K20" s="58">
        <f t="shared" si="2"/>
        <v>621.87086267095538</v>
      </c>
      <c r="L20" s="58">
        <f t="shared" si="2"/>
        <v>1291.233399852088</v>
      </c>
      <c r="M20" s="156"/>
    </row>
    <row r="21" spans="2:14" s="147" customFormat="1" ht="7.15" customHeight="1">
      <c r="B21" s="152"/>
      <c r="C21" s="152"/>
      <c r="D21" s="152"/>
      <c r="E21" s="152"/>
      <c r="F21" s="152"/>
      <c r="G21" s="152"/>
      <c r="H21" s="152"/>
      <c r="I21" s="152"/>
      <c r="J21" s="152"/>
      <c r="K21" s="152"/>
      <c r="L21" s="152"/>
    </row>
    <row r="22" spans="2:14" s="7" customFormat="1">
      <c r="B22" s="190" t="s">
        <v>14</v>
      </c>
      <c r="C22" s="190"/>
      <c r="D22" s="190"/>
      <c r="E22" s="190"/>
      <c r="F22" s="190"/>
      <c r="G22" s="190"/>
      <c r="H22" s="190"/>
      <c r="I22" s="190"/>
      <c r="J22" s="190"/>
      <c r="K22" s="190"/>
      <c r="L22" s="190"/>
      <c r="N22" s="147"/>
    </row>
    <row r="23" spans="2:14" s="7" customFormat="1">
      <c r="B23" s="187" t="s">
        <v>293</v>
      </c>
      <c r="C23" s="187"/>
      <c r="D23" s="187"/>
      <c r="E23" s="187"/>
      <c r="F23" s="187"/>
      <c r="G23" s="187"/>
      <c r="H23" s="187"/>
      <c r="I23" s="187"/>
      <c r="J23" s="187"/>
      <c r="K23" s="187"/>
      <c r="L23" s="187"/>
      <c r="N23" s="147"/>
    </row>
    <row r="24" spans="2:14" s="147" customFormat="1">
      <c r="B24" s="152"/>
      <c r="C24" s="152"/>
      <c r="D24" s="152"/>
      <c r="E24" s="152"/>
      <c r="F24" s="152"/>
      <c r="G24" s="152"/>
      <c r="H24" s="152"/>
      <c r="I24" s="152"/>
      <c r="J24" s="152"/>
      <c r="K24" s="152"/>
      <c r="L24" s="152"/>
    </row>
    <row r="25" spans="2:14" ht="14.45" customHeight="1">
      <c r="B25" s="46" t="s">
        <v>51</v>
      </c>
      <c r="C25" s="184" t="str">
        <f>'AER Summary'!B10</f>
        <v>Commissioning assets - Complex</v>
      </c>
      <c r="D25" s="184"/>
      <c r="E25" s="184"/>
      <c r="F25" s="184"/>
      <c r="G25" s="184"/>
      <c r="H25" s="184"/>
      <c r="I25" s="184"/>
      <c r="J25" s="184"/>
      <c r="K25" s="184"/>
      <c r="L25" s="184"/>
    </row>
    <row r="26" spans="2:14" ht="48" customHeight="1">
      <c r="B26" s="47"/>
      <c r="C26" s="188" t="s">
        <v>55</v>
      </c>
      <c r="D26" s="189"/>
      <c r="E26" s="49" t="s">
        <v>58</v>
      </c>
      <c r="F26" s="49" t="s">
        <v>93</v>
      </c>
      <c r="G26" s="49" t="s">
        <v>57</v>
      </c>
      <c r="H26" s="49" t="s">
        <v>71</v>
      </c>
      <c r="I26" s="50"/>
      <c r="J26" s="51" t="s">
        <v>54</v>
      </c>
      <c r="K26" s="51" t="s">
        <v>31</v>
      </c>
      <c r="L26" s="51" t="s">
        <v>52</v>
      </c>
    </row>
    <row r="27" spans="2:14">
      <c r="B27" s="45"/>
      <c r="C27" s="48" t="s">
        <v>43</v>
      </c>
      <c r="D27" s="55" t="str">
        <f>VLOOKUP($C27,'Input Data'!$B$37:$C$41,2,FALSE)</f>
        <v>Technical Specialist R2</v>
      </c>
      <c r="E27" s="56">
        <f>VLOOKUP($C27,'Input Data'!$B$37:$L$41,11,FALSE)</f>
        <v>153.38999999999999</v>
      </c>
      <c r="F27" s="56">
        <v>1</v>
      </c>
      <c r="G27" s="53">
        <v>9</v>
      </c>
      <c r="H27" s="57">
        <f>E27*F27*G27</f>
        <v>1380.5099999999998</v>
      </c>
      <c r="I27" s="45"/>
      <c r="J27" s="56">
        <f>VLOOKUP($C27,'Input Data'!$B$37:$L$41,3,FALSE)*G27</f>
        <v>595.0163794943071</v>
      </c>
      <c r="K27" s="56">
        <f>VLOOKUP($C27,'Input Data'!$B$37:$L$41,6,FALSE)*G27</f>
        <v>310.78910877955514</v>
      </c>
      <c r="L27" s="56">
        <f>VLOOKUP($C27,'Input Data'!$B$37:$L$41,8,FALSE)*G27</f>
        <v>534.42523808157864</v>
      </c>
    </row>
    <row r="28" spans="2:14">
      <c r="B28" s="45"/>
      <c r="C28" s="48" t="s">
        <v>45</v>
      </c>
      <c r="D28" s="55" t="str">
        <f>VLOOKUP($C28,'Input Data'!$B$37:$C$41,2,FALSE)</f>
        <v>EO 7/Engineer</v>
      </c>
      <c r="E28" s="56">
        <f>VLOOKUP($C28,'Input Data'!$B$37:$L$41,11,FALSE)</f>
        <v>191.74</v>
      </c>
      <c r="F28" s="56">
        <v>1</v>
      </c>
      <c r="G28" s="53">
        <v>14</v>
      </c>
      <c r="H28" s="57">
        <f>E28*F28*G28</f>
        <v>2684.36</v>
      </c>
      <c r="I28" s="45"/>
      <c r="J28" s="56">
        <f>VLOOKUP($C28,'Input Data'!$B$37:$L$41,3,FALSE)*G28</f>
        <v>1082.4591762551802</v>
      </c>
      <c r="K28" s="56">
        <f>VLOOKUP($C28,'Input Data'!$B$37:$L$41,6,FALSE)*G28</f>
        <v>565.39035608484039</v>
      </c>
      <c r="L28" s="56">
        <f>VLOOKUP($C28,'Input Data'!$B$37:$L$41,8,FALSE)*G28</f>
        <v>1137.0161773146144</v>
      </c>
    </row>
    <row r="29" spans="2:14">
      <c r="B29" s="45"/>
      <c r="C29" s="48" t="s">
        <v>47</v>
      </c>
      <c r="D29" s="55" t="str">
        <f>VLOOKUP($C29,'Input Data'!$B$37:$C$41,2,FALSE)</f>
        <v>Field Worker R4</v>
      </c>
      <c r="E29" s="56">
        <f>VLOOKUP($C29,'Input Data'!$B$37:$L$41,11,FALSE)</f>
        <v>147.83000000000001</v>
      </c>
      <c r="F29" s="56">
        <v>1</v>
      </c>
      <c r="G29" s="53">
        <v>1</v>
      </c>
      <c r="H29" s="57">
        <f>E29*F29*G29</f>
        <v>147.83000000000001</v>
      </c>
      <c r="I29" s="45"/>
      <c r="J29" s="56">
        <f>VLOOKUP($C29,'Input Data'!$B$37:$L$41,3,FALSE)*G29</f>
        <v>52.666233213243757</v>
      </c>
      <c r="K29" s="56">
        <f>VLOOKUP($C29,'Input Data'!$B$37:$L$41,6,FALSE)*G29</f>
        <v>27.508640513444618</v>
      </c>
      <c r="L29" s="56">
        <f>VLOOKUP($C29,'Input Data'!$B$37:$L$41,8,FALSE)*G29</f>
        <v>69.752140142218892</v>
      </c>
    </row>
    <row r="30" spans="2:14">
      <c r="B30" s="45"/>
      <c r="C30" s="52"/>
      <c r="D30" s="52"/>
      <c r="E30" s="52"/>
      <c r="F30" s="88"/>
      <c r="G30" s="54" t="s">
        <v>53</v>
      </c>
      <c r="H30" s="58">
        <f>SUM(H27:H29)</f>
        <v>4212.7</v>
      </c>
      <c r="I30" s="45"/>
      <c r="J30" s="58">
        <f t="shared" ref="J30:L30" si="3">SUM(J27:J29)</f>
        <v>1730.141788962731</v>
      </c>
      <c r="K30" s="58">
        <f t="shared" si="3"/>
        <v>903.6881053778402</v>
      </c>
      <c r="L30" s="58">
        <f t="shared" si="3"/>
        <v>1741.1935555384118</v>
      </c>
      <c r="M30" s="156"/>
    </row>
    <row r="31" spans="2:14" s="147" customFormat="1" ht="7.15" customHeight="1">
      <c r="B31" s="152"/>
      <c r="C31" s="152"/>
      <c r="D31" s="152"/>
      <c r="E31" s="152"/>
      <c r="F31" s="152"/>
      <c r="G31" s="152"/>
      <c r="H31" s="152"/>
      <c r="I31" s="152"/>
      <c r="J31" s="152"/>
      <c r="K31" s="152"/>
      <c r="L31" s="152"/>
    </row>
    <row r="32" spans="2:14" s="7" customFormat="1">
      <c r="B32" s="190" t="s">
        <v>14</v>
      </c>
      <c r="C32" s="190"/>
      <c r="D32" s="190"/>
      <c r="E32" s="190"/>
      <c r="F32" s="190"/>
      <c r="G32" s="190"/>
      <c r="H32" s="190"/>
      <c r="I32" s="190"/>
      <c r="J32" s="190"/>
      <c r="K32" s="190"/>
      <c r="L32" s="190"/>
      <c r="N32" s="147"/>
    </row>
    <row r="33" spans="2:14" s="7" customFormat="1">
      <c r="B33" s="187" t="s">
        <v>66</v>
      </c>
      <c r="C33" s="187"/>
      <c r="D33" s="187"/>
      <c r="E33" s="187"/>
      <c r="F33" s="187"/>
      <c r="G33" s="187"/>
      <c r="H33" s="187"/>
      <c r="I33" s="187"/>
      <c r="J33" s="187"/>
      <c r="K33" s="187"/>
      <c r="L33" s="187"/>
      <c r="N33" s="147"/>
    </row>
    <row r="34" spans="2:14" s="147" customFormat="1">
      <c r="B34" s="152"/>
      <c r="C34" s="152"/>
      <c r="D34" s="152"/>
      <c r="E34" s="152"/>
      <c r="F34" s="152"/>
      <c r="G34" s="152"/>
      <c r="H34" s="152"/>
      <c r="I34" s="152"/>
      <c r="J34" s="152"/>
      <c r="K34" s="152"/>
      <c r="L34" s="152"/>
    </row>
    <row r="35" spans="2:14" ht="14.45" customHeight="1">
      <c r="B35" s="46" t="s">
        <v>51</v>
      </c>
      <c r="C35" s="184" t="str">
        <f>'AER Summary'!B13</f>
        <v>Decommissioning assets</v>
      </c>
      <c r="D35" s="184"/>
      <c r="E35" s="184"/>
      <c r="F35" s="184"/>
      <c r="G35" s="184"/>
      <c r="H35" s="184"/>
      <c r="I35" s="184"/>
      <c r="J35" s="184"/>
      <c r="K35" s="184"/>
      <c r="L35" s="184"/>
    </row>
    <row r="36" spans="2:14" ht="48" customHeight="1">
      <c r="B36" s="47"/>
      <c r="C36" s="188" t="s">
        <v>55</v>
      </c>
      <c r="D36" s="189"/>
      <c r="E36" s="49" t="s">
        <v>58</v>
      </c>
      <c r="F36" s="49" t="s">
        <v>93</v>
      </c>
      <c r="G36" s="49" t="s">
        <v>57</v>
      </c>
      <c r="H36" s="49" t="s">
        <v>71</v>
      </c>
      <c r="I36" s="50"/>
      <c r="J36" s="51" t="s">
        <v>54</v>
      </c>
      <c r="K36" s="51" t="s">
        <v>31</v>
      </c>
      <c r="L36" s="51" t="s">
        <v>52</v>
      </c>
    </row>
    <row r="37" spans="2:14">
      <c r="B37" s="45"/>
      <c r="C37" s="48" t="s">
        <v>43</v>
      </c>
      <c r="D37" s="55" t="str">
        <f>VLOOKUP($C37,'Input Data'!$B$37:$C$41,2,FALSE)</f>
        <v>Technical Specialist R2</v>
      </c>
      <c r="E37" s="56">
        <f>VLOOKUP($C37,'Input Data'!$B$37:$L$41,11,FALSE)</f>
        <v>153.38999999999999</v>
      </c>
      <c r="F37" s="56">
        <v>1</v>
      </c>
      <c r="G37" s="53">
        <v>2.5</v>
      </c>
      <c r="H37" s="57">
        <f>E37*F37*G37</f>
        <v>383.47499999999997</v>
      </c>
      <c r="I37" s="45"/>
      <c r="J37" s="56">
        <f>VLOOKUP($C37,'Input Data'!$B$37:$L$41,3,FALSE)*G37</f>
        <v>165.28232763730753</v>
      </c>
      <c r="K37" s="56">
        <f>VLOOKUP($C37,'Input Data'!$B$37:$L$41,6,FALSE)*G37</f>
        <v>86.330307994320862</v>
      </c>
      <c r="L37" s="56">
        <f>VLOOKUP($C37,'Input Data'!$B$37:$L$41,8,FALSE)*G37</f>
        <v>148.45145502266075</v>
      </c>
    </row>
    <row r="38" spans="2:14">
      <c r="B38" s="45"/>
      <c r="C38" s="48" t="s">
        <v>47</v>
      </c>
      <c r="D38" s="55" t="str">
        <f>VLOOKUP($C38,'Input Data'!$B$37:$C$41,2,FALSE)</f>
        <v>Field Worker R4</v>
      </c>
      <c r="E38" s="56">
        <f>VLOOKUP($C38,'Input Data'!$B$37:$L$41,11,FALSE)</f>
        <v>147.83000000000001</v>
      </c>
      <c r="F38" s="56">
        <v>1</v>
      </c>
      <c r="G38" s="53">
        <v>1</v>
      </c>
      <c r="H38" s="57">
        <f>E38*F38*G38</f>
        <v>147.83000000000001</v>
      </c>
      <c r="I38" s="45"/>
      <c r="J38" s="56">
        <f>VLOOKUP($C38,'Input Data'!$B$37:$L$41,3,FALSE)*G38</f>
        <v>52.666233213243757</v>
      </c>
      <c r="K38" s="56">
        <f>VLOOKUP($C38,'Input Data'!$B$37:$L$41,6,FALSE)*G38</f>
        <v>27.508640513444618</v>
      </c>
      <c r="L38" s="56">
        <f>VLOOKUP($C38,'Input Data'!$B$37:$L$41,8,FALSE)*G38</f>
        <v>69.752140142218892</v>
      </c>
    </row>
    <row r="39" spans="2:14">
      <c r="B39" s="45"/>
      <c r="C39" s="52"/>
      <c r="D39" s="52"/>
      <c r="E39" s="52"/>
      <c r="F39" s="88"/>
      <c r="G39" s="54" t="s">
        <v>53</v>
      </c>
      <c r="H39" s="58">
        <f>SUM(H37:H38)</f>
        <v>531.30499999999995</v>
      </c>
      <c r="I39" s="45"/>
      <c r="J39" s="58">
        <f>SUM(J37:J38)</f>
        <v>217.9485608505513</v>
      </c>
      <c r="K39" s="58">
        <f>SUM(K37:K38)</f>
        <v>113.83894850776548</v>
      </c>
      <c r="L39" s="58">
        <f>SUM(L37:L38)</f>
        <v>218.20359516487963</v>
      </c>
      <c r="M39" s="156"/>
    </row>
    <row r="40" spans="2:14" s="147" customFormat="1" ht="7.15" customHeight="1">
      <c r="B40" s="152"/>
      <c r="C40" s="152"/>
      <c r="D40" s="152"/>
      <c r="E40" s="152"/>
      <c r="F40" s="152"/>
      <c r="G40" s="152"/>
      <c r="H40" s="152"/>
      <c r="I40" s="152"/>
      <c r="J40" s="152"/>
      <c r="K40" s="152"/>
      <c r="L40" s="152"/>
    </row>
    <row r="41" spans="2:14" s="7" customFormat="1">
      <c r="B41" s="190" t="s">
        <v>14</v>
      </c>
      <c r="C41" s="190"/>
      <c r="D41" s="190"/>
      <c r="E41" s="190"/>
      <c r="F41" s="190"/>
      <c r="G41" s="190"/>
      <c r="H41" s="190"/>
      <c r="I41" s="190"/>
      <c r="J41" s="190"/>
      <c r="K41" s="190"/>
      <c r="L41" s="190"/>
    </row>
    <row r="42" spans="2:14" s="7" customFormat="1">
      <c r="B42" s="187" t="s">
        <v>66</v>
      </c>
      <c r="C42" s="187"/>
      <c r="D42" s="187"/>
      <c r="E42" s="187"/>
      <c r="F42" s="187"/>
      <c r="G42" s="187"/>
      <c r="H42" s="187"/>
      <c r="I42" s="187"/>
      <c r="J42" s="187"/>
      <c r="K42" s="187"/>
      <c r="L42" s="187"/>
    </row>
    <row r="43" spans="2:14" s="147" customFormat="1">
      <c r="B43" s="152"/>
      <c r="C43" s="152"/>
      <c r="D43" s="152"/>
      <c r="E43" s="152"/>
      <c r="F43" s="152"/>
      <c r="G43" s="152"/>
      <c r="H43" s="152"/>
      <c r="I43" s="152"/>
      <c r="J43" s="152"/>
      <c r="K43" s="152"/>
      <c r="L43" s="152"/>
    </row>
    <row r="44" spans="2:14" s="147" customFormat="1">
      <c r="B44" s="152"/>
      <c r="C44" s="152"/>
      <c r="D44" s="152"/>
      <c r="E44" s="152"/>
      <c r="F44" s="152"/>
      <c r="G44" s="152"/>
      <c r="H44" s="152"/>
      <c r="I44" s="152"/>
      <c r="J44" s="152"/>
      <c r="K44" s="152"/>
      <c r="L44" s="152"/>
    </row>
    <row r="45" spans="2:14" s="147" customFormat="1">
      <c r="B45" s="152"/>
      <c r="C45" s="152"/>
      <c r="D45" s="152"/>
      <c r="E45" s="152"/>
      <c r="F45" s="152"/>
      <c r="G45" s="152"/>
      <c r="H45" s="152"/>
      <c r="I45" s="152"/>
      <c r="J45" s="152"/>
      <c r="K45" s="152"/>
      <c r="L45" s="152"/>
    </row>
    <row r="46" spans="2:14" s="147" customFormat="1">
      <c r="B46" s="152"/>
      <c r="C46" s="152"/>
      <c r="D46" s="152"/>
      <c r="E46" s="152"/>
      <c r="F46" s="152"/>
      <c r="G46" s="152"/>
      <c r="H46" s="152"/>
      <c r="I46" s="152"/>
      <c r="J46" s="152"/>
      <c r="K46" s="152"/>
      <c r="L46" s="152"/>
    </row>
    <row r="47" spans="2:14" s="147" customFormat="1">
      <c r="B47" s="152"/>
      <c r="C47" s="152"/>
      <c r="D47" s="152"/>
      <c r="E47" s="152"/>
      <c r="F47" s="152"/>
      <c r="G47" s="152"/>
      <c r="H47" s="152"/>
      <c r="I47" s="152"/>
      <c r="J47" s="152"/>
      <c r="K47" s="152"/>
      <c r="L47" s="152"/>
    </row>
    <row r="48" spans="2:14" s="147" customFormat="1" hidden="1">
      <c r="B48" s="152"/>
      <c r="C48" s="152"/>
      <c r="D48" s="152"/>
      <c r="E48" s="152"/>
      <c r="F48" s="152"/>
      <c r="G48" s="152"/>
      <c r="H48" s="152"/>
      <c r="I48" s="152"/>
      <c r="J48" s="152"/>
      <c r="K48" s="152"/>
      <c r="L48" s="152"/>
    </row>
    <row r="49" spans="2:12" s="147" customFormat="1" hidden="1">
      <c r="B49" s="152"/>
      <c r="C49" s="152"/>
      <c r="D49" s="152"/>
      <c r="E49" s="152"/>
      <c r="F49" s="152"/>
      <c r="G49" s="152"/>
      <c r="H49" s="152"/>
      <c r="I49" s="152"/>
      <c r="J49" s="152"/>
      <c r="K49" s="152"/>
      <c r="L49" s="152"/>
    </row>
    <row r="50" spans="2:12" s="147" customFormat="1" hidden="1">
      <c r="B50" s="152"/>
      <c r="C50" s="152"/>
      <c r="D50" s="152"/>
      <c r="E50" s="152"/>
      <c r="F50" s="152"/>
      <c r="G50" s="152"/>
      <c r="H50" s="152"/>
      <c r="I50" s="152"/>
      <c r="J50" s="152"/>
      <c r="K50" s="152"/>
      <c r="L50" s="152"/>
    </row>
    <row r="51" spans="2:12" s="147" customFormat="1" hidden="1">
      <c r="B51" s="152"/>
      <c r="C51" s="152"/>
      <c r="D51" s="152"/>
      <c r="E51" s="152"/>
      <c r="F51" s="152"/>
      <c r="G51" s="152"/>
      <c r="H51" s="152"/>
      <c r="I51" s="152"/>
      <c r="J51" s="152"/>
      <c r="K51" s="152"/>
      <c r="L51" s="152"/>
    </row>
    <row r="52" spans="2:12" s="147" customFormat="1" hidden="1">
      <c r="B52" s="152"/>
      <c r="C52" s="152"/>
      <c r="D52" s="152"/>
      <c r="E52" s="152"/>
      <c r="F52" s="152"/>
      <c r="G52" s="152"/>
      <c r="H52" s="152"/>
      <c r="I52" s="152"/>
      <c r="J52" s="152"/>
      <c r="K52" s="152"/>
      <c r="L52" s="152"/>
    </row>
    <row r="53" spans="2:12" s="147" customFormat="1" hidden="1">
      <c r="B53" s="152"/>
      <c r="C53" s="152"/>
      <c r="D53" s="152"/>
      <c r="E53" s="152"/>
      <c r="F53" s="152"/>
      <c r="G53" s="152"/>
      <c r="H53" s="152"/>
      <c r="I53" s="152"/>
      <c r="J53" s="152"/>
      <c r="K53" s="152"/>
      <c r="L53" s="152"/>
    </row>
    <row r="54" spans="2:12" s="147" customFormat="1" hidden="1">
      <c r="B54" s="152"/>
      <c r="C54" s="152"/>
      <c r="D54" s="152"/>
      <c r="E54" s="152"/>
      <c r="F54" s="152"/>
      <c r="G54" s="152"/>
      <c r="H54" s="152"/>
      <c r="I54" s="152"/>
      <c r="J54" s="152"/>
      <c r="K54" s="152"/>
      <c r="L54" s="152"/>
    </row>
    <row r="55" spans="2:12" s="147" customFormat="1" hidden="1">
      <c r="B55" s="152"/>
      <c r="C55" s="152"/>
      <c r="D55" s="152"/>
      <c r="E55" s="152"/>
      <c r="F55" s="152"/>
      <c r="G55" s="152"/>
      <c r="H55" s="152"/>
      <c r="I55" s="152"/>
      <c r="J55" s="152"/>
      <c r="K55" s="152"/>
      <c r="L55" s="152"/>
    </row>
    <row r="56" spans="2:12" s="147" customFormat="1" hidden="1">
      <c r="B56" s="152"/>
      <c r="C56" s="152"/>
      <c r="D56" s="152"/>
      <c r="E56" s="152"/>
      <c r="F56" s="152"/>
      <c r="G56" s="152"/>
      <c r="H56" s="152"/>
      <c r="I56" s="152"/>
      <c r="J56" s="152"/>
      <c r="K56" s="152"/>
      <c r="L56" s="152"/>
    </row>
    <row r="57" spans="2:12" s="147" customFormat="1" hidden="1">
      <c r="B57" s="152"/>
      <c r="C57" s="152"/>
      <c r="D57" s="152"/>
      <c r="E57" s="152"/>
      <c r="F57" s="152"/>
      <c r="G57" s="152"/>
      <c r="H57" s="152"/>
      <c r="I57" s="152"/>
      <c r="J57" s="152"/>
      <c r="K57" s="152"/>
      <c r="L57" s="152"/>
    </row>
    <row r="58" spans="2:12" s="147" customFormat="1" hidden="1">
      <c r="B58" s="152"/>
      <c r="C58" s="152"/>
      <c r="D58" s="152"/>
      <c r="E58" s="152"/>
      <c r="F58" s="152"/>
      <c r="G58" s="152"/>
      <c r="H58" s="152"/>
      <c r="I58" s="152"/>
      <c r="J58" s="152"/>
      <c r="K58" s="152"/>
      <c r="L58" s="152"/>
    </row>
    <row r="59" spans="2:12" s="147" customFormat="1" hidden="1">
      <c r="B59" s="152"/>
      <c r="C59" s="152"/>
      <c r="D59" s="152"/>
      <c r="E59" s="152"/>
      <c r="F59" s="152"/>
      <c r="G59" s="152"/>
      <c r="H59" s="152"/>
      <c r="I59" s="152"/>
      <c r="J59" s="152"/>
      <c r="K59" s="152"/>
      <c r="L59" s="152"/>
    </row>
    <row r="60" spans="2:12" s="147" customFormat="1" hidden="1">
      <c r="B60" s="152"/>
      <c r="C60" s="152"/>
      <c r="D60" s="152"/>
      <c r="E60" s="152"/>
      <c r="F60" s="152"/>
      <c r="G60" s="152"/>
      <c r="H60" s="152"/>
      <c r="I60" s="152"/>
      <c r="J60" s="152"/>
      <c r="K60" s="152"/>
      <c r="L60" s="152"/>
    </row>
    <row r="61" spans="2:12" s="147" customFormat="1" hidden="1">
      <c r="B61" s="152"/>
      <c r="C61" s="152"/>
      <c r="D61" s="152"/>
      <c r="E61" s="152"/>
      <c r="F61" s="152"/>
      <c r="G61" s="152"/>
      <c r="H61" s="152"/>
      <c r="I61" s="152"/>
      <c r="J61" s="152"/>
      <c r="K61" s="152"/>
      <c r="L61" s="152"/>
    </row>
    <row r="62" spans="2:12" s="147" customFormat="1" hidden="1">
      <c r="B62" s="152"/>
      <c r="C62" s="152"/>
      <c r="D62" s="152"/>
      <c r="E62" s="152"/>
      <c r="F62" s="152"/>
      <c r="G62" s="152"/>
      <c r="H62" s="152"/>
      <c r="I62" s="152"/>
      <c r="J62" s="152"/>
      <c r="K62" s="152"/>
      <c r="L62" s="152"/>
    </row>
    <row r="63" spans="2:12" s="147" customFormat="1" hidden="1">
      <c r="B63" s="152"/>
      <c r="C63" s="152"/>
      <c r="D63" s="152"/>
      <c r="E63" s="152"/>
      <c r="F63" s="152"/>
      <c r="G63" s="152"/>
      <c r="H63" s="152"/>
      <c r="I63" s="152"/>
      <c r="J63" s="152"/>
      <c r="K63" s="152"/>
      <c r="L63" s="152"/>
    </row>
    <row r="64" spans="2:12" s="147" customFormat="1" hidden="1">
      <c r="B64" s="152"/>
      <c r="C64" s="152"/>
      <c r="D64" s="152"/>
      <c r="E64" s="152"/>
      <c r="F64" s="152"/>
      <c r="G64" s="152"/>
      <c r="H64" s="152"/>
      <c r="I64" s="152"/>
      <c r="J64" s="152"/>
      <c r="K64" s="152"/>
      <c r="L64" s="152"/>
    </row>
    <row r="65" spans="2:12" s="147" customFormat="1" hidden="1">
      <c r="B65" s="152"/>
      <c r="C65" s="152"/>
      <c r="D65" s="152"/>
      <c r="E65" s="152"/>
      <c r="F65" s="152"/>
      <c r="G65" s="152"/>
      <c r="H65" s="152"/>
      <c r="I65" s="152"/>
      <c r="J65" s="152"/>
      <c r="K65" s="152"/>
      <c r="L65" s="152"/>
    </row>
    <row r="66" spans="2:12" s="147" customFormat="1" hidden="1">
      <c r="B66" s="152"/>
      <c r="C66" s="152"/>
      <c r="D66" s="152"/>
      <c r="E66" s="152"/>
      <c r="F66" s="152"/>
      <c r="G66" s="152"/>
      <c r="H66" s="152"/>
      <c r="I66" s="152"/>
      <c r="J66" s="152"/>
      <c r="K66" s="152"/>
      <c r="L66" s="152"/>
    </row>
    <row r="67" spans="2:12" s="147" customFormat="1" hidden="1">
      <c r="B67" s="152"/>
      <c r="C67" s="152"/>
      <c r="D67" s="152"/>
      <c r="E67" s="152"/>
      <c r="F67" s="152"/>
      <c r="G67" s="152"/>
      <c r="H67" s="152"/>
      <c r="I67" s="152"/>
      <c r="J67" s="152"/>
      <c r="K67" s="152"/>
      <c r="L67" s="152"/>
    </row>
    <row r="68" spans="2:12" s="147" customFormat="1" hidden="1">
      <c r="B68" s="152"/>
      <c r="C68" s="152"/>
      <c r="D68" s="152"/>
      <c r="E68" s="152"/>
      <c r="F68" s="152"/>
      <c r="G68" s="152"/>
      <c r="H68" s="152"/>
      <c r="I68" s="152"/>
      <c r="J68" s="152"/>
      <c r="K68" s="152"/>
      <c r="L68" s="152"/>
    </row>
    <row r="69" spans="2:12" s="147" customFormat="1" hidden="1">
      <c r="B69" s="152"/>
      <c r="C69" s="152"/>
      <c r="D69" s="152"/>
      <c r="E69" s="152"/>
      <c r="F69" s="152"/>
      <c r="G69" s="152"/>
      <c r="H69" s="152"/>
      <c r="I69" s="152"/>
      <c r="J69" s="152"/>
      <c r="K69" s="152"/>
      <c r="L69" s="152"/>
    </row>
    <row r="70" spans="2:12" s="147" customFormat="1" hidden="1">
      <c r="B70" s="152"/>
      <c r="C70" s="152"/>
      <c r="D70" s="152"/>
      <c r="E70" s="152"/>
      <c r="F70" s="152"/>
      <c r="G70" s="152"/>
      <c r="H70" s="152"/>
      <c r="I70" s="152"/>
      <c r="J70" s="152"/>
      <c r="K70" s="152"/>
      <c r="L70" s="152"/>
    </row>
    <row r="71" spans="2:12" s="147" customFormat="1" hidden="1">
      <c r="B71" s="152"/>
      <c r="C71" s="152"/>
      <c r="D71" s="152"/>
      <c r="E71" s="152"/>
      <c r="F71" s="152"/>
      <c r="G71" s="152"/>
      <c r="H71" s="152"/>
      <c r="I71" s="152"/>
      <c r="J71" s="152"/>
      <c r="K71" s="152"/>
      <c r="L71" s="152"/>
    </row>
    <row r="72" spans="2:12" s="147" customFormat="1" hidden="1">
      <c r="B72" s="152"/>
      <c r="C72" s="152"/>
      <c r="D72" s="152"/>
      <c r="E72" s="152"/>
      <c r="F72" s="152"/>
      <c r="G72" s="152"/>
      <c r="H72" s="152"/>
      <c r="I72" s="152"/>
      <c r="J72" s="152"/>
      <c r="K72" s="152"/>
      <c r="L72" s="152"/>
    </row>
    <row r="73" spans="2:12" s="147" customFormat="1" hidden="1">
      <c r="B73" s="152"/>
      <c r="C73" s="152"/>
      <c r="D73" s="152"/>
      <c r="E73" s="152"/>
      <c r="F73" s="152"/>
      <c r="G73" s="152"/>
      <c r="H73" s="152"/>
      <c r="I73" s="152"/>
      <c r="J73" s="152"/>
      <c r="K73" s="152"/>
      <c r="L73" s="152"/>
    </row>
    <row r="74" spans="2:12" s="147" customFormat="1" hidden="1">
      <c r="B74" s="152"/>
      <c r="C74" s="152"/>
      <c r="D74" s="152"/>
      <c r="E74" s="152"/>
      <c r="F74" s="152"/>
      <c r="G74" s="152"/>
      <c r="H74" s="152"/>
      <c r="I74" s="152"/>
      <c r="J74" s="152"/>
      <c r="K74" s="152"/>
      <c r="L74" s="152"/>
    </row>
    <row r="75" spans="2:12" s="147" customFormat="1" hidden="1">
      <c r="B75" s="152"/>
      <c r="C75" s="152"/>
      <c r="D75" s="152"/>
      <c r="E75" s="152"/>
      <c r="F75" s="152"/>
      <c r="G75" s="152"/>
      <c r="H75" s="152"/>
      <c r="I75" s="152"/>
      <c r="J75" s="152"/>
      <c r="K75" s="152"/>
      <c r="L75" s="152"/>
    </row>
    <row r="76" spans="2:12" s="147" customFormat="1" hidden="1">
      <c r="B76" s="152"/>
      <c r="C76" s="152"/>
      <c r="D76" s="152"/>
      <c r="E76" s="152"/>
      <c r="F76" s="152"/>
      <c r="G76" s="152"/>
      <c r="H76" s="152"/>
      <c r="I76" s="152"/>
      <c r="J76" s="152"/>
      <c r="K76" s="152"/>
      <c r="L76" s="152"/>
    </row>
    <row r="77" spans="2:12" s="147" customFormat="1" hidden="1">
      <c r="B77" s="152"/>
      <c r="C77" s="152"/>
      <c r="D77" s="152"/>
      <c r="E77" s="152"/>
      <c r="F77" s="152"/>
      <c r="G77" s="152"/>
      <c r="H77" s="152"/>
      <c r="I77" s="152"/>
      <c r="J77" s="152"/>
      <c r="K77" s="152"/>
      <c r="L77" s="152"/>
    </row>
    <row r="78" spans="2:12" s="147" customFormat="1" hidden="1">
      <c r="B78" s="152"/>
      <c r="C78" s="152"/>
      <c r="D78" s="152"/>
      <c r="E78" s="152"/>
      <c r="F78" s="152"/>
      <c r="G78" s="152"/>
      <c r="H78" s="152"/>
      <c r="I78" s="152"/>
      <c r="J78" s="152"/>
      <c r="K78" s="152"/>
      <c r="L78" s="152"/>
    </row>
    <row r="79" spans="2:12" s="147" customFormat="1" hidden="1">
      <c r="B79" s="152"/>
      <c r="C79" s="152"/>
      <c r="D79" s="152"/>
      <c r="E79" s="152"/>
      <c r="F79" s="152"/>
      <c r="G79" s="152"/>
      <c r="H79" s="152"/>
      <c r="I79" s="152"/>
      <c r="J79" s="152"/>
      <c r="K79" s="152"/>
      <c r="L79" s="152"/>
    </row>
    <row r="80" spans="2:12" s="147" customFormat="1" hidden="1">
      <c r="B80" s="152"/>
      <c r="C80" s="152"/>
      <c r="D80" s="152"/>
      <c r="E80" s="152"/>
      <c r="F80" s="152"/>
      <c r="G80" s="152"/>
      <c r="H80" s="152"/>
      <c r="I80" s="152"/>
      <c r="J80" s="152"/>
      <c r="K80" s="152"/>
      <c r="L80" s="152"/>
    </row>
    <row r="81" spans="2:12" s="147" customFormat="1" hidden="1">
      <c r="B81" s="152"/>
      <c r="C81" s="152"/>
      <c r="D81" s="152"/>
      <c r="E81" s="152"/>
      <c r="F81" s="152"/>
      <c r="G81" s="152"/>
      <c r="H81" s="152"/>
      <c r="I81" s="152"/>
      <c r="J81" s="152"/>
      <c r="K81" s="152"/>
      <c r="L81" s="152"/>
    </row>
    <row r="82" spans="2:12" s="147" customFormat="1" hidden="1">
      <c r="B82" s="152"/>
      <c r="C82" s="152"/>
      <c r="D82" s="152"/>
      <c r="E82" s="152"/>
      <c r="F82" s="152"/>
      <c r="G82" s="152"/>
      <c r="H82" s="152"/>
      <c r="I82" s="152"/>
      <c r="J82" s="152"/>
      <c r="K82" s="152"/>
      <c r="L82" s="152"/>
    </row>
    <row r="83" spans="2:12" s="147" customFormat="1" hidden="1">
      <c r="B83" s="152"/>
      <c r="C83" s="152"/>
      <c r="D83" s="152"/>
      <c r="E83" s="152"/>
      <c r="F83" s="152"/>
      <c r="G83" s="152"/>
      <c r="H83" s="152"/>
      <c r="I83" s="152"/>
      <c r="J83" s="152"/>
      <c r="K83" s="152"/>
      <c r="L83" s="152"/>
    </row>
    <row r="84" spans="2:12" s="147" customFormat="1" hidden="1">
      <c r="B84" s="152"/>
      <c r="C84" s="152"/>
      <c r="D84" s="152"/>
      <c r="E84" s="152"/>
      <c r="F84" s="152"/>
      <c r="G84" s="152"/>
      <c r="H84" s="152"/>
      <c r="I84" s="152"/>
      <c r="J84" s="152"/>
      <c r="K84" s="152"/>
      <c r="L84" s="152"/>
    </row>
    <row r="85" spans="2:12" s="147" customFormat="1" hidden="1">
      <c r="B85" s="152"/>
      <c r="C85" s="152"/>
      <c r="D85" s="152"/>
      <c r="E85" s="152"/>
      <c r="F85" s="152"/>
      <c r="G85" s="152"/>
      <c r="H85" s="152"/>
      <c r="I85" s="152"/>
      <c r="J85" s="152"/>
      <c r="K85" s="152"/>
      <c r="L85" s="152"/>
    </row>
    <row r="86" spans="2:12" s="147" customFormat="1" hidden="1">
      <c r="B86" s="152"/>
      <c r="C86" s="152"/>
      <c r="D86" s="152"/>
      <c r="E86" s="152"/>
      <c r="F86" s="152"/>
      <c r="G86" s="152"/>
      <c r="H86" s="152"/>
      <c r="I86" s="152"/>
      <c r="J86" s="152"/>
      <c r="K86" s="152"/>
      <c r="L86" s="152"/>
    </row>
    <row r="87" spans="2:12" s="147" customFormat="1" hidden="1">
      <c r="B87" s="152"/>
      <c r="C87" s="152"/>
      <c r="D87" s="152"/>
      <c r="E87" s="152"/>
      <c r="F87" s="152"/>
      <c r="G87" s="152"/>
      <c r="H87" s="152"/>
      <c r="I87" s="152"/>
      <c r="J87" s="152"/>
      <c r="K87" s="152"/>
      <c r="L87" s="152"/>
    </row>
    <row r="88" spans="2:12" s="147" customFormat="1" hidden="1">
      <c r="B88" s="152"/>
      <c r="C88" s="152"/>
      <c r="D88" s="152"/>
      <c r="E88" s="152"/>
      <c r="F88" s="152"/>
      <c r="G88" s="152"/>
      <c r="H88" s="152"/>
      <c r="I88" s="152"/>
      <c r="J88" s="152"/>
      <c r="K88" s="152"/>
      <c r="L88" s="152"/>
    </row>
    <row r="89" spans="2:12" s="147" customFormat="1" hidden="1">
      <c r="B89" s="152"/>
      <c r="C89" s="152"/>
      <c r="D89" s="152"/>
      <c r="E89" s="152"/>
      <c r="F89" s="152"/>
      <c r="G89" s="152"/>
      <c r="H89" s="152"/>
      <c r="I89" s="152"/>
      <c r="J89" s="152"/>
      <c r="K89" s="152"/>
      <c r="L89" s="152"/>
    </row>
    <row r="90" spans="2:12" s="147" customFormat="1" hidden="1">
      <c r="B90" s="152"/>
      <c r="C90" s="152"/>
      <c r="D90" s="152"/>
      <c r="E90" s="152"/>
      <c r="F90" s="152"/>
      <c r="G90" s="152"/>
      <c r="H90" s="152"/>
      <c r="I90" s="152"/>
      <c r="J90" s="152"/>
      <c r="K90" s="152"/>
      <c r="L90" s="152"/>
    </row>
    <row r="91" spans="2:12" s="147" customFormat="1" hidden="1">
      <c r="B91" s="152"/>
      <c r="C91" s="152"/>
      <c r="D91" s="152"/>
      <c r="E91" s="152"/>
      <c r="F91" s="152"/>
      <c r="G91" s="152"/>
      <c r="H91" s="152"/>
      <c r="I91" s="152"/>
      <c r="J91" s="152"/>
      <c r="K91" s="152"/>
      <c r="L91" s="152"/>
    </row>
    <row r="92" spans="2:12" s="147" customFormat="1" hidden="1">
      <c r="B92" s="152"/>
      <c r="C92" s="152"/>
      <c r="D92" s="152"/>
      <c r="E92" s="152"/>
      <c r="F92" s="152"/>
      <c r="G92" s="152"/>
      <c r="H92" s="152"/>
      <c r="I92" s="152"/>
      <c r="J92" s="152"/>
      <c r="K92" s="152"/>
      <c r="L92" s="152"/>
    </row>
    <row r="93" spans="2:12" s="147" customFormat="1" hidden="1">
      <c r="B93" s="152"/>
      <c r="C93" s="152"/>
      <c r="D93" s="152"/>
      <c r="E93" s="152"/>
      <c r="F93" s="152"/>
      <c r="G93" s="152"/>
      <c r="H93" s="152"/>
      <c r="I93" s="152"/>
      <c r="J93" s="152"/>
      <c r="K93" s="152"/>
      <c r="L93" s="152"/>
    </row>
    <row r="94" spans="2:12" s="147" customFormat="1" hidden="1">
      <c r="B94" s="152"/>
      <c r="C94" s="152"/>
      <c r="D94" s="152"/>
      <c r="E94" s="152"/>
      <c r="F94" s="152"/>
      <c r="G94" s="152"/>
      <c r="H94" s="152"/>
      <c r="I94" s="152"/>
      <c r="J94" s="152"/>
      <c r="K94" s="152"/>
      <c r="L94" s="152"/>
    </row>
    <row r="95" spans="2:12" s="147" customFormat="1" hidden="1">
      <c r="B95" s="152"/>
      <c r="C95" s="152"/>
      <c r="D95" s="152"/>
      <c r="E95" s="152"/>
      <c r="F95" s="152"/>
      <c r="G95" s="152"/>
      <c r="H95" s="152"/>
      <c r="I95" s="152"/>
      <c r="J95" s="152"/>
      <c r="K95" s="152"/>
      <c r="L95" s="152"/>
    </row>
    <row r="96" spans="2:12" s="147" customFormat="1" hidden="1">
      <c r="B96" s="152"/>
      <c r="C96" s="152"/>
      <c r="D96" s="152"/>
      <c r="E96" s="152"/>
      <c r="F96" s="152"/>
      <c r="G96" s="152"/>
      <c r="H96" s="152"/>
      <c r="I96" s="152"/>
      <c r="J96" s="152"/>
      <c r="K96" s="152"/>
      <c r="L96" s="152"/>
    </row>
    <row r="97" spans="2:12" s="147" customFormat="1" hidden="1">
      <c r="B97" s="152"/>
      <c r="C97" s="152"/>
      <c r="D97" s="152"/>
      <c r="E97" s="152"/>
      <c r="F97" s="152"/>
      <c r="G97" s="152"/>
      <c r="H97" s="152"/>
      <c r="I97" s="152"/>
      <c r="J97" s="152"/>
      <c r="K97" s="152"/>
      <c r="L97" s="152"/>
    </row>
    <row r="98" spans="2:12" s="147" customFormat="1" hidden="1">
      <c r="B98" s="152"/>
      <c r="C98" s="152"/>
      <c r="D98" s="152"/>
      <c r="E98" s="152"/>
      <c r="F98" s="152"/>
      <c r="G98" s="152"/>
      <c r="H98" s="152"/>
      <c r="I98" s="152"/>
      <c r="J98" s="152"/>
      <c r="K98" s="152"/>
      <c r="L98" s="152"/>
    </row>
    <row r="99" spans="2:12" s="147" customFormat="1" hidden="1">
      <c r="B99" s="152"/>
      <c r="C99" s="152"/>
      <c r="D99" s="152"/>
      <c r="E99" s="152"/>
      <c r="F99" s="152"/>
      <c r="G99" s="152"/>
      <c r="H99" s="152"/>
      <c r="I99" s="152"/>
      <c r="J99" s="152"/>
      <c r="K99" s="152"/>
      <c r="L99" s="152"/>
    </row>
    <row r="100" spans="2:12" s="147" customFormat="1" hidden="1">
      <c r="B100" s="152"/>
      <c r="C100" s="152"/>
      <c r="D100" s="152"/>
      <c r="E100" s="152"/>
      <c r="F100" s="152"/>
      <c r="G100" s="152"/>
      <c r="H100" s="152"/>
      <c r="I100" s="152"/>
      <c r="J100" s="152"/>
      <c r="K100" s="152"/>
      <c r="L100" s="152"/>
    </row>
    <row r="101" spans="2:12" s="147" customFormat="1" hidden="1">
      <c r="B101" s="152"/>
      <c r="C101" s="152"/>
      <c r="D101" s="152"/>
      <c r="E101" s="152"/>
      <c r="F101" s="152"/>
      <c r="G101" s="152"/>
      <c r="H101" s="152"/>
      <c r="I101" s="152"/>
      <c r="J101" s="152"/>
      <c r="K101" s="152"/>
      <c r="L101" s="152"/>
    </row>
    <row r="102" spans="2:12" s="147" customFormat="1" hidden="1">
      <c r="B102" s="152"/>
      <c r="C102" s="152"/>
      <c r="D102" s="152"/>
      <c r="E102" s="152"/>
      <c r="F102" s="152"/>
      <c r="G102" s="152"/>
      <c r="H102" s="152"/>
      <c r="I102" s="152"/>
      <c r="J102" s="152"/>
      <c r="K102" s="152"/>
      <c r="L102" s="152"/>
    </row>
    <row r="103" spans="2:12" s="147" customFormat="1" hidden="1">
      <c r="B103" s="152"/>
      <c r="C103" s="152"/>
      <c r="D103" s="152"/>
      <c r="E103" s="152"/>
      <c r="F103" s="152"/>
      <c r="G103" s="152"/>
      <c r="H103" s="152"/>
      <c r="I103" s="152"/>
      <c r="J103" s="152"/>
      <c r="K103" s="152"/>
      <c r="L103" s="152"/>
    </row>
    <row r="104" spans="2:12" s="147" customFormat="1" hidden="1">
      <c r="B104" s="152"/>
      <c r="C104" s="152"/>
      <c r="D104" s="152"/>
      <c r="E104" s="152"/>
      <c r="F104" s="152"/>
      <c r="G104" s="152"/>
      <c r="H104" s="152"/>
      <c r="I104" s="152"/>
      <c r="J104" s="152"/>
      <c r="K104" s="152"/>
      <c r="L104" s="152"/>
    </row>
    <row r="105" spans="2:12" s="147" customFormat="1" hidden="1">
      <c r="B105" s="152"/>
      <c r="C105" s="152"/>
      <c r="D105" s="152"/>
      <c r="E105" s="152"/>
      <c r="F105" s="152"/>
      <c r="G105" s="152"/>
      <c r="H105" s="152"/>
      <c r="I105" s="152"/>
      <c r="J105" s="152"/>
      <c r="K105" s="152"/>
      <c r="L105" s="152"/>
    </row>
    <row r="106" spans="2:12" s="147" customFormat="1" hidden="1">
      <c r="B106" s="152"/>
      <c r="C106" s="152"/>
      <c r="D106" s="152"/>
      <c r="E106" s="152"/>
      <c r="F106" s="152"/>
      <c r="G106" s="152"/>
      <c r="H106" s="152"/>
      <c r="I106" s="152"/>
      <c r="J106" s="152"/>
      <c r="K106" s="152"/>
      <c r="L106" s="152"/>
    </row>
    <row r="107" spans="2:12" s="147" customFormat="1" hidden="1">
      <c r="B107" s="152"/>
      <c r="C107" s="152"/>
      <c r="D107" s="152"/>
      <c r="E107" s="152"/>
      <c r="F107" s="152"/>
      <c r="G107" s="152"/>
      <c r="H107" s="152"/>
      <c r="I107" s="152"/>
      <c r="J107" s="152"/>
      <c r="K107" s="152"/>
      <c r="L107" s="152"/>
    </row>
    <row r="108" spans="2:12" s="147" customFormat="1" hidden="1">
      <c r="B108" s="152"/>
      <c r="C108" s="152"/>
      <c r="D108" s="152"/>
      <c r="E108" s="152"/>
      <c r="F108" s="152"/>
      <c r="G108" s="152"/>
      <c r="H108" s="152"/>
      <c r="I108" s="152"/>
      <c r="J108" s="152"/>
      <c r="K108" s="152"/>
      <c r="L108" s="152"/>
    </row>
    <row r="109" spans="2:12" s="147" customFormat="1" hidden="1">
      <c r="B109" s="152"/>
      <c r="C109" s="152"/>
      <c r="D109" s="152"/>
      <c r="E109" s="152"/>
      <c r="F109" s="152"/>
      <c r="G109" s="152"/>
      <c r="H109" s="152"/>
      <c r="I109" s="152"/>
      <c r="J109" s="152"/>
      <c r="K109" s="152"/>
      <c r="L109" s="152"/>
    </row>
    <row r="110" spans="2:12" s="147" customFormat="1" hidden="1">
      <c r="B110" s="152"/>
      <c r="C110" s="152"/>
      <c r="D110" s="152"/>
      <c r="E110" s="152"/>
      <c r="F110" s="152"/>
      <c r="G110" s="152"/>
      <c r="H110" s="152"/>
      <c r="I110" s="152"/>
      <c r="J110" s="152"/>
      <c r="K110" s="152"/>
      <c r="L110" s="152"/>
    </row>
    <row r="111" spans="2:12" s="147" customFormat="1" hidden="1">
      <c r="B111" s="152"/>
      <c r="C111" s="152"/>
      <c r="D111" s="152"/>
      <c r="E111" s="152"/>
      <c r="F111" s="152"/>
      <c r="G111" s="152"/>
      <c r="H111" s="152"/>
      <c r="I111" s="152"/>
      <c r="J111" s="152"/>
      <c r="K111" s="152"/>
      <c r="L111" s="152"/>
    </row>
    <row r="112" spans="2:12" s="147" customFormat="1" hidden="1">
      <c r="B112" s="152"/>
      <c r="C112" s="152"/>
      <c r="D112" s="152"/>
      <c r="E112" s="152"/>
      <c r="F112" s="152"/>
      <c r="G112" s="152"/>
      <c r="H112" s="152"/>
      <c r="I112" s="152"/>
      <c r="J112" s="152"/>
      <c r="K112" s="152"/>
      <c r="L112" s="152"/>
    </row>
    <row r="113" spans="2:12" s="147" customFormat="1" hidden="1">
      <c r="B113" s="152"/>
      <c r="C113" s="152"/>
      <c r="D113" s="152"/>
      <c r="E113" s="152"/>
      <c r="F113" s="152"/>
      <c r="G113" s="152"/>
      <c r="H113" s="152"/>
      <c r="I113" s="152"/>
      <c r="J113" s="152"/>
      <c r="K113" s="152"/>
      <c r="L113" s="152"/>
    </row>
    <row r="114" spans="2:12" s="147" customFormat="1" hidden="1">
      <c r="B114" s="152"/>
      <c r="C114" s="152"/>
      <c r="D114" s="152"/>
      <c r="E114" s="152"/>
      <c r="F114" s="152"/>
      <c r="G114" s="152"/>
      <c r="H114" s="152"/>
      <c r="I114" s="152"/>
      <c r="J114" s="152"/>
      <c r="K114" s="152"/>
      <c r="L114" s="152"/>
    </row>
    <row r="115" spans="2:12" s="147" customFormat="1" hidden="1">
      <c r="B115" s="152"/>
      <c r="C115" s="152"/>
      <c r="D115" s="152"/>
      <c r="E115" s="152"/>
      <c r="F115" s="152"/>
      <c r="G115" s="152"/>
      <c r="H115" s="152"/>
      <c r="I115" s="152"/>
      <c r="J115" s="152"/>
      <c r="K115" s="152"/>
      <c r="L115" s="152"/>
    </row>
    <row r="116" spans="2:12" s="147" customFormat="1" hidden="1">
      <c r="B116" s="152"/>
      <c r="C116" s="152"/>
      <c r="D116" s="152"/>
      <c r="E116" s="152"/>
      <c r="F116" s="152"/>
      <c r="G116" s="152"/>
      <c r="H116" s="152"/>
      <c r="I116" s="152"/>
      <c r="J116" s="152"/>
      <c r="K116" s="152"/>
      <c r="L116" s="152"/>
    </row>
    <row r="117" spans="2:12" s="147" customFormat="1" hidden="1">
      <c r="B117" s="152"/>
      <c r="C117" s="152"/>
      <c r="D117" s="152"/>
      <c r="E117" s="152"/>
      <c r="F117" s="152"/>
      <c r="G117" s="152"/>
      <c r="H117" s="152"/>
      <c r="I117" s="152"/>
      <c r="J117" s="152"/>
      <c r="K117" s="152"/>
      <c r="L117" s="152"/>
    </row>
    <row r="118" spans="2:12" s="147" customFormat="1" hidden="1">
      <c r="B118" s="152"/>
      <c r="C118" s="152"/>
      <c r="D118" s="152"/>
      <c r="E118" s="152"/>
      <c r="F118" s="152"/>
      <c r="G118" s="152"/>
      <c r="H118" s="152"/>
      <c r="I118" s="152"/>
      <c r="J118" s="152"/>
      <c r="K118" s="152"/>
      <c r="L118" s="152"/>
    </row>
    <row r="119" spans="2:12" s="147" customFormat="1" hidden="1">
      <c r="B119" s="152"/>
      <c r="C119" s="152"/>
      <c r="D119" s="152"/>
      <c r="E119" s="152"/>
      <c r="F119" s="152"/>
      <c r="G119" s="152"/>
      <c r="H119" s="152"/>
      <c r="I119" s="152"/>
      <c r="J119" s="152"/>
      <c r="K119" s="152"/>
      <c r="L119" s="152"/>
    </row>
    <row r="120" spans="2:12" s="147" customFormat="1" hidden="1">
      <c r="B120" s="152"/>
      <c r="C120" s="152"/>
      <c r="D120" s="152"/>
      <c r="E120" s="152"/>
      <c r="F120" s="152"/>
      <c r="G120" s="152"/>
      <c r="H120" s="152"/>
      <c r="I120" s="152"/>
      <c r="J120" s="152"/>
      <c r="K120" s="152"/>
      <c r="L120" s="152"/>
    </row>
    <row r="121" spans="2:12" s="147" customFormat="1" hidden="1">
      <c r="B121" s="152"/>
      <c r="C121" s="152"/>
      <c r="D121" s="152"/>
      <c r="E121" s="152"/>
      <c r="F121" s="152"/>
      <c r="G121" s="152"/>
      <c r="H121" s="152"/>
      <c r="I121" s="152"/>
      <c r="J121" s="152"/>
      <c r="K121" s="152"/>
      <c r="L121" s="152"/>
    </row>
    <row r="122" spans="2:12" s="147" customFormat="1" hidden="1">
      <c r="B122" s="152"/>
      <c r="C122" s="152"/>
      <c r="D122" s="152"/>
      <c r="E122" s="152"/>
      <c r="F122" s="152"/>
      <c r="G122" s="152"/>
      <c r="H122" s="152"/>
      <c r="I122" s="152"/>
      <c r="J122" s="152"/>
      <c r="K122" s="152"/>
      <c r="L122" s="152"/>
    </row>
    <row r="123" spans="2:12" s="147" customFormat="1" hidden="1">
      <c r="B123" s="152"/>
      <c r="C123" s="152"/>
      <c r="D123" s="152"/>
      <c r="E123" s="152"/>
      <c r="F123" s="152"/>
      <c r="G123" s="152"/>
      <c r="H123" s="152"/>
      <c r="I123" s="152"/>
      <c r="J123" s="152"/>
      <c r="K123" s="152"/>
      <c r="L123" s="152"/>
    </row>
    <row r="124" spans="2:12" s="147" customFormat="1" hidden="1">
      <c r="B124" s="152"/>
      <c r="C124" s="152"/>
      <c r="D124" s="152"/>
      <c r="E124" s="152"/>
      <c r="F124" s="152"/>
      <c r="G124" s="152"/>
      <c r="H124" s="152"/>
      <c r="I124" s="152"/>
      <c r="J124" s="152"/>
      <c r="K124" s="152"/>
      <c r="L124" s="152"/>
    </row>
    <row r="125" spans="2:12" s="147" customFormat="1" hidden="1">
      <c r="B125" s="152"/>
      <c r="C125" s="152"/>
      <c r="D125" s="152"/>
      <c r="E125" s="152"/>
      <c r="F125" s="152"/>
      <c r="G125" s="152"/>
      <c r="H125" s="152"/>
      <c r="I125" s="152"/>
      <c r="J125" s="152"/>
      <c r="K125" s="152"/>
      <c r="L125" s="152"/>
    </row>
    <row r="126" spans="2:12" s="147" customFormat="1" hidden="1">
      <c r="B126" s="152"/>
      <c r="C126" s="152"/>
      <c r="D126" s="152"/>
      <c r="E126" s="152"/>
      <c r="F126" s="152"/>
      <c r="G126" s="152"/>
      <c r="H126" s="152"/>
      <c r="I126" s="152"/>
      <c r="J126" s="152"/>
      <c r="K126" s="152"/>
      <c r="L126" s="152"/>
    </row>
    <row r="127" spans="2:12" s="147" customFormat="1" hidden="1">
      <c r="B127" s="152"/>
      <c r="C127" s="152"/>
      <c r="D127" s="152"/>
      <c r="E127" s="152"/>
      <c r="F127" s="152"/>
      <c r="G127" s="152"/>
      <c r="H127" s="152"/>
      <c r="I127" s="152"/>
      <c r="J127" s="152"/>
      <c r="K127" s="152"/>
      <c r="L127" s="152"/>
    </row>
    <row r="128" spans="2:12" s="147" customFormat="1" hidden="1">
      <c r="B128" s="152"/>
      <c r="C128" s="152"/>
      <c r="D128" s="152"/>
      <c r="E128" s="152"/>
      <c r="F128" s="152"/>
      <c r="G128" s="152"/>
      <c r="H128" s="152"/>
      <c r="I128" s="152"/>
      <c r="J128" s="152"/>
      <c r="K128" s="152"/>
      <c r="L128" s="152"/>
    </row>
    <row r="129" spans="2:12" s="147" customFormat="1" hidden="1">
      <c r="B129" s="152"/>
      <c r="C129" s="152"/>
      <c r="D129" s="152"/>
      <c r="E129" s="152"/>
      <c r="F129" s="152"/>
      <c r="G129" s="152"/>
      <c r="H129" s="152"/>
      <c r="I129" s="152"/>
      <c r="J129" s="152"/>
      <c r="K129" s="152"/>
      <c r="L129" s="152"/>
    </row>
    <row r="130" spans="2:12" s="147" customFormat="1" hidden="1">
      <c r="B130" s="152"/>
      <c r="C130" s="152"/>
      <c r="D130" s="152"/>
      <c r="E130" s="152"/>
      <c r="F130" s="152"/>
      <c r="G130" s="152"/>
      <c r="H130" s="152"/>
      <c r="I130" s="152"/>
      <c r="J130" s="152"/>
      <c r="K130" s="152"/>
      <c r="L130" s="152"/>
    </row>
    <row r="131" spans="2:12" s="147" customFormat="1" hidden="1">
      <c r="B131" s="152"/>
      <c r="C131" s="152"/>
      <c r="D131" s="152"/>
      <c r="E131" s="152"/>
      <c r="F131" s="152"/>
      <c r="G131" s="152"/>
      <c r="H131" s="152"/>
      <c r="I131" s="152"/>
      <c r="J131" s="152"/>
      <c r="K131" s="152"/>
      <c r="L131" s="152"/>
    </row>
    <row r="132" spans="2:12" s="147" customFormat="1" hidden="1">
      <c r="B132" s="152"/>
      <c r="C132" s="152"/>
      <c r="D132" s="152"/>
      <c r="E132" s="152"/>
      <c r="F132" s="152"/>
      <c r="G132" s="152"/>
      <c r="H132" s="152"/>
      <c r="I132" s="152"/>
      <c r="J132" s="152"/>
      <c r="K132" s="152"/>
      <c r="L132" s="152"/>
    </row>
    <row r="133" spans="2:12" s="147" customFormat="1" hidden="1">
      <c r="B133" s="152"/>
      <c r="C133" s="152"/>
      <c r="D133" s="152"/>
      <c r="E133" s="152"/>
      <c r="F133" s="152"/>
      <c r="G133" s="152"/>
      <c r="H133" s="152"/>
      <c r="I133" s="152"/>
      <c r="J133" s="152"/>
      <c r="K133" s="152"/>
      <c r="L133" s="152"/>
    </row>
    <row r="134" spans="2:12" s="147" customFormat="1" hidden="1">
      <c r="B134" s="152"/>
      <c r="C134" s="152"/>
      <c r="D134" s="152"/>
      <c r="E134" s="152"/>
      <c r="F134" s="152"/>
      <c r="G134" s="152"/>
      <c r="H134" s="152"/>
      <c r="I134" s="152"/>
      <c r="J134" s="152"/>
      <c r="K134" s="152"/>
      <c r="L134" s="152"/>
    </row>
    <row r="135" spans="2:12" s="147" customFormat="1" hidden="1">
      <c r="B135" s="152"/>
      <c r="C135" s="152"/>
      <c r="D135" s="152"/>
      <c r="E135" s="152"/>
      <c r="F135" s="152"/>
      <c r="G135" s="152"/>
      <c r="H135" s="152"/>
      <c r="I135" s="152"/>
      <c r="J135" s="152"/>
      <c r="K135" s="152"/>
      <c r="L135" s="152"/>
    </row>
    <row r="136" spans="2:12" s="147" customFormat="1" hidden="1">
      <c r="B136" s="152"/>
      <c r="C136" s="152"/>
      <c r="D136" s="152"/>
      <c r="E136" s="152"/>
      <c r="F136" s="152"/>
      <c r="G136" s="152"/>
      <c r="H136" s="152"/>
      <c r="I136" s="152"/>
      <c r="J136" s="152"/>
      <c r="K136" s="152"/>
      <c r="L136" s="152"/>
    </row>
    <row r="137" spans="2:12" s="147" customFormat="1" hidden="1">
      <c r="B137" s="152"/>
      <c r="C137" s="152"/>
      <c r="D137" s="152"/>
      <c r="E137" s="152"/>
      <c r="F137" s="152"/>
      <c r="G137" s="152"/>
      <c r="H137" s="152"/>
      <c r="I137" s="152"/>
      <c r="J137" s="152"/>
      <c r="K137" s="152"/>
      <c r="L137" s="152"/>
    </row>
    <row r="138" spans="2:12" s="147" customFormat="1" hidden="1">
      <c r="B138" s="152"/>
      <c r="C138" s="152"/>
      <c r="D138" s="152"/>
      <c r="E138" s="152"/>
      <c r="F138" s="152"/>
      <c r="G138" s="152"/>
      <c r="H138" s="152"/>
      <c r="I138" s="152"/>
      <c r="J138" s="152"/>
      <c r="K138" s="152"/>
      <c r="L138" s="152"/>
    </row>
    <row r="139" spans="2:12" s="147" customFormat="1" hidden="1">
      <c r="B139" s="152"/>
      <c r="C139" s="152"/>
      <c r="D139" s="152"/>
      <c r="E139" s="152"/>
      <c r="F139" s="152"/>
      <c r="G139" s="152"/>
      <c r="H139" s="152"/>
      <c r="I139" s="152"/>
      <c r="J139" s="152"/>
      <c r="K139" s="152"/>
      <c r="L139" s="152"/>
    </row>
    <row r="140" spans="2:12" s="147" customFormat="1" hidden="1">
      <c r="B140" s="152"/>
      <c r="C140" s="152"/>
      <c r="D140" s="152"/>
      <c r="E140" s="152"/>
      <c r="F140" s="152"/>
      <c r="G140" s="152"/>
      <c r="H140" s="152"/>
      <c r="I140" s="152"/>
      <c r="J140" s="152"/>
      <c r="K140" s="152"/>
      <c r="L140" s="152"/>
    </row>
    <row r="141" spans="2:12" s="147" customFormat="1" hidden="1">
      <c r="B141" s="152"/>
      <c r="C141" s="152"/>
      <c r="D141" s="152"/>
      <c r="E141" s="152"/>
      <c r="F141" s="152"/>
      <c r="G141" s="152"/>
      <c r="H141" s="152"/>
      <c r="I141" s="152"/>
      <c r="J141" s="152"/>
      <c r="K141" s="152"/>
      <c r="L141" s="152"/>
    </row>
    <row r="142" spans="2:12" s="147" customFormat="1" hidden="1">
      <c r="B142" s="152"/>
      <c r="C142" s="152"/>
      <c r="D142" s="152"/>
      <c r="E142" s="152"/>
      <c r="F142" s="152"/>
      <c r="G142" s="152"/>
      <c r="H142" s="152"/>
      <c r="I142" s="152"/>
      <c r="J142" s="152"/>
      <c r="K142" s="152"/>
      <c r="L142" s="152"/>
    </row>
    <row r="143" spans="2:12" s="147" customFormat="1" hidden="1">
      <c r="B143" s="152"/>
      <c r="C143" s="152"/>
      <c r="D143" s="152"/>
      <c r="E143" s="152"/>
      <c r="F143" s="152"/>
      <c r="G143" s="152"/>
      <c r="H143" s="152"/>
      <c r="I143" s="152"/>
      <c r="J143" s="152"/>
      <c r="K143" s="152"/>
      <c r="L143" s="152"/>
    </row>
    <row r="144" spans="2:12" s="147" customFormat="1" hidden="1">
      <c r="B144" s="152"/>
      <c r="C144" s="152"/>
      <c r="D144" s="152"/>
      <c r="E144" s="152"/>
      <c r="F144" s="152"/>
      <c r="G144" s="152"/>
      <c r="H144" s="152"/>
      <c r="I144" s="152"/>
      <c r="J144" s="152"/>
      <c r="K144" s="152"/>
      <c r="L144" s="152"/>
    </row>
    <row r="145" spans="2:12" s="147" customFormat="1" hidden="1">
      <c r="B145" s="152"/>
      <c r="C145" s="152"/>
      <c r="D145" s="152"/>
      <c r="E145" s="152"/>
      <c r="F145" s="152"/>
      <c r="G145" s="152"/>
      <c r="H145" s="152"/>
      <c r="I145" s="152"/>
      <c r="J145" s="152"/>
      <c r="K145" s="152"/>
      <c r="L145" s="152"/>
    </row>
    <row r="146" spans="2:12" s="147" customFormat="1" hidden="1">
      <c r="B146" s="152"/>
      <c r="C146" s="152"/>
      <c r="D146" s="152"/>
      <c r="E146" s="152"/>
      <c r="F146" s="152"/>
      <c r="G146" s="152"/>
      <c r="H146" s="152"/>
      <c r="I146" s="152"/>
      <c r="J146" s="152"/>
      <c r="K146" s="152"/>
      <c r="L146" s="152"/>
    </row>
    <row r="147" spans="2:12" s="147" customFormat="1" hidden="1">
      <c r="B147" s="152"/>
      <c r="C147" s="152"/>
      <c r="D147" s="152"/>
      <c r="E147" s="152"/>
      <c r="F147" s="152"/>
      <c r="G147" s="152"/>
      <c r="H147" s="152"/>
      <c r="I147" s="152"/>
      <c r="J147" s="152"/>
      <c r="K147" s="152"/>
      <c r="L147" s="152"/>
    </row>
    <row r="148" spans="2:12" s="147" customFormat="1" hidden="1">
      <c r="B148" s="152"/>
      <c r="C148" s="152"/>
      <c r="D148" s="152"/>
      <c r="E148" s="152"/>
      <c r="F148" s="152"/>
      <c r="G148" s="152"/>
      <c r="H148" s="152"/>
      <c r="I148" s="152"/>
      <c r="J148" s="152"/>
      <c r="K148" s="152"/>
      <c r="L148" s="152"/>
    </row>
    <row r="149" spans="2:12" s="147" customFormat="1" hidden="1">
      <c r="B149" s="152"/>
      <c r="C149" s="152"/>
      <c r="D149" s="152"/>
      <c r="E149" s="152"/>
      <c r="F149" s="152"/>
      <c r="G149" s="152"/>
      <c r="H149" s="152"/>
      <c r="I149" s="152"/>
      <c r="J149" s="152"/>
      <c r="K149" s="152"/>
      <c r="L149" s="152"/>
    </row>
    <row r="150" spans="2:12" s="147" customFormat="1" hidden="1">
      <c r="B150" s="152"/>
      <c r="C150" s="152"/>
      <c r="D150" s="152"/>
      <c r="E150" s="152"/>
      <c r="F150" s="152"/>
      <c r="G150" s="152"/>
      <c r="H150" s="152"/>
      <c r="I150" s="152"/>
      <c r="J150" s="152"/>
      <c r="K150" s="152"/>
      <c r="L150" s="152"/>
    </row>
    <row r="151" spans="2:12" s="147" customFormat="1" hidden="1">
      <c r="B151" s="152"/>
      <c r="C151" s="152"/>
      <c r="D151" s="152"/>
      <c r="E151" s="152"/>
      <c r="F151" s="152"/>
      <c r="G151" s="152"/>
      <c r="H151" s="152"/>
      <c r="I151" s="152"/>
      <c r="J151" s="152"/>
      <c r="K151" s="152"/>
      <c r="L151" s="152"/>
    </row>
    <row r="152" spans="2:12" s="147" customFormat="1" hidden="1">
      <c r="B152" s="152"/>
      <c r="C152" s="152"/>
      <c r="D152" s="152"/>
      <c r="E152" s="152"/>
      <c r="F152" s="152"/>
      <c r="G152" s="152"/>
      <c r="H152" s="152"/>
      <c r="I152" s="152"/>
      <c r="J152" s="152"/>
      <c r="K152" s="152"/>
      <c r="L152" s="152"/>
    </row>
    <row r="153" spans="2:12" s="147" customFormat="1" hidden="1">
      <c r="B153" s="152"/>
      <c r="C153" s="152"/>
      <c r="D153" s="152"/>
      <c r="E153" s="152"/>
      <c r="F153" s="152"/>
      <c r="G153" s="152"/>
      <c r="H153" s="152"/>
      <c r="I153" s="152"/>
      <c r="J153" s="152"/>
      <c r="K153" s="152"/>
      <c r="L153" s="152"/>
    </row>
    <row r="154" spans="2:12" s="147" customFormat="1" hidden="1">
      <c r="B154" s="152"/>
      <c r="C154" s="152"/>
      <c r="D154" s="152"/>
      <c r="E154" s="152"/>
      <c r="F154" s="152"/>
      <c r="G154" s="152"/>
      <c r="H154" s="152"/>
      <c r="I154" s="152"/>
      <c r="J154" s="152"/>
      <c r="K154" s="152"/>
      <c r="L154" s="152"/>
    </row>
    <row r="155" spans="2:12" s="147" customFormat="1" hidden="1">
      <c r="B155" s="152"/>
      <c r="C155" s="152"/>
      <c r="D155" s="152"/>
      <c r="E155" s="152"/>
      <c r="F155" s="152"/>
      <c r="G155" s="152"/>
      <c r="H155" s="152"/>
      <c r="I155" s="152"/>
      <c r="J155" s="152"/>
      <c r="K155" s="152"/>
      <c r="L155" s="152"/>
    </row>
    <row r="156" spans="2:12" s="147" customFormat="1" hidden="1">
      <c r="B156" s="152"/>
      <c r="C156" s="152"/>
      <c r="D156" s="152"/>
      <c r="E156" s="152"/>
      <c r="F156" s="152"/>
      <c r="G156" s="152"/>
      <c r="H156" s="152"/>
      <c r="I156" s="152"/>
      <c r="J156" s="152"/>
      <c r="K156" s="152"/>
      <c r="L156" s="152"/>
    </row>
    <row r="157" spans="2:12" s="147" customFormat="1" hidden="1">
      <c r="B157" s="152"/>
      <c r="C157" s="152"/>
      <c r="D157" s="152"/>
      <c r="E157" s="152"/>
      <c r="F157" s="152"/>
      <c r="G157" s="152"/>
      <c r="H157" s="152"/>
      <c r="I157" s="152"/>
      <c r="J157" s="152"/>
      <c r="K157" s="152"/>
      <c r="L157" s="152"/>
    </row>
    <row r="158" spans="2:12" s="147" customFormat="1" hidden="1">
      <c r="B158" s="152"/>
      <c r="C158" s="152"/>
      <c r="D158" s="152"/>
      <c r="E158" s="152"/>
      <c r="F158" s="152"/>
      <c r="G158" s="152"/>
      <c r="H158" s="152"/>
      <c r="I158" s="152"/>
      <c r="J158" s="152"/>
      <c r="K158" s="152"/>
      <c r="L158" s="152"/>
    </row>
    <row r="159" spans="2:12" s="147" customFormat="1" hidden="1">
      <c r="B159" s="152"/>
      <c r="C159" s="152"/>
      <c r="D159" s="152"/>
      <c r="E159" s="152"/>
      <c r="F159" s="152"/>
      <c r="G159" s="152"/>
      <c r="H159" s="152"/>
      <c r="I159" s="152"/>
      <c r="J159" s="152"/>
      <c r="K159" s="152"/>
      <c r="L159" s="152"/>
    </row>
    <row r="160" spans="2:12" s="147" customFormat="1" hidden="1">
      <c r="B160" s="152"/>
      <c r="C160" s="152"/>
      <c r="D160" s="152"/>
      <c r="E160" s="152"/>
      <c r="F160" s="152"/>
      <c r="G160" s="152"/>
      <c r="H160" s="152"/>
      <c r="I160" s="152"/>
      <c r="J160" s="152"/>
      <c r="K160" s="152"/>
      <c r="L160" s="152"/>
    </row>
    <row r="161" spans="2:12" s="147" customFormat="1" hidden="1">
      <c r="B161" s="152"/>
      <c r="C161" s="152"/>
      <c r="D161" s="152"/>
      <c r="E161" s="152"/>
      <c r="F161" s="152"/>
      <c r="G161" s="152"/>
      <c r="H161" s="152"/>
      <c r="I161" s="152"/>
      <c r="J161" s="152"/>
      <c r="K161" s="152"/>
      <c r="L161" s="152"/>
    </row>
    <row r="162" spans="2:12" s="147" customFormat="1" hidden="1">
      <c r="B162" s="152"/>
      <c r="C162" s="152"/>
      <c r="D162" s="152"/>
      <c r="E162" s="152"/>
      <c r="F162" s="152"/>
      <c r="G162" s="152"/>
      <c r="H162" s="152"/>
      <c r="I162" s="152"/>
      <c r="J162" s="152"/>
      <c r="K162" s="152"/>
      <c r="L162" s="152"/>
    </row>
    <row r="163" spans="2:12" s="147" customFormat="1" hidden="1">
      <c r="B163" s="152"/>
      <c r="C163" s="152"/>
      <c r="D163" s="152"/>
      <c r="E163" s="152"/>
      <c r="F163" s="152"/>
      <c r="G163" s="152"/>
      <c r="H163" s="152"/>
      <c r="I163" s="152"/>
      <c r="J163" s="152"/>
      <c r="K163" s="152"/>
      <c r="L163" s="152"/>
    </row>
    <row r="164" spans="2:12" s="147" customFormat="1" hidden="1">
      <c r="B164" s="152"/>
      <c r="C164" s="152"/>
      <c r="D164" s="152"/>
      <c r="E164" s="152"/>
      <c r="F164" s="152"/>
      <c r="G164" s="152"/>
      <c r="H164" s="152"/>
      <c r="I164" s="152"/>
      <c r="J164" s="152"/>
      <c r="K164" s="152"/>
      <c r="L164" s="152"/>
    </row>
    <row r="165" spans="2:12" s="147" customFormat="1" hidden="1">
      <c r="B165" s="152"/>
      <c r="C165" s="152"/>
      <c r="D165" s="152"/>
      <c r="E165" s="152"/>
      <c r="F165" s="152"/>
      <c r="G165" s="152"/>
      <c r="H165" s="152"/>
      <c r="I165" s="152"/>
      <c r="J165" s="152"/>
      <c r="K165" s="152"/>
      <c r="L165" s="152"/>
    </row>
    <row r="166" spans="2:12" s="147" customFormat="1" hidden="1">
      <c r="B166" s="152"/>
      <c r="C166" s="152"/>
      <c r="D166" s="152"/>
      <c r="E166" s="152"/>
      <c r="F166" s="152"/>
      <c r="G166" s="152"/>
      <c r="H166" s="152"/>
      <c r="I166" s="152"/>
      <c r="J166" s="152"/>
      <c r="K166" s="152"/>
      <c r="L166" s="152"/>
    </row>
    <row r="167" spans="2:12" s="147" customFormat="1" hidden="1">
      <c r="B167" s="152"/>
      <c r="C167" s="152"/>
      <c r="D167" s="152"/>
      <c r="E167" s="152"/>
      <c r="F167" s="152"/>
      <c r="G167" s="152"/>
      <c r="H167" s="152"/>
      <c r="I167" s="152"/>
      <c r="J167" s="152"/>
      <c r="K167" s="152"/>
      <c r="L167" s="152"/>
    </row>
    <row r="168" spans="2:12" s="147" customFormat="1" hidden="1">
      <c r="B168" s="152"/>
      <c r="C168" s="152"/>
      <c r="D168" s="152"/>
      <c r="E168" s="152"/>
      <c r="F168" s="152"/>
      <c r="G168" s="152"/>
      <c r="H168" s="152"/>
      <c r="I168" s="152"/>
      <c r="J168" s="152"/>
      <c r="K168" s="152"/>
      <c r="L168" s="152"/>
    </row>
    <row r="169" spans="2:12" s="147" customFormat="1" hidden="1">
      <c r="B169" s="152"/>
      <c r="C169" s="152"/>
      <c r="D169" s="152"/>
      <c r="E169" s="152"/>
      <c r="F169" s="152"/>
      <c r="G169" s="152"/>
      <c r="H169" s="152"/>
      <c r="I169" s="152"/>
      <c r="J169" s="152"/>
      <c r="K169" s="152"/>
      <c r="L169" s="152"/>
    </row>
    <row r="170" spans="2:12" s="147" customFormat="1" hidden="1">
      <c r="B170" s="152"/>
      <c r="C170" s="152"/>
      <c r="D170" s="152"/>
      <c r="E170" s="152"/>
      <c r="F170" s="152"/>
      <c r="G170" s="152"/>
      <c r="H170" s="152"/>
      <c r="I170" s="152"/>
      <c r="J170" s="152"/>
      <c r="K170" s="152"/>
      <c r="L170" s="152"/>
    </row>
    <row r="171" spans="2:12" s="147" customFormat="1" hidden="1">
      <c r="B171" s="152"/>
      <c r="C171" s="152"/>
      <c r="D171" s="152"/>
      <c r="E171" s="152"/>
      <c r="F171" s="152"/>
      <c r="G171" s="152"/>
      <c r="H171" s="152"/>
      <c r="I171" s="152"/>
      <c r="J171" s="152"/>
      <c r="K171" s="152"/>
      <c r="L171" s="152"/>
    </row>
    <row r="172" spans="2:12" s="147" customFormat="1" hidden="1">
      <c r="B172" s="152"/>
      <c r="C172" s="152"/>
      <c r="D172" s="152"/>
      <c r="E172" s="152"/>
      <c r="F172" s="152"/>
      <c r="G172" s="152"/>
      <c r="H172" s="152"/>
      <c r="I172" s="152"/>
      <c r="J172" s="152"/>
      <c r="K172" s="152"/>
      <c r="L172" s="152"/>
    </row>
    <row r="173" spans="2:12" s="147" customFormat="1" hidden="1">
      <c r="B173" s="152"/>
      <c r="C173" s="152"/>
      <c r="D173" s="152"/>
      <c r="E173" s="152"/>
      <c r="F173" s="152"/>
      <c r="G173" s="152"/>
      <c r="H173" s="152"/>
      <c r="I173" s="152"/>
      <c r="J173" s="152"/>
      <c r="K173" s="152"/>
      <c r="L173" s="152"/>
    </row>
    <row r="174" spans="2:12" s="147" customFormat="1" hidden="1">
      <c r="B174" s="152"/>
      <c r="C174" s="152"/>
      <c r="D174" s="152"/>
      <c r="E174" s="152"/>
      <c r="F174" s="152"/>
      <c r="G174" s="152"/>
      <c r="H174" s="152"/>
      <c r="I174" s="152"/>
      <c r="J174" s="152"/>
      <c r="K174" s="152"/>
      <c r="L174" s="152"/>
    </row>
    <row r="175" spans="2:12" s="147" customFormat="1" hidden="1">
      <c r="B175" s="152"/>
      <c r="C175" s="152"/>
      <c r="D175" s="152"/>
      <c r="E175" s="152"/>
      <c r="F175" s="152"/>
      <c r="G175" s="152"/>
      <c r="H175" s="152"/>
      <c r="I175" s="152"/>
      <c r="J175" s="152"/>
      <c r="K175" s="152"/>
      <c r="L175" s="152"/>
    </row>
    <row r="176" spans="2:12" s="147" customFormat="1" hidden="1">
      <c r="B176" s="152"/>
      <c r="C176" s="152"/>
      <c r="D176" s="152"/>
      <c r="E176" s="152"/>
      <c r="F176" s="152"/>
      <c r="G176" s="152"/>
      <c r="H176" s="152"/>
      <c r="I176" s="152"/>
      <c r="J176" s="152"/>
      <c r="K176" s="152"/>
      <c r="L176" s="152"/>
    </row>
    <row r="177" spans="2:12" s="147" customFormat="1" hidden="1">
      <c r="B177" s="152"/>
      <c r="C177" s="152"/>
      <c r="D177" s="152"/>
      <c r="E177" s="152"/>
      <c r="F177" s="152"/>
      <c r="G177" s="152"/>
      <c r="H177" s="152"/>
      <c r="I177" s="152"/>
      <c r="J177" s="152"/>
      <c r="K177" s="152"/>
      <c r="L177" s="152"/>
    </row>
    <row r="178" spans="2:12" s="147" customFormat="1" hidden="1">
      <c r="B178" s="152"/>
      <c r="C178" s="152"/>
      <c r="D178" s="152"/>
      <c r="E178" s="152"/>
      <c r="F178" s="152"/>
      <c r="G178" s="152"/>
      <c r="H178" s="152"/>
      <c r="I178" s="152"/>
      <c r="J178" s="152"/>
      <c r="K178" s="152"/>
      <c r="L178" s="152"/>
    </row>
    <row r="179" spans="2:12" s="147" customFormat="1" hidden="1">
      <c r="B179" s="152"/>
      <c r="C179" s="152"/>
      <c r="D179" s="152"/>
      <c r="E179" s="152"/>
      <c r="F179" s="152"/>
      <c r="G179" s="152"/>
      <c r="H179" s="152"/>
      <c r="I179" s="152"/>
      <c r="J179" s="152"/>
      <c r="K179" s="152"/>
      <c r="L179" s="152"/>
    </row>
    <row r="180" spans="2:12" s="147" customFormat="1" hidden="1">
      <c r="B180" s="152"/>
      <c r="C180" s="152"/>
      <c r="D180" s="152"/>
      <c r="E180" s="152"/>
      <c r="F180" s="152"/>
      <c r="G180" s="152"/>
      <c r="H180" s="152"/>
      <c r="I180" s="152"/>
      <c r="J180" s="152"/>
      <c r="K180" s="152"/>
      <c r="L180" s="152"/>
    </row>
    <row r="181" spans="2:12" s="147" customFormat="1" hidden="1">
      <c r="B181" s="152"/>
      <c r="C181" s="152"/>
      <c r="D181" s="152"/>
      <c r="E181" s="152"/>
      <c r="F181" s="152"/>
      <c r="G181" s="152"/>
      <c r="H181" s="152"/>
      <c r="I181" s="152"/>
      <c r="J181" s="152"/>
      <c r="K181" s="152"/>
      <c r="L181" s="152"/>
    </row>
    <row r="182" spans="2:12" s="147" customFormat="1" hidden="1">
      <c r="B182" s="152"/>
      <c r="C182" s="152"/>
      <c r="D182" s="152"/>
      <c r="E182" s="152"/>
      <c r="F182" s="152"/>
      <c r="G182" s="152"/>
      <c r="H182" s="152"/>
      <c r="I182" s="152"/>
      <c r="J182" s="152"/>
      <c r="K182" s="152"/>
      <c r="L182" s="152"/>
    </row>
    <row r="183" spans="2:12" s="147" customFormat="1" hidden="1">
      <c r="B183" s="152"/>
      <c r="C183" s="152"/>
      <c r="D183" s="152"/>
      <c r="E183" s="152"/>
      <c r="F183" s="152"/>
      <c r="G183" s="152"/>
      <c r="H183" s="152"/>
      <c r="I183" s="152"/>
      <c r="J183" s="152"/>
      <c r="K183" s="152"/>
      <c r="L183" s="152"/>
    </row>
    <row r="184" spans="2:12" s="147" customFormat="1" hidden="1">
      <c r="B184" s="152"/>
      <c r="C184" s="152"/>
      <c r="D184" s="152"/>
      <c r="E184" s="152"/>
      <c r="F184" s="152"/>
      <c r="G184" s="152"/>
      <c r="H184" s="152"/>
      <c r="I184" s="152"/>
      <c r="J184" s="152"/>
      <c r="K184" s="152"/>
      <c r="L184" s="152"/>
    </row>
    <row r="185" spans="2:12" s="147" customFormat="1" hidden="1">
      <c r="B185" s="152"/>
      <c r="C185" s="152"/>
      <c r="D185" s="152"/>
      <c r="E185" s="152"/>
      <c r="F185" s="152"/>
      <c r="G185" s="152"/>
      <c r="H185" s="152"/>
      <c r="I185" s="152"/>
      <c r="J185" s="152"/>
      <c r="K185" s="152"/>
      <c r="L185" s="152"/>
    </row>
    <row r="186" spans="2:12" s="147" customFormat="1" hidden="1">
      <c r="B186" s="152"/>
      <c r="C186" s="152"/>
      <c r="D186" s="152"/>
      <c r="E186" s="152"/>
      <c r="F186" s="152"/>
      <c r="G186" s="152"/>
      <c r="H186" s="152"/>
      <c r="I186" s="152"/>
      <c r="J186" s="152"/>
      <c r="K186" s="152"/>
      <c r="L186" s="152"/>
    </row>
    <row r="187" spans="2:12" s="147" customFormat="1" hidden="1">
      <c r="B187" s="152"/>
      <c r="C187" s="152"/>
      <c r="D187" s="152"/>
      <c r="E187" s="152"/>
      <c r="F187" s="152"/>
      <c r="G187" s="152"/>
      <c r="H187" s="152"/>
      <c r="I187" s="152"/>
      <c r="J187" s="152"/>
      <c r="K187" s="152"/>
      <c r="L187" s="152"/>
    </row>
    <row r="188" spans="2:12" s="147" customFormat="1" hidden="1">
      <c r="B188" s="152"/>
      <c r="C188" s="152"/>
      <c r="D188" s="152"/>
      <c r="E188" s="152"/>
      <c r="F188" s="152"/>
      <c r="G188" s="152"/>
      <c r="H188" s="152"/>
      <c r="I188" s="152"/>
      <c r="J188" s="152"/>
      <c r="K188" s="152"/>
      <c r="L188" s="152"/>
    </row>
    <row r="189" spans="2:12" s="147" customFormat="1" hidden="1">
      <c r="B189" s="152"/>
      <c r="C189" s="152"/>
      <c r="D189" s="152"/>
      <c r="E189" s="152"/>
      <c r="F189" s="152"/>
      <c r="G189" s="152"/>
      <c r="H189" s="152"/>
      <c r="I189" s="152"/>
      <c r="J189" s="152"/>
      <c r="K189" s="152"/>
      <c r="L189" s="152"/>
    </row>
    <row r="190" spans="2:12" s="147" customFormat="1" hidden="1">
      <c r="B190" s="152"/>
      <c r="C190" s="152"/>
      <c r="D190" s="152"/>
      <c r="E190" s="152"/>
      <c r="F190" s="152"/>
      <c r="G190" s="152"/>
      <c r="H190" s="152"/>
      <c r="I190" s="152"/>
      <c r="J190" s="152"/>
      <c r="K190" s="152"/>
      <c r="L190" s="152"/>
    </row>
    <row r="191" spans="2:12" s="147" customFormat="1" hidden="1">
      <c r="B191" s="152"/>
      <c r="C191" s="152"/>
      <c r="D191" s="152"/>
      <c r="E191" s="152"/>
      <c r="F191" s="152"/>
      <c r="G191" s="152"/>
      <c r="H191" s="152"/>
      <c r="I191" s="152"/>
      <c r="J191" s="152"/>
      <c r="K191" s="152"/>
      <c r="L191" s="152"/>
    </row>
    <row r="192" spans="2:12" s="147" customFormat="1" hidden="1">
      <c r="B192" s="152"/>
      <c r="C192" s="152"/>
      <c r="D192" s="152"/>
      <c r="E192" s="152"/>
      <c r="F192" s="152"/>
      <c r="G192" s="152"/>
      <c r="H192" s="152"/>
      <c r="I192" s="152"/>
      <c r="J192" s="152"/>
      <c r="K192" s="152"/>
      <c r="L192" s="152"/>
    </row>
    <row r="193" spans="2:12" s="147" customFormat="1" hidden="1">
      <c r="B193" s="152"/>
      <c r="C193" s="152"/>
      <c r="D193" s="152"/>
      <c r="E193" s="152"/>
      <c r="F193" s="152"/>
      <c r="G193" s="152"/>
      <c r="H193" s="152"/>
      <c r="I193" s="152"/>
      <c r="J193" s="152"/>
      <c r="K193" s="152"/>
      <c r="L193" s="152"/>
    </row>
    <row r="194" spans="2:12" s="147" customFormat="1" hidden="1">
      <c r="B194" s="152"/>
      <c r="C194" s="152"/>
      <c r="D194" s="152"/>
      <c r="E194" s="152"/>
      <c r="F194" s="152"/>
      <c r="G194" s="152"/>
      <c r="H194" s="152"/>
      <c r="I194" s="152"/>
      <c r="J194" s="152"/>
      <c r="K194" s="152"/>
      <c r="L194" s="152"/>
    </row>
    <row r="195" spans="2:12" s="147" customFormat="1" hidden="1">
      <c r="B195" s="152"/>
      <c r="C195" s="152"/>
      <c r="D195" s="152"/>
      <c r="E195" s="152"/>
      <c r="F195" s="152"/>
      <c r="G195" s="152"/>
      <c r="H195" s="152"/>
      <c r="I195" s="152"/>
      <c r="J195" s="152"/>
      <c r="K195" s="152"/>
      <c r="L195" s="152"/>
    </row>
    <row r="196" spans="2:12" s="147" customFormat="1" hidden="1">
      <c r="B196" s="152"/>
      <c r="C196" s="152"/>
      <c r="D196" s="152"/>
      <c r="E196" s="152"/>
      <c r="F196" s="152"/>
      <c r="G196" s="152"/>
      <c r="H196" s="152"/>
      <c r="I196" s="152"/>
      <c r="J196" s="152"/>
      <c r="K196" s="152"/>
      <c r="L196" s="152"/>
    </row>
    <row r="197" spans="2:12" s="147" customFormat="1" hidden="1">
      <c r="B197" s="152"/>
      <c r="C197" s="152"/>
      <c r="D197" s="152"/>
      <c r="E197" s="152"/>
      <c r="F197" s="152"/>
      <c r="G197" s="152"/>
      <c r="H197" s="152"/>
      <c r="I197" s="152"/>
      <c r="J197" s="152"/>
      <c r="K197" s="152"/>
      <c r="L197" s="152"/>
    </row>
    <row r="198" spans="2:12" s="147" customFormat="1" hidden="1">
      <c r="B198" s="152"/>
      <c r="C198" s="152"/>
      <c r="D198" s="152"/>
      <c r="E198" s="152"/>
      <c r="F198" s="152"/>
      <c r="G198" s="152"/>
      <c r="H198" s="152"/>
      <c r="I198" s="152"/>
      <c r="J198" s="152"/>
      <c r="K198" s="152"/>
      <c r="L198" s="152"/>
    </row>
    <row r="199" spans="2:12" s="147" customFormat="1" hidden="1">
      <c r="B199" s="152"/>
      <c r="C199" s="152"/>
      <c r="D199" s="152"/>
      <c r="E199" s="152"/>
      <c r="F199" s="152"/>
      <c r="G199" s="152"/>
      <c r="H199" s="152"/>
      <c r="I199" s="152"/>
      <c r="J199" s="152"/>
      <c r="K199" s="152"/>
      <c r="L199" s="152"/>
    </row>
    <row r="200" spans="2:12" s="147" customFormat="1" hidden="1">
      <c r="B200" s="152"/>
      <c r="C200" s="152"/>
      <c r="D200" s="152"/>
      <c r="E200" s="152"/>
      <c r="F200" s="152"/>
      <c r="G200" s="152"/>
      <c r="H200" s="152"/>
      <c r="I200" s="152"/>
      <c r="J200" s="152"/>
      <c r="K200" s="152"/>
      <c r="L200" s="152"/>
    </row>
    <row r="201" spans="2:12" s="147" customFormat="1" hidden="1">
      <c r="B201" s="152"/>
      <c r="C201" s="152"/>
      <c r="D201" s="152"/>
      <c r="E201" s="152"/>
      <c r="F201" s="152"/>
      <c r="G201" s="152"/>
      <c r="H201" s="152"/>
      <c r="I201" s="152"/>
      <c r="J201" s="152"/>
      <c r="K201" s="152"/>
      <c r="L201" s="152"/>
    </row>
    <row r="202" spans="2:12" s="147" customFormat="1" hidden="1">
      <c r="B202" s="152"/>
      <c r="C202" s="152"/>
      <c r="D202" s="152"/>
      <c r="E202" s="152"/>
      <c r="F202" s="152"/>
      <c r="G202" s="152"/>
      <c r="H202" s="152"/>
      <c r="I202" s="152"/>
      <c r="J202" s="152"/>
      <c r="K202" s="152"/>
      <c r="L202" s="152"/>
    </row>
    <row r="203" spans="2:12" s="147" customFormat="1" hidden="1">
      <c r="B203" s="152"/>
      <c r="C203" s="152"/>
      <c r="D203" s="152"/>
      <c r="E203" s="152"/>
      <c r="F203" s="152"/>
      <c r="G203" s="152"/>
      <c r="H203" s="152"/>
      <c r="I203" s="152"/>
      <c r="J203" s="152"/>
      <c r="K203" s="152"/>
      <c r="L203" s="152"/>
    </row>
    <row r="204" spans="2:12" s="147" customFormat="1" hidden="1">
      <c r="B204" s="152"/>
      <c r="C204" s="152"/>
      <c r="D204" s="152"/>
      <c r="E204" s="152"/>
      <c r="F204" s="152"/>
      <c r="G204" s="152"/>
      <c r="H204" s="152"/>
      <c r="I204" s="152"/>
      <c r="J204" s="152"/>
      <c r="K204" s="152"/>
      <c r="L204" s="152"/>
    </row>
    <row r="205" spans="2:12" s="147" customFormat="1" hidden="1">
      <c r="B205" s="152"/>
      <c r="C205" s="152"/>
      <c r="D205" s="152"/>
      <c r="E205" s="152"/>
      <c r="F205" s="152"/>
      <c r="G205" s="152"/>
      <c r="H205" s="152"/>
      <c r="I205" s="152"/>
      <c r="J205" s="152"/>
      <c r="K205" s="152"/>
      <c r="L205" s="152"/>
    </row>
    <row r="206" spans="2:12" s="147" customFormat="1" hidden="1">
      <c r="B206" s="152"/>
      <c r="C206" s="152"/>
      <c r="D206" s="152"/>
      <c r="E206" s="152"/>
      <c r="F206" s="152"/>
      <c r="G206" s="152"/>
      <c r="H206" s="152"/>
      <c r="I206" s="152"/>
      <c r="J206" s="152"/>
      <c r="K206" s="152"/>
      <c r="L206" s="152"/>
    </row>
    <row r="207" spans="2:12" s="147" customFormat="1" hidden="1">
      <c r="B207" s="152"/>
      <c r="C207" s="152"/>
      <c r="D207" s="152"/>
      <c r="E207" s="152"/>
      <c r="F207" s="152"/>
      <c r="G207" s="152"/>
      <c r="H207" s="152"/>
      <c r="I207" s="152"/>
      <c r="J207" s="152"/>
      <c r="K207" s="152"/>
      <c r="L207" s="152"/>
    </row>
    <row r="208" spans="2:12" s="147" customFormat="1" hidden="1">
      <c r="B208" s="152"/>
      <c r="C208" s="152"/>
      <c r="D208" s="152"/>
      <c r="E208" s="152"/>
      <c r="F208" s="152"/>
      <c r="G208" s="152"/>
      <c r="H208" s="152"/>
      <c r="I208" s="152"/>
      <c r="J208" s="152"/>
      <c r="K208" s="152"/>
      <c r="L208" s="152"/>
    </row>
    <row r="209" spans="2:12" s="147" customFormat="1" hidden="1">
      <c r="B209" s="152"/>
      <c r="C209" s="152"/>
      <c r="D209" s="152"/>
      <c r="E209" s="152"/>
      <c r="F209" s="152"/>
      <c r="G209" s="152"/>
      <c r="H209" s="152"/>
      <c r="I209" s="152"/>
      <c r="J209" s="152"/>
      <c r="K209" s="152"/>
      <c r="L209" s="152"/>
    </row>
    <row r="210" spans="2:12" s="147" customFormat="1" hidden="1">
      <c r="B210" s="152"/>
      <c r="C210" s="152"/>
      <c r="D210" s="152"/>
      <c r="E210" s="152"/>
      <c r="F210" s="152"/>
      <c r="G210" s="152"/>
      <c r="H210" s="152"/>
      <c r="I210" s="152"/>
      <c r="J210" s="152"/>
      <c r="K210" s="152"/>
      <c r="L210" s="152"/>
    </row>
    <row r="211" spans="2:12" s="147" customFormat="1" hidden="1">
      <c r="B211" s="152"/>
      <c r="C211" s="152"/>
      <c r="D211" s="152"/>
      <c r="E211" s="152"/>
      <c r="F211" s="152"/>
      <c r="G211" s="152"/>
      <c r="H211" s="152"/>
      <c r="I211" s="152"/>
      <c r="J211" s="152"/>
      <c r="K211" s="152"/>
      <c r="L211" s="152"/>
    </row>
    <row r="212" spans="2:12" s="147" customFormat="1" hidden="1">
      <c r="B212" s="152"/>
      <c r="C212" s="152"/>
      <c r="D212" s="152"/>
      <c r="E212" s="152"/>
      <c r="F212" s="152"/>
      <c r="G212" s="152"/>
      <c r="H212" s="152"/>
      <c r="I212" s="152"/>
      <c r="J212" s="152"/>
      <c r="K212" s="152"/>
      <c r="L212" s="152"/>
    </row>
    <row r="213" spans="2:12" s="147" customFormat="1" hidden="1">
      <c r="B213" s="152"/>
      <c r="C213" s="152"/>
      <c r="D213" s="152"/>
      <c r="E213" s="152"/>
      <c r="F213" s="152"/>
      <c r="G213" s="152"/>
      <c r="H213" s="152"/>
      <c r="I213" s="152"/>
      <c r="J213" s="152"/>
      <c r="K213" s="152"/>
      <c r="L213" s="152"/>
    </row>
    <row r="214" spans="2:12" s="147" customFormat="1" hidden="1">
      <c r="B214" s="152"/>
      <c r="C214" s="152"/>
      <c r="D214" s="152"/>
      <c r="E214" s="152"/>
      <c r="F214" s="152"/>
      <c r="G214" s="152"/>
      <c r="H214" s="152"/>
      <c r="I214" s="152"/>
      <c r="J214" s="152"/>
      <c r="K214" s="152"/>
      <c r="L214" s="152"/>
    </row>
    <row r="215" spans="2:12" s="147" customFormat="1" hidden="1">
      <c r="B215" s="152"/>
      <c r="C215" s="152"/>
      <c r="D215" s="152"/>
      <c r="E215" s="152"/>
      <c r="F215" s="152"/>
      <c r="G215" s="152"/>
      <c r="H215" s="152"/>
      <c r="I215" s="152"/>
      <c r="J215" s="152"/>
      <c r="K215" s="152"/>
      <c r="L215" s="152"/>
    </row>
    <row r="216" spans="2:12" s="147" customFormat="1" hidden="1">
      <c r="B216" s="152"/>
      <c r="C216" s="152"/>
      <c r="D216" s="152"/>
      <c r="E216" s="152"/>
      <c r="F216" s="152"/>
      <c r="G216" s="152"/>
      <c r="H216" s="152"/>
      <c r="I216" s="152"/>
      <c r="J216" s="152"/>
      <c r="K216" s="152"/>
      <c r="L216" s="152"/>
    </row>
    <row r="217" spans="2:12" s="147" customFormat="1" hidden="1">
      <c r="B217" s="152"/>
      <c r="C217" s="152"/>
      <c r="D217" s="152"/>
      <c r="E217" s="152"/>
      <c r="F217" s="152"/>
      <c r="G217" s="152"/>
      <c r="H217" s="152"/>
      <c r="I217" s="152"/>
      <c r="J217" s="152"/>
      <c r="K217" s="152"/>
      <c r="L217" s="152"/>
    </row>
    <row r="218" spans="2:12" s="147" customFormat="1" hidden="1">
      <c r="B218" s="152"/>
      <c r="C218" s="152"/>
      <c r="D218" s="152"/>
      <c r="E218" s="152"/>
      <c r="F218" s="152"/>
      <c r="G218" s="152"/>
      <c r="H218" s="152"/>
      <c r="I218" s="152"/>
      <c r="J218" s="152"/>
      <c r="K218" s="152"/>
      <c r="L218" s="152"/>
    </row>
    <row r="219" spans="2:12" s="147" customFormat="1" hidden="1">
      <c r="B219" s="152"/>
      <c r="C219" s="152"/>
      <c r="D219" s="152"/>
      <c r="E219" s="152"/>
      <c r="F219" s="152"/>
      <c r="G219" s="152"/>
      <c r="H219" s="152"/>
      <c r="I219" s="152"/>
      <c r="J219" s="152"/>
      <c r="K219" s="152"/>
      <c r="L219" s="152"/>
    </row>
    <row r="220" spans="2:12" s="147" customFormat="1" hidden="1">
      <c r="B220" s="152"/>
      <c r="C220" s="152"/>
      <c r="D220" s="152"/>
      <c r="E220" s="152"/>
      <c r="F220" s="152"/>
      <c r="G220" s="152"/>
      <c r="H220" s="152"/>
      <c r="I220" s="152"/>
      <c r="J220" s="152"/>
      <c r="K220" s="152"/>
      <c r="L220" s="152"/>
    </row>
    <row r="221" spans="2:12" s="147" customFormat="1" hidden="1">
      <c r="B221" s="152"/>
      <c r="C221" s="152"/>
      <c r="D221" s="152"/>
      <c r="E221" s="152"/>
      <c r="F221" s="152"/>
      <c r="G221" s="152"/>
      <c r="H221" s="152"/>
      <c r="I221" s="152"/>
      <c r="J221" s="152"/>
      <c r="K221" s="152"/>
      <c r="L221" s="152"/>
    </row>
    <row r="222" spans="2:12" s="147" customFormat="1" hidden="1">
      <c r="B222" s="152"/>
      <c r="C222" s="152"/>
      <c r="D222" s="152"/>
      <c r="E222" s="152"/>
      <c r="F222" s="152"/>
      <c r="G222" s="152"/>
      <c r="H222" s="152"/>
      <c r="I222" s="152"/>
      <c r="J222" s="152"/>
      <c r="K222" s="152"/>
      <c r="L222" s="152"/>
    </row>
    <row r="223" spans="2:12" s="147" customFormat="1" hidden="1">
      <c r="B223" s="152"/>
      <c r="C223" s="152"/>
      <c r="D223" s="152"/>
      <c r="E223" s="152"/>
      <c r="F223" s="152"/>
      <c r="G223" s="152"/>
      <c r="H223" s="152"/>
      <c r="I223" s="152"/>
      <c r="J223" s="152"/>
      <c r="K223" s="152"/>
      <c r="L223" s="152"/>
    </row>
    <row r="224" spans="2:12" s="147" customFormat="1" hidden="1">
      <c r="B224" s="152"/>
      <c r="C224" s="152"/>
      <c r="D224" s="152"/>
      <c r="E224" s="152"/>
      <c r="F224" s="152"/>
      <c r="G224" s="152"/>
      <c r="H224" s="152"/>
      <c r="I224" s="152"/>
      <c r="J224" s="152"/>
      <c r="K224" s="152"/>
      <c r="L224" s="152"/>
    </row>
    <row r="225" spans="2:12" s="147" customFormat="1" hidden="1">
      <c r="B225" s="152"/>
      <c r="C225" s="152"/>
      <c r="D225" s="152"/>
      <c r="E225" s="152"/>
      <c r="F225" s="152"/>
      <c r="G225" s="152"/>
      <c r="H225" s="152"/>
      <c r="I225" s="152"/>
      <c r="J225" s="152"/>
      <c r="K225" s="152"/>
      <c r="L225" s="152"/>
    </row>
    <row r="226" spans="2:12" s="147" customFormat="1" hidden="1">
      <c r="B226" s="152"/>
      <c r="C226" s="152"/>
      <c r="D226" s="152"/>
      <c r="E226" s="152"/>
      <c r="F226" s="152"/>
      <c r="G226" s="152"/>
      <c r="H226" s="152"/>
      <c r="I226" s="152"/>
      <c r="J226" s="152"/>
      <c r="K226" s="152"/>
      <c r="L226" s="152"/>
    </row>
    <row r="227" spans="2:12" s="147" customFormat="1" hidden="1">
      <c r="B227" s="152"/>
      <c r="C227" s="152"/>
      <c r="D227" s="152"/>
      <c r="E227" s="152"/>
      <c r="F227" s="152"/>
      <c r="G227" s="152"/>
      <c r="H227" s="152"/>
      <c r="I227" s="152"/>
      <c r="J227" s="152"/>
      <c r="K227" s="152"/>
      <c r="L227" s="152"/>
    </row>
    <row r="228" spans="2:12" s="147" customFormat="1" hidden="1">
      <c r="B228" s="152"/>
      <c r="C228" s="152"/>
      <c r="D228" s="152"/>
      <c r="E228" s="152"/>
      <c r="F228" s="152"/>
      <c r="G228" s="152"/>
      <c r="H228" s="152"/>
      <c r="I228" s="152"/>
      <c r="J228" s="152"/>
      <c r="K228" s="152"/>
      <c r="L228" s="152"/>
    </row>
    <row r="229" spans="2:12" s="147" customFormat="1" hidden="1">
      <c r="B229" s="152"/>
      <c r="C229" s="152"/>
      <c r="D229" s="152"/>
      <c r="E229" s="152"/>
      <c r="F229" s="152"/>
      <c r="G229" s="152"/>
      <c r="H229" s="152"/>
      <c r="I229" s="152"/>
      <c r="J229" s="152"/>
      <c r="K229" s="152"/>
      <c r="L229" s="152"/>
    </row>
    <row r="230" spans="2:12" s="147" customFormat="1" hidden="1">
      <c r="B230" s="152"/>
      <c r="C230" s="152"/>
      <c r="D230" s="152"/>
      <c r="E230" s="152"/>
      <c r="F230" s="152"/>
      <c r="G230" s="152"/>
      <c r="H230" s="152"/>
      <c r="I230" s="152"/>
      <c r="J230" s="152"/>
      <c r="K230" s="152"/>
      <c r="L230" s="152"/>
    </row>
    <row r="231" spans="2:12" s="147" customFormat="1" hidden="1">
      <c r="B231" s="152"/>
      <c r="C231" s="152"/>
      <c r="D231" s="152"/>
      <c r="E231" s="152"/>
      <c r="F231" s="152"/>
      <c r="G231" s="152"/>
      <c r="H231" s="152"/>
      <c r="I231" s="152"/>
      <c r="J231" s="152"/>
      <c r="K231" s="152"/>
      <c r="L231" s="152"/>
    </row>
    <row r="232" spans="2:12" s="147" customFormat="1" hidden="1">
      <c r="B232" s="152"/>
      <c r="C232" s="152"/>
      <c r="D232" s="152"/>
      <c r="E232" s="152"/>
      <c r="F232" s="152"/>
      <c r="G232" s="152"/>
      <c r="H232" s="152"/>
      <c r="I232" s="152"/>
      <c r="J232" s="152"/>
      <c r="K232" s="152"/>
      <c r="L232" s="152"/>
    </row>
    <row r="233" spans="2:12" s="147" customFormat="1" hidden="1">
      <c r="B233" s="152"/>
      <c r="C233" s="152"/>
      <c r="D233" s="152"/>
      <c r="E233" s="152"/>
      <c r="F233" s="152"/>
      <c r="G233" s="152"/>
      <c r="H233" s="152"/>
      <c r="I233" s="152"/>
      <c r="J233" s="152"/>
      <c r="K233" s="152"/>
      <c r="L233" s="152"/>
    </row>
    <row r="234" spans="2:12" s="147" customFormat="1" hidden="1">
      <c r="B234" s="152"/>
      <c r="C234" s="152"/>
      <c r="D234" s="152"/>
      <c r="E234" s="152"/>
      <c r="F234" s="152"/>
      <c r="G234" s="152"/>
      <c r="H234" s="152"/>
      <c r="I234" s="152"/>
      <c r="J234" s="152"/>
      <c r="K234" s="152"/>
      <c r="L234" s="152"/>
    </row>
    <row r="235" spans="2:12" s="147" customFormat="1" hidden="1">
      <c r="B235" s="152"/>
      <c r="C235" s="152"/>
      <c r="D235" s="152"/>
      <c r="E235" s="152"/>
      <c r="F235" s="152"/>
      <c r="G235" s="152"/>
      <c r="H235" s="152"/>
      <c r="I235" s="152"/>
      <c r="J235" s="152"/>
      <c r="K235" s="152"/>
      <c r="L235" s="152"/>
    </row>
    <row r="236" spans="2:12" s="147" customFormat="1" hidden="1">
      <c r="B236" s="152"/>
      <c r="C236" s="152"/>
      <c r="D236" s="152"/>
      <c r="E236" s="152"/>
      <c r="F236" s="152"/>
      <c r="G236" s="152"/>
      <c r="H236" s="152"/>
      <c r="I236" s="152"/>
      <c r="J236" s="152"/>
      <c r="K236" s="152"/>
      <c r="L236" s="152"/>
    </row>
    <row r="237" spans="2:12" s="147" customFormat="1" hidden="1">
      <c r="B237" s="152"/>
      <c r="C237" s="152"/>
      <c r="D237" s="152"/>
      <c r="E237" s="152"/>
      <c r="F237" s="152"/>
      <c r="G237" s="152"/>
      <c r="H237" s="152"/>
      <c r="I237" s="152"/>
      <c r="J237" s="152"/>
      <c r="K237" s="152"/>
      <c r="L237" s="152"/>
    </row>
    <row r="238" spans="2:12" s="147" customFormat="1" hidden="1">
      <c r="B238" s="152"/>
      <c r="C238" s="152"/>
      <c r="D238" s="152"/>
      <c r="E238" s="152"/>
      <c r="F238" s="152"/>
      <c r="G238" s="152"/>
      <c r="H238" s="152"/>
      <c r="I238" s="152"/>
      <c r="J238" s="152"/>
      <c r="K238" s="152"/>
      <c r="L238" s="152"/>
    </row>
    <row r="239" spans="2:12" s="147" customFormat="1" hidden="1">
      <c r="B239" s="152"/>
      <c r="C239" s="152"/>
      <c r="D239" s="152"/>
      <c r="E239" s="152"/>
      <c r="F239" s="152"/>
      <c r="G239" s="152"/>
      <c r="H239" s="152"/>
      <c r="I239" s="152"/>
      <c r="J239" s="152"/>
      <c r="K239" s="152"/>
      <c r="L239" s="152"/>
    </row>
    <row r="240" spans="2:12" s="147" customFormat="1" hidden="1">
      <c r="B240" s="152"/>
      <c r="C240" s="152"/>
      <c r="D240" s="152"/>
      <c r="E240" s="152"/>
      <c r="F240" s="152"/>
      <c r="G240" s="152"/>
      <c r="H240" s="152"/>
      <c r="I240" s="152"/>
      <c r="J240" s="152"/>
      <c r="K240" s="152"/>
      <c r="L240" s="152"/>
    </row>
    <row r="241" spans="2:12" s="147" customFormat="1" hidden="1">
      <c r="B241" s="152"/>
      <c r="C241" s="152"/>
      <c r="D241" s="152"/>
      <c r="E241" s="152"/>
      <c r="F241" s="152"/>
      <c r="G241" s="152"/>
      <c r="H241" s="152"/>
      <c r="I241" s="152"/>
      <c r="J241" s="152"/>
      <c r="K241" s="152"/>
      <c r="L241" s="152"/>
    </row>
    <row r="242" spans="2:12" s="147" customFormat="1" hidden="1">
      <c r="B242" s="152"/>
      <c r="C242" s="152"/>
      <c r="D242" s="152"/>
      <c r="E242" s="152"/>
      <c r="F242" s="152"/>
      <c r="G242" s="152"/>
      <c r="H242" s="152"/>
      <c r="I242" s="152"/>
      <c r="J242" s="152"/>
      <c r="K242" s="152"/>
      <c r="L242" s="152"/>
    </row>
    <row r="243" spans="2:12" s="147" customFormat="1" hidden="1">
      <c r="B243" s="152"/>
      <c r="C243" s="152"/>
      <c r="D243" s="152"/>
      <c r="E243" s="152"/>
      <c r="F243" s="152"/>
      <c r="G243" s="152"/>
      <c r="H243" s="152"/>
      <c r="I243" s="152"/>
      <c r="J243" s="152"/>
      <c r="K243" s="152"/>
      <c r="L243" s="152"/>
    </row>
    <row r="244" spans="2:12" s="147" customFormat="1" hidden="1">
      <c r="B244" s="152"/>
      <c r="C244" s="152"/>
      <c r="D244" s="152"/>
      <c r="E244" s="152"/>
      <c r="F244" s="152"/>
      <c r="G244" s="152"/>
      <c r="H244" s="152"/>
      <c r="I244" s="152"/>
      <c r="J244" s="152"/>
      <c r="K244" s="152"/>
      <c r="L244" s="152"/>
    </row>
    <row r="245" spans="2:12" s="147" customFormat="1" hidden="1">
      <c r="B245" s="152"/>
      <c r="C245" s="152"/>
      <c r="D245" s="152"/>
      <c r="E245" s="152"/>
      <c r="F245" s="152"/>
      <c r="G245" s="152"/>
      <c r="H245" s="152"/>
      <c r="I245" s="152"/>
      <c r="J245" s="152"/>
      <c r="K245" s="152"/>
      <c r="L245" s="152"/>
    </row>
    <row r="246" spans="2:12" s="147" customFormat="1" hidden="1">
      <c r="B246" s="152"/>
      <c r="C246" s="152"/>
      <c r="D246" s="152"/>
      <c r="E246" s="152"/>
      <c r="F246" s="152"/>
      <c r="G246" s="152"/>
      <c r="H246" s="152"/>
      <c r="I246" s="152"/>
      <c r="J246" s="152"/>
      <c r="K246" s="152"/>
      <c r="L246" s="152"/>
    </row>
    <row r="247" spans="2:12" s="147" customFormat="1" hidden="1">
      <c r="B247" s="152"/>
      <c r="C247" s="152"/>
      <c r="D247" s="152"/>
      <c r="E247" s="152"/>
      <c r="F247" s="152"/>
      <c r="G247" s="152"/>
      <c r="H247" s="152"/>
      <c r="I247" s="152"/>
      <c r="J247" s="152"/>
      <c r="K247" s="152"/>
      <c r="L247" s="152"/>
    </row>
    <row r="248" spans="2:12" s="147" customFormat="1" hidden="1">
      <c r="B248" s="152"/>
      <c r="C248" s="152"/>
      <c r="D248" s="152"/>
      <c r="E248" s="152"/>
      <c r="F248" s="152"/>
      <c r="G248" s="152"/>
      <c r="H248" s="152"/>
      <c r="I248" s="152"/>
      <c r="J248" s="152"/>
      <c r="K248" s="152"/>
      <c r="L248" s="152"/>
    </row>
    <row r="249" spans="2:12" s="147" customFormat="1" hidden="1">
      <c r="B249" s="152"/>
      <c r="C249" s="152"/>
      <c r="D249" s="152"/>
      <c r="E249" s="152"/>
      <c r="F249" s="152"/>
      <c r="G249" s="152"/>
      <c r="H249" s="152"/>
      <c r="I249" s="152"/>
      <c r="J249" s="152"/>
      <c r="K249" s="152"/>
      <c r="L249" s="152"/>
    </row>
    <row r="250" spans="2:12" s="147" customFormat="1" hidden="1">
      <c r="B250" s="152"/>
      <c r="C250" s="152"/>
      <c r="D250" s="152"/>
      <c r="E250" s="152"/>
      <c r="F250" s="152"/>
      <c r="G250" s="152"/>
      <c r="H250" s="152"/>
      <c r="I250" s="152"/>
      <c r="J250" s="152"/>
      <c r="K250" s="152"/>
      <c r="L250" s="152"/>
    </row>
    <row r="251" spans="2:12" s="147" customFormat="1" hidden="1">
      <c r="B251" s="152"/>
      <c r="C251" s="152"/>
      <c r="D251" s="152"/>
      <c r="E251" s="152"/>
      <c r="F251" s="152"/>
      <c r="G251" s="152"/>
      <c r="H251" s="152"/>
      <c r="I251" s="152"/>
      <c r="J251" s="152"/>
      <c r="K251" s="152"/>
      <c r="L251" s="152"/>
    </row>
    <row r="252" spans="2:12" s="147" customFormat="1" hidden="1">
      <c r="B252" s="152"/>
      <c r="C252" s="152"/>
      <c r="D252" s="152"/>
      <c r="E252" s="152"/>
      <c r="F252" s="152"/>
      <c r="G252" s="152"/>
      <c r="H252" s="152"/>
      <c r="I252" s="152"/>
      <c r="J252" s="152"/>
      <c r="K252" s="152"/>
      <c r="L252" s="152"/>
    </row>
    <row r="253" spans="2:12" s="147" customFormat="1" hidden="1">
      <c r="B253" s="152"/>
      <c r="C253" s="152"/>
      <c r="D253" s="152"/>
      <c r="E253" s="152"/>
      <c r="F253" s="152"/>
      <c r="G253" s="152"/>
      <c r="H253" s="152"/>
      <c r="I253" s="152"/>
      <c r="J253" s="152"/>
      <c r="K253" s="152"/>
      <c r="L253" s="152"/>
    </row>
    <row r="254" spans="2:12" s="147" customFormat="1" hidden="1">
      <c r="B254" s="152"/>
      <c r="C254" s="152"/>
      <c r="D254" s="152"/>
      <c r="E254" s="152"/>
      <c r="F254" s="152"/>
      <c r="G254" s="152"/>
      <c r="H254" s="152"/>
      <c r="I254" s="152"/>
      <c r="J254" s="152"/>
      <c r="K254" s="152"/>
      <c r="L254" s="152"/>
    </row>
    <row r="255" spans="2:12" s="147" customFormat="1" hidden="1">
      <c r="B255" s="152"/>
      <c r="C255" s="152"/>
      <c r="D255" s="152"/>
      <c r="E255" s="152"/>
      <c r="F255" s="152"/>
      <c r="G255" s="152"/>
      <c r="H255" s="152"/>
      <c r="I255" s="152"/>
      <c r="J255" s="152"/>
      <c r="K255" s="152"/>
      <c r="L255" s="152"/>
    </row>
    <row r="256" spans="2:12" s="147" customFormat="1" hidden="1">
      <c r="B256" s="152"/>
      <c r="C256" s="152"/>
      <c r="D256" s="152"/>
      <c r="E256" s="152"/>
      <c r="F256" s="152"/>
      <c r="G256" s="152"/>
      <c r="H256" s="152"/>
      <c r="I256" s="152"/>
      <c r="J256" s="152"/>
      <c r="K256" s="152"/>
      <c r="L256" s="152"/>
    </row>
    <row r="257" spans="2:12" s="147" customFormat="1" hidden="1">
      <c r="B257" s="152"/>
      <c r="C257" s="152"/>
      <c r="D257" s="152"/>
      <c r="E257" s="152"/>
      <c r="F257" s="152"/>
      <c r="G257" s="152"/>
      <c r="H257" s="152"/>
      <c r="I257" s="152"/>
      <c r="J257" s="152"/>
      <c r="K257" s="152"/>
      <c r="L257" s="152"/>
    </row>
    <row r="258" spans="2:12" s="147" customFormat="1" hidden="1">
      <c r="B258" s="152"/>
      <c r="C258" s="152"/>
      <c r="D258" s="152"/>
      <c r="E258" s="152"/>
      <c r="F258" s="152"/>
      <c r="G258" s="152"/>
      <c r="H258" s="152"/>
      <c r="I258" s="152"/>
      <c r="J258" s="152"/>
      <c r="K258" s="152"/>
      <c r="L258" s="152"/>
    </row>
    <row r="259" spans="2:12" s="147" customFormat="1" hidden="1">
      <c r="B259" s="152"/>
      <c r="C259" s="152"/>
      <c r="D259" s="152"/>
      <c r="E259" s="152"/>
      <c r="F259" s="152"/>
      <c r="G259" s="152"/>
      <c r="H259" s="152"/>
      <c r="I259" s="152"/>
      <c r="J259" s="152"/>
      <c r="K259" s="152"/>
      <c r="L259" s="152"/>
    </row>
    <row r="260" spans="2:12" s="147" customFormat="1" hidden="1">
      <c r="B260" s="152"/>
      <c r="C260" s="152"/>
      <c r="D260" s="152"/>
      <c r="E260" s="152"/>
      <c r="F260" s="152"/>
      <c r="G260" s="152"/>
      <c r="H260" s="152"/>
      <c r="I260" s="152"/>
      <c r="J260" s="152"/>
      <c r="K260" s="152"/>
      <c r="L260" s="152"/>
    </row>
    <row r="261" spans="2:12" s="147" customFormat="1" hidden="1">
      <c r="B261" s="152"/>
      <c r="C261" s="152"/>
      <c r="D261" s="152"/>
      <c r="E261" s="152"/>
      <c r="F261" s="152"/>
      <c r="G261" s="152"/>
      <c r="H261" s="152"/>
      <c r="I261" s="152"/>
      <c r="J261" s="152"/>
      <c r="K261" s="152"/>
      <c r="L261" s="152"/>
    </row>
    <row r="262" spans="2:12" s="147" customFormat="1" hidden="1">
      <c r="B262" s="152"/>
      <c r="C262" s="152"/>
      <c r="D262" s="152"/>
      <c r="E262" s="152"/>
      <c r="F262" s="152"/>
      <c r="G262" s="152"/>
      <c r="H262" s="152"/>
      <c r="I262" s="152"/>
      <c r="J262" s="152"/>
      <c r="K262" s="152"/>
      <c r="L262" s="152"/>
    </row>
  </sheetData>
  <mergeCells count="17">
    <mergeCell ref="C3:L3"/>
    <mergeCell ref="C5:L5"/>
    <mergeCell ref="C6:D6"/>
    <mergeCell ref="C16:D16"/>
    <mergeCell ref="C15:L15"/>
    <mergeCell ref="B12:L12"/>
    <mergeCell ref="C25:L25"/>
    <mergeCell ref="B13:L13"/>
    <mergeCell ref="B22:L22"/>
    <mergeCell ref="B23:L23"/>
    <mergeCell ref="B41:L41"/>
    <mergeCell ref="C26:D26"/>
    <mergeCell ref="B42:L42"/>
    <mergeCell ref="C35:L35"/>
    <mergeCell ref="C36:D36"/>
    <mergeCell ref="B32:L32"/>
    <mergeCell ref="B33:L33"/>
  </mergeCells>
  <dataValidations disablePrompts="1" count="1">
    <dataValidation type="list" allowBlank="1" showInputMessage="1" showErrorMessage="1" sqref="C27:C29 C7:C9 C17:C19 C37:C38">
      <formula1>Rates</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O403"/>
  <sheetViews>
    <sheetView zoomScale="85" zoomScaleNormal="85" workbookViewId="0"/>
  </sheetViews>
  <sheetFormatPr defaultColWidth="0" defaultRowHeight="15" zeroHeight="1"/>
  <cols>
    <col min="1" max="1" width="3.7109375" style="147" customWidth="1"/>
    <col min="2" max="2" width="40.7109375" customWidth="1"/>
    <col min="3" max="12" width="20.7109375" customWidth="1"/>
    <col min="13" max="26" width="9.140625" style="147" customWidth="1"/>
    <col min="27" max="67" width="0" style="147" hidden="1" customWidth="1"/>
    <col min="68" max="16384" width="9.140625" hidden="1"/>
  </cols>
  <sheetData>
    <row r="1" spans="1:67" s="147" customFormat="1"/>
    <row r="2" spans="1:67" s="38" customFormat="1" ht="21" customHeight="1">
      <c r="A2" s="148"/>
      <c r="B2" s="28" t="s">
        <v>59</v>
      </c>
      <c r="C2" s="28"/>
      <c r="D2" s="28"/>
      <c r="E2" s="28"/>
      <c r="F2" s="28"/>
      <c r="G2" s="28"/>
      <c r="H2" s="28"/>
      <c r="I2" s="28"/>
      <c r="J2" s="28"/>
      <c r="K2" s="28"/>
      <c r="L2" s="2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row>
    <row r="3" spans="1:67" s="147" customFormat="1">
      <c r="B3" s="150"/>
    </row>
    <row r="4" spans="1:67" s="147" customFormat="1"/>
    <row r="5" spans="1:67" s="8" customFormat="1">
      <c r="A5" s="15"/>
      <c r="B5" s="1" t="s">
        <v>297</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row>
    <row r="6" spans="1:67" s="15" customFormat="1">
      <c r="B6" s="41"/>
    </row>
    <row r="7" spans="1:67" s="15" customFormat="1">
      <c r="B7" s="3" t="s">
        <v>256</v>
      </c>
      <c r="C7" s="6" t="s">
        <v>6</v>
      </c>
      <c r="D7" s="6" t="s">
        <v>7</v>
      </c>
      <c r="E7" s="6" t="s">
        <v>8</v>
      </c>
      <c r="F7" s="6" t="s">
        <v>9</v>
      </c>
      <c r="G7" s="6" t="s">
        <v>10</v>
      </c>
      <c r="H7" s="32" t="s">
        <v>19</v>
      </c>
      <c r="I7" s="32" t="s">
        <v>20</v>
      </c>
      <c r="J7" s="32" t="s">
        <v>21</v>
      </c>
      <c r="K7" s="32" t="s">
        <v>22</v>
      </c>
      <c r="L7" s="32" t="s">
        <v>23</v>
      </c>
    </row>
    <row r="8" spans="1:67" s="15" customFormat="1">
      <c r="B8" s="8" t="s">
        <v>11</v>
      </c>
      <c r="C8" s="134">
        <v>1</v>
      </c>
      <c r="D8" s="134">
        <f>D9*D10</f>
        <v>1.0353329951690822</v>
      </c>
      <c r="E8" s="134">
        <f t="shared" ref="E8:G8" si="0">E9*E10</f>
        <v>1.0621947743913043</v>
      </c>
      <c r="F8" s="134">
        <f t="shared" si="0"/>
        <v>1.0876998293290694</v>
      </c>
      <c r="G8" s="134">
        <f t="shared" si="0"/>
        <v>1.1205581534732714</v>
      </c>
      <c r="H8" s="9"/>
      <c r="I8" s="9"/>
      <c r="J8" s="9"/>
      <c r="K8" s="9"/>
      <c r="L8" s="9"/>
    </row>
    <row r="9" spans="1:67" s="15" customFormat="1">
      <c r="B9" s="8" t="s">
        <v>12</v>
      </c>
      <c r="C9" s="134">
        <v>1</v>
      </c>
      <c r="D9" s="134">
        <f>C9*(1+D18)</f>
        <v>1.0248792270531402</v>
      </c>
      <c r="E9" s="134">
        <f t="shared" ref="E9:G10" si="1">D9*(1+E18)</f>
        <v>1.0403381642512077</v>
      </c>
      <c r="F9" s="134">
        <f t="shared" si="1"/>
        <v>1.0536231884057969</v>
      </c>
      <c r="G9" s="134">
        <f t="shared" si="1"/>
        <v>1.0736420289855071</v>
      </c>
      <c r="H9" s="9"/>
      <c r="I9" s="9"/>
      <c r="J9" s="9"/>
      <c r="K9" s="9"/>
      <c r="L9" s="9"/>
    </row>
    <row r="10" spans="1:67" s="15" customFormat="1">
      <c r="B10" s="8" t="s">
        <v>13</v>
      </c>
      <c r="C10" s="134">
        <v>1</v>
      </c>
      <c r="D10" s="134">
        <f>C10*(1+D19)</f>
        <v>1.0102</v>
      </c>
      <c r="E10" s="134">
        <f t="shared" si="1"/>
        <v>1.0210091399999999</v>
      </c>
      <c r="F10" s="134">
        <f t="shared" si="1"/>
        <v>1.0323423414540001</v>
      </c>
      <c r="G10" s="134">
        <f t="shared" si="1"/>
        <v>1.043698107209994</v>
      </c>
      <c r="H10" s="135"/>
      <c r="I10" s="135"/>
      <c r="J10" s="135"/>
      <c r="K10" s="135"/>
      <c r="L10" s="135"/>
    </row>
    <row r="11" spans="1:67" s="15" customFormat="1">
      <c r="B11" s="41"/>
    </row>
    <row r="12" spans="1:67" s="8" customFormat="1">
      <c r="A12" s="15"/>
      <c r="B12" s="3" t="s">
        <v>5</v>
      </c>
      <c r="C12" s="6" t="s">
        <v>6</v>
      </c>
      <c r="D12" s="6" t="s">
        <v>7</v>
      </c>
      <c r="E12" s="6" t="s">
        <v>8</v>
      </c>
      <c r="F12" s="6" t="s">
        <v>9</v>
      </c>
      <c r="G12" s="6" t="s">
        <v>10</v>
      </c>
      <c r="H12" s="32" t="s">
        <v>19</v>
      </c>
      <c r="I12" s="32" t="s">
        <v>20</v>
      </c>
      <c r="J12" s="32" t="s">
        <v>21</v>
      </c>
      <c r="K12" s="32" t="s">
        <v>22</v>
      </c>
      <c r="L12" s="32" t="s">
        <v>23</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row>
    <row r="13" spans="1:67" s="8" customFormat="1">
      <c r="A13" s="15"/>
      <c r="B13" s="8" t="s">
        <v>11</v>
      </c>
      <c r="C13" s="9"/>
      <c r="D13" s="9"/>
      <c r="E13" s="9"/>
      <c r="F13" s="9"/>
      <c r="G13" s="68">
        <v>1</v>
      </c>
      <c r="H13" s="68">
        <f>H14*H15</f>
        <v>1.0276240678492865</v>
      </c>
      <c r="I13" s="68">
        <f t="shared" ref="I13:L13" si="2">I14*I15</f>
        <v>1.0592497813772299</v>
      </c>
      <c r="J13" s="68">
        <f t="shared" si="2"/>
        <v>1.0963162030397382</v>
      </c>
      <c r="K13" s="68">
        <f t="shared" si="2"/>
        <v>1.1373288908332129</v>
      </c>
      <c r="L13" s="68">
        <f t="shared" si="2"/>
        <v>1.1781674433570202</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row>
    <row r="14" spans="1:67" s="8" customFormat="1">
      <c r="A14" s="15"/>
      <c r="B14" s="8" t="s">
        <v>12</v>
      </c>
      <c r="C14" s="9"/>
      <c r="D14" s="9"/>
      <c r="E14" s="9"/>
      <c r="F14" s="9"/>
      <c r="G14" s="67">
        <v>1</v>
      </c>
      <c r="H14" s="67">
        <f t="shared" ref="H14:L14" si="3">G14*(1+H18)</f>
        <v>1.0242487465753967</v>
      </c>
      <c r="I14" s="67">
        <f t="shared" si="3"/>
        <v>1.0490854948612711</v>
      </c>
      <c r="J14" s="67">
        <f t="shared" si="3"/>
        <v>1.0745245031620867</v>
      </c>
      <c r="K14" s="67">
        <f t="shared" si="3"/>
        <v>1.1005803755283181</v>
      </c>
      <c r="L14" s="67">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row>
    <row r="15" spans="1:67" s="8" customFormat="1">
      <c r="A15" s="15"/>
      <c r="B15" s="8" t="s">
        <v>13</v>
      </c>
      <c r="C15" s="9"/>
      <c r="D15" s="9"/>
      <c r="E15" s="9"/>
      <c r="F15" s="9"/>
      <c r="G15" s="67">
        <v>1</v>
      </c>
      <c r="H15" s="67">
        <f t="shared" ref="H15:L15" si="4">G15*(1+H19)</f>
        <v>1.0032954116714083</v>
      </c>
      <c r="I15" s="67">
        <f t="shared" si="4"/>
        <v>1.0096887113259563</v>
      </c>
      <c r="J15" s="67">
        <f t="shared" si="4"/>
        <v>1.0202803191677094</v>
      </c>
      <c r="K15" s="67">
        <f t="shared" si="4"/>
        <v>1.0333901240854437</v>
      </c>
      <c r="L15" s="67">
        <f t="shared" si="4"/>
        <v>1.0451528563301924</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row>
    <row r="16" spans="1:67" s="8" customFormat="1">
      <c r="A16" s="15"/>
      <c r="C16" s="9"/>
      <c r="D16" s="9"/>
      <c r="E16" s="9"/>
      <c r="F16" s="9"/>
      <c r="G16" s="9"/>
      <c r="H16" s="9"/>
      <c r="I16" s="9"/>
      <c r="J16" s="9"/>
      <c r="K16" s="9"/>
      <c r="L16" s="9"/>
      <c r="M16" s="15"/>
      <c r="N16" s="18"/>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row>
    <row r="17" spans="1:67" s="8" customFormat="1">
      <c r="A17" s="15"/>
      <c r="B17" s="3" t="s">
        <v>257</v>
      </c>
      <c r="C17" s="6" t="s">
        <v>6</v>
      </c>
      <c r="D17" s="6" t="s">
        <v>7</v>
      </c>
      <c r="E17" s="6" t="s">
        <v>8</v>
      </c>
      <c r="F17" s="6" t="s">
        <v>9</v>
      </c>
      <c r="G17" s="6" t="s">
        <v>10</v>
      </c>
      <c r="H17" s="32" t="s">
        <v>19</v>
      </c>
      <c r="I17" s="32" t="s">
        <v>20</v>
      </c>
      <c r="J17" s="32" t="s">
        <v>21</v>
      </c>
      <c r="K17" s="32" t="s">
        <v>22</v>
      </c>
      <c r="L17" s="32" t="s">
        <v>23</v>
      </c>
      <c r="M17" s="15"/>
      <c r="N17" s="18"/>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row>
    <row r="18" spans="1:67" s="8" customFormat="1">
      <c r="A18" s="15"/>
      <c r="B18" s="8" t="s">
        <v>258</v>
      </c>
      <c r="C18" s="160">
        <v>2.4498886414253906E-2</v>
      </c>
      <c r="D18" s="160">
        <v>2.4879227053140163E-2</v>
      </c>
      <c r="E18" s="160">
        <v>1.5083667216591934E-2</v>
      </c>
      <c r="F18" s="160">
        <v>1.2769909449732886E-2</v>
      </c>
      <c r="G18" s="162">
        <v>1.9E-2</v>
      </c>
      <c r="H18" s="162">
        <v>2.4248746575396697E-2</v>
      </c>
      <c r="I18" s="162">
        <v>2.4248746575396697E-2</v>
      </c>
      <c r="J18" s="162">
        <v>2.4248746575396697E-2</v>
      </c>
      <c r="K18" s="162">
        <v>2.4248746575396697E-2</v>
      </c>
      <c r="L18" s="162">
        <v>2.4248746575396697E-2</v>
      </c>
      <c r="M18" s="15"/>
      <c r="N18" s="18"/>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row>
    <row r="19" spans="1:67" s="8" customFormat="1">
      <c r="A19" s="15"/>
      <c r="B19" s="8" t="s">
        <v>259</v>
      </c>
      <c r="C19" s="160">
        <v>0</v>
      </c>
      <c r="D19" s="160">
        <v>1.0200000000000001E-2</v>
      </c>
      <c r="E19" s="160">
        <v>1.0699999999999999E-2</v>
      </c>
      <c r="F19" s="160">
        <v>1.11E-2</v>
      </c>
      <c r="G19" s="160">
        <v>1.0999999999999999E-2</v>
      </c>
      <c r="H19" s="162">
        <v>3.2954116714084369E-3</v>
      </c>
      <c r="I19" s="162">
        <v>6.3723003017598194E-3</v>
      </c>
      <c r="J19" s="162">
        <v>1.0489973516534423E-2</v>
      </c>
      <c r="K19" s="162">
        <v>1.2849218662208877E-2</v>
      </c>
      <c r="L19" s="162">
        <v>1.1382663691661226E-2</v>
      </c>
      <c r="M19" s="15"/>
      <c r="N19" s="18"/>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row>
    <row r="20" spans="1:67" s="8" customFormat="1">
      <c r="A20" s="15"/>
      <c r="C20" s="9"/>
      <c r="D20" s="9"/>
      <c r="E20" s="9"/>
      <c r="F20" s="9"/>
      <c r="G20" s="9"/>
      <c r="H20" s="9"/>
      <c r="I20" s="9"/>
      <c r="J20" s="9"/>
      <c r="K20" s="9"/>
      <c r="L20" s="9"/>
      <c r="M20" s="15"/>
      <c r="N20" s="18"/>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row>
    <row r="21" spans="1:67" s="8" customFormat="1">
      <c r="A21" s="15"/>
      <c r="C21" s="9"/>
      <c r="D21" s="9"/>
      <c r="E21" s="9"/>
      <c r="F21" s="9"/>
      <c r="G21" s="9"/>
      <c r="H21" s="9"/>
      <c r="I21" s="9"/>
      <c r="J21" s="9"/>
      <c r="K21" s="9"/>
      <c r="L21" s="9"/>
      <c r="M21" s="15"/>
      <c r="N21" s="18"/>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row>
    <row r="22" spans="1:67" s="8" customFormat="1">
      <c r="A22" s="15"/>
      <c r="C22" s="9"/>
      <c r="D22" s="9"/>
      <c r="E22" s="9"/>
      <c r="F22" s="9"/>
      <c r="G22" s="9"/>
      <c r="H22" s="9"/>
      <c r="I22" s="9"/>
      <c r="J22" s="9"/>
      <c r="K22" s="9"/>
      <c r="L22" s="9"/>
      <c r="M22" s="15"/>
      <c r="N22" s="18"/>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row>
    <row r="23" spans="1:67" s="8" customFormat="1">
      <c r="A23" s="15"/>
      <c r="B23" s="133" t="s">
        <v>260</v>
      </c>
      <c r="C23" s="133"/>
      <c r="D23" s="133"/>
      <c r="E23" s="133"/>
      <c r="F23" s="133"/>
      <c r="G23" s="133"/>
      <c r="H23" s="133"/>
      <c r="I23" s="133"/>
      <c r="J23" s="133"/>
      <c r="K23" s="133"/>
      <c r="L23" s="133"/>
      <c r="M23" s="15"/>
      <c r="N23" s="18"/>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row>
    <row r="24" spans="1:67" s="8" customFormat="1" ht="30">
      <c r="A24" s="15"/>
      <c r="B24" s="42" t="s">
        <v>26</v>
      </c>
      <c r="C24" s="42" t="s">
        <v>27</v>
      </c>
      <c r="D24" s="42" t="s">
        <v>28</v>
      </c>
      <c r="E24" s="42" t="s">
        <v>29</v>
      </c>
      <c r="F24" s="42" t="s">
        <v>30</v>
      </c>
      <c r="G24" s="42" t="s">
        <v>31</v>
      </c>
      <c r="H24" s="42" t="s">
        <v>32</v>
      </c>
      <c r="I24" s="42" t="s">
        <v>33</v>
      </c>
      <c r="J24" s="42" t="s">
        <v>34</v>
      </c>
      <c r="K24" s="42" t="s">
        <v>35</v>
      </c>
      <c r="L24" s="42" t="s">
        <v>36</v>
      </c>
      <c r="M24" s="15"/>
      <c r="N24" s="18"/>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row>
    <row r="25" spans="1:67" s="8" customFormat="1" ht="30">
      <c r="A25" s="15"/>
      <c r="B25" s="43"/>
      <c r="C25" s="43"/>
      <c r="D25" s="43" t="s">
        <v>38</v>
      </c>
      <c r="E25" s="43" t="s">
        <v>37</v>
      </c>
      <c r="F25" s="43" t="s">
        <v>37</v>
      </c>
      <c r="G25" s="43" t="s">
        <v>38</v>
      </c>
      <c r="H25" s="43" t="s">
        <v>38</v>
      </c>
      <c r="I25" s="43" t="s">
        <v>38</v>
      </c>
      <c r="J25" s="43" t="s">
        <v>39</v>
      </c>
      <c r="K25" s="43"/>
      <c r="L25" s="43" t="s">
        <v>40</v>
      </c>
      <c r="M25" s="15"/>
      <c r="N25" s="18"/>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row>
    <row r="26" spans="1:67" s="8" customFormat="1">
      <c r="A26" s="15"/>
      <c r="B26" s="136" t="s">
        <v>41</v>
      </c>
      <c r="C26" s="137" t="s">
        <v>42</v>
      </c>
      <c r="D26" s="138">
        <v>39</v>
      </c>
      <c r="E26" s="139">
        <v>0.52232025787876424</v>
      </c>
      <c r="F26" s="140">
        <v>0.5</v>
      </c>
      <c r="G26" s="141">
        <v>20.370490057271805</v>
      </c>
      <c r="H26" s="142">
        <v>59.370490057271809</v>
      </c>
      <c r="I26" s="142">
        <v>29.685245028635904</v>
      </c>
      <c r="J26" s="142">
        <v>89.055735085907713</v>
      </c>
      <c r="K26" s="143">
        <v>0</v>
      </c>
      <c r="L26" s="144">
        <v>89.055735085907713</v>
      </c>
      <c r="M26" s="15"/>
      <c r="N26" s="18"/>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row>
    <row r="27" spans="1:67" s="8" customFormat="1">
      <c r="A27" s="15"/>
      <c r="B27" s="145" t="s">
        <v>43</v>
      </c>
      <c r="C27" s="146" t="s">
        <v>44</v>
      </c>
      <c r="D27" s="138">
        <v>59</v>
      </c>
      <c r="E27" s="139">
        <v>0.52232025787876424</v>
      </c>
      <c r="F27" s="140">
        <v>0.59</v>
      </c>
      <c r="G27" s="141">
        <v>30.81689521484709</v>
      </c>
      <c r="H27" s="142">
        <v>89.816895214847094</v>
      </c>
      <c r="I27" s="142">
        <v>52.991968176759784</v>
      </c>
      <c r="J27" s="142">
        <v>142.80886339160688</v>
      </c>
      <c r="K27" s="143">
        <v>0</v>
      </c>
      <c r="L27" s="144">
        <v>142.80886339160688</v>
      </c>
      <c r="M27" s="15"/>
      <c r="N27" s="18"/>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row>
    <row r="28" spans="1:67" s="8" customFormat="1">
      <c r="A28" s="15"/>
      <c r="B28" s="145" t="s">
        <v>45</v>
      </c>
      <c r="C28" s="146" t="s">
        <v>46</v>
      </c>
      <c r="D28" s="138">
        <v>69</v>
      </c>
      <c r="E28" s="139">
        <v>0.52232025787876424</v>
      </c>
      <c r="F28" s="140">
        <v>0.69000000000000006</v>
      </c>
      <c r="G28" s="141">
        <v>36.040097793634729</v>
      </c>
      <c r="H28" s="142">
        <v>105.04009779363473</v>
      </c>
      <c r="I28" s="142">
        <v>72.477667477607966</v>
      </c>
      <c r="J28" s="142">
        <v>177.51776527124269</v>
      </c>
      <c r="K28" s="143">
        <v>0</v>
      </c>
      <c r="L28" s="144">
        <v>177.51776527124269</v>
      </c>
      <c r="M28" s="15"/>
      <c r="N28" s="18"/>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row>
    <row r="29" spans="1:67" s="8" customFormat="1">
      <c r="A29" s="15"/>
      <c r="B29" s="145" t="s">
        <v>47</v>
      </c>
      <c r="C29" s="146" t="s">
        <v>48</v>
      </c>
      <c r="D29" s="138">
        <v>47</v>
      </c>
      <c r="E29" s="139">
        <v>0.52232025787876424</v>
      </c>
      <c r="F29" s="140">
        <v>0.87</v>
      </c>
      <c r="G29" s="141">
        <v>24.549052120301919</v>
      </c>
      <c r="H29" s="142">
        <v>71.549052120301923</v>
      </c>
      <c r="I29" s="142">
        <v>62.247675344662674</v>
      </c>
      <c r="J29" s="142">
        <v>133.79672746496459</v>
      </c>
      <c r="K29" s="143">
        <v>0</v>
      </c>
      <c r="L29" s="144">
        <v>133.79672746496459</v>
      </c>
      <c r="M29" s="15"/>
      <c r="N29" s="18"/>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row>
    <row r="30" spans="1:67" s="8" customFormat="1">
      <c r="A30" s="15"/>
      <c r="B30" s="145" t="s">
        <v>49</v>
      </c>
      <c r="C30" s="146" t="s">
        <v>50</v>
      </c>
      <c r="D30" s="138">
        <v>82</v>
      </c>
      <c r="E30" s="139">
        <v>0.52232025787876424</v>
      </c>
      <c r="F30" s="140">
        <v>0.69000000000000006</v>
      </c>
      <c r="G30" s="141">
        <v>42.830261146058668</v>
      </c>
      <c r="H30" s="142">
        <v>124.83026114605866</v>
      </c>
      <c r="I30" s="142">
        <v>86.132880190780483</v>
      </c>
      <c r="J30" s="142">
        <v>210.96314133683916</v>
      </c>
      <c r="K30" s="143">
        <v>0</v>
      </c>
      <c r="L30" s="144">
        <v>210.96314133683916</v>
      </c>
      <c r="M30" s="15"/>
      <c r="N30" s="18"/>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row>
    <row r="31" spans="1:67" s="8" customFormat="1">
      <c r="A31" s="15"/>
      <c r="C31" s="9"/>
      <c r="D31" s="9"/>
      <c r="E31" s="9"/>
      <c r="F31" s="9"/>
      <c r="G31" s="9"/>
      <c r="H31" s="9"/>
      <c r="I31" s="9"/>
      <c r="J31" s="9"/>
      <c r="K31" s="9"/>
      <c r="L31" s="9"/>
      <c r="M31" s="15"/>
      <c r="N31" s="18"/>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row>
    <row r="32" spans="1:67" s="8" customFormat="1">
      <c r="A32" s="15"/>
      <c r="C32" s="9"/>
      <c r="D32" s="9"/>
      <c r="E32" s="9"/>
      <c r="F32" s="9"/>
      <c r="G32" s="9"/>
      <c r="H32" s="9"/>
      <c r="I32" s="9"/>
      <c r="J32" s="9"/>
      <c r="K32" s="9"/>
      <c r="L32" s="9"/>
      <c r="M32" s="15"/>
      <c r="N32" s="18"/>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row>
    <row r="33" spans="1:67" s="8" customFormat="1">
      <c r="A33" s="15"/>
      <c r="C33" s="9"/>
      <c r="D33" s="9"/>
      <c r="E33" s="9"/>
      <c r="F33" s="9"/>
      <c r="G33" s="9"/>
      <c r="H33" s="9"/>
      <c r="I33" s="9"/>
      <c r="J33" s="9"/>
      <c r="K33" s="9"/>
      <c r="L33" s="9"/>
      <c r="M33" s="15"/>
      <c r="N33" s="18"/>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row>
    <row r="34" spans="1:67">
      <c r="B34" s="191" t="s">
        <v>263</v>
      </c>
      <c r="C34" s="191"/>
      <c r="D34" s="191"/>
      <c r="E34" s="191"/>
      <c r="F34" s="191"/>
      <c r="G34" s="191"/>
      <c r="H34" s="191"/>
      <c r="I34" s="191"/>
      <c r="J34" s="191"/>
      <c r="K34" s="191"/>
      <c r="L34" s="191"/>
    </row>
    <row r="35" spans="1:67" ht="45" customHeight="1">
      <c r="B35" s="42" t="s">
        <v>26</v>
      </c>
      <c r="C35" s="42" t="s">
        <v>27</v>
      </c>
      <c r="D35" s="42" t="s">
        <v>28</v>
      </c>
      <c r="E35" s="42" t="s">
        <v>29</v>
      </c>
      <c r="F35" s="42" t="s">
        <v>30</v>
      </c>
      <c r="G35" s="42" t="s">
        <v>31</v>
      </c>
      <c r="H35" s="42" t="s">
        <v>32</v>
      </c>
      <c r="I35" s="42" t="s">
        <v>33</v>
      </c>
      <c r="J35" s="42" t="s">
        <v>34</v>
      </c>
      <c r="K35" s="42" t="s">
        <v>35</v>
      </c>
      <c r="L35" s="42" t="s">
        <v>36</v>
      </c>
      <c r="M35" s="149"/>
    </row>
    <row r="36" spans="1:67" ht="30">
      <c r="B36" s="43"/>
      <c r="C36" s="43"/>
      <c r="D36" s="43" t="s">
        <v>262</v>
      </c>
      <c r="E36" s="43" t="s">
        <v>37</v>
      </c>
      <c r="F36" s="43" t="s">
        <v>37</v>
      </c>
      <c r="G36" s="43" t="s">
        <v>38</v>
      </c>
      <c r="H36" s="43" t="s">
        <v>38</v>
      </c>
      <c r="I36" s="43" t="s">
        <v>38</v>
      </c>
      <c r="J36" s="43" t="s">
        <v>39</v>
      </c>
      <c r="K36" s="43"/>
      <c r="L36" s="43" t="s">
        <v>40</v>
      </c>
      <c r="M36" s="149"/>
    </row>
    <row r="37" spans="1:67">
      <c r="B37" s="136" t="s">
        <v>41</v>
      </c>
      <c r="C37" s="137" t="s">
        <v>42</v>
      </c>
      <c r="D37" s="138">
        <f>D26*$G$8</f>
        <v>43.701767985457586</v>
      </c>
      <c r="E37" s="139">
        <v>0.52232025787876424</v>
      </c>
      <c r="F37" s="140">
        <v>0.5</v>
      </c>
      <c r="G37" s="141">
        <f>E37*D37</f>
        <v>22.826318723922128</v>
      </c>
      <c r="H37" s="142">
        <f>G37+D37</f>
        <v>66.528086709379721</v>
      </c>
      <c r="I37" s="142">
        <f>H37*F37</f>
        <v>33.264043354689861</v>
      </c>
      <c r="J37" s="142">
        <f>I37+H37</f>
        <v>99.792130064069582</v>
      </c>
      <c r="K37" s="143">
        <v>0</v>
      </c>
      <c r="L37" s="163">
        <v>102.26</v>
      </c>
    </row>
    <row r="38" spans="1:67">
      <c r="B38" s="145" t="s">
        <v>43</v>
      </c>
      <c r="C38" s="146" t="s">
        <v>44</v>
      </c>
      <c r="D38" s="138">
        <f t="shared" ref="D38:D41" si="5">D27*$G$8</f>
        <v>66.11293105492301</v>
      </c>
      <c r="E38" s="139">
        <v>0.52232025787876424</v>
      </c>
      <c r="F38" s="140">
        <v>0.59</v>
      </c>
      <c r="G38" s="141">
        <f t="shared" ref="G38:G41" si="6">E38*D38</f>
        <v>34.532123197728346</v>
      </c>
      <c r="H38" s="142">
        <f>G38+D38</f>
        <v>100.64505425265136</v>
      </c>
      <c r="I38" s="142">
        <f t="shared" ref="I38:I41" si="7">H38*F38</f>
        <v>59.380582009064298</v>
      </c>
      <c r="J38" s="142">
        <f t="shared" ref="J38:J41" si="8">I38+H38</f>
        <v>160.02563626171565</v>
      </c>
      <c r="K38" s="143">
        <v>0</v>
      </c>
      <c r="L38" s="163">
        <v>153.38999999999999</v>
      </c>
    </row>
    <row r="39" spans="1:67">
      <c r="B39" s="145" t="s">
        <v>45</v>
      </c>
      <c r="C39" s="146" t="s">
        <v>46</v>
      </c>
      <c r="D39" s="138">
        <f t="shared" si="5"/>
        <v>77.318512589655725</v>
      </c>
      <c r="E39" s="139">
        <v>0.52232025787876424</v>
      </c>
      <c r="F39" s="140">
        <v>0.69000000000000006</v>
      </c>
      <c r="G39" s="141">
        <f t="shared" si="6"/>
        <v>40.385025434631459</v>
      </c>
      <c r="H39" s="142">
        <f t="shared" ref="H39:H41" si="9">G39+D39</f>
        <v>117.70353802428718</v>
      </c>
      <c r="I39" s="142">
        <f t="shared" si="7"/>
        <v>81.215441236758167</v>
      </c>
      <c r="J39" s="142">
        <f t="shared" si="8"/>
        <v>198.91897926104537</v>
      </c>
      <c r="K39" s="143">
        <v>0</v>
      </c>
      <c r="L39" s="163">
        <v>191.74</v>
      </c>
    </row>
    <row r="40" spans="1:67">
      <c r="B40" s="145" t="s">
        <v>47</v>
      </c>
      <c r="C40" s="146" t="s">
        <v>48</v>
      </c>
      <c r="D40" s="138">
        <f t="shared" si="5"/>
        <v>52.666233213243757</v>
      </c>
      <c r="E40" s="139">
        <v>0.52232025787876424</v>
      </c>
      <c r="F40" s="140">
        <v>0.87</v>
      </c>
      <c r="G40" s="141">
        <f t="shared" si="6"/>
        <v>27.508640513444618</v>
      </c>
      <c r="H40" s="142">
        <f t="shared" si="9"/>
        <v>80.174873726688375</v>
      </c>
      <c r="I40" s="142">
        <f t="shared" si="7"/>
        <v>69.752140142218892</v>
      </c>
      <c r="J40" s="142">
        <f t="shared" si="8"/>
        <v>149.92701386890727</v>
      </c>
      <c r="K40" s="143">
        <v>0</v>
      </c>
      <c r="L40" s="163">
        <v>147.83000000000001</v>
      </c>
    </row>
    <row r="41" spans="1:67">
      <c r="B41" s="145" t="s">
        <v>49</v>
      </c>
      <c r="C41" s="146" t="s">
        <v>50</v>
      </c>
      <c r="D41" s="138">
        <f t="shared" si="5"/>
        <v>91.885768584808247</v>
      </c>
      <c r="E41" s="139">
        <v>0.52232025787876424</v>
      </c>
      <c r="F41" s="140">
        <v>0.69000000000000006</v>
      </c>
      <c r="G41" s="141">
        <f t="shared" si="6"/>
        <v>47.993798342605494</v>
      </c>
      <c r="H41" s="142">
        <f t="shared" si="9"/>
        <v>139.87956692741375</v>
      </c>
      <c r="I41" s="142">
        <f t="shared" si="7"/>
        <v>96.516901179915493</v>
      </c>
      <c r="J41" s="142">
        <f t="shared" si="8"/>
        <v>236.39646810732924</v>
      </c>
      <c r="K41" s="143">
        <v>0</v>
      </c>
      <c r="L41" s="163">
        <v>210.91</v>
      </c>
    </row>
    <row r="42" spans="1:67"/>
    <row r="43" spans="1:67">
      <c r="B43" s="44" t="s">
        <v>14</v>
      </c>
      <c r="C43" s="147"/>
      <c r="D43" s="147"/>
      <c r="E43" s="147"/>
      <c r="F43" s="147"/>
      <c r="G43" s="147"/>
      <c r="H43" s="147"/>
      <c r="I43" s="147"/>
      <c r="J43" s="147"/>
      <c r="K43" s="147"/>
      <c r="L43" s="147"/>
    </row>
    <row r="44" spans="1:67" ht="14.45" customHeight="1">
      <c r="B44" s="192" t="s">
        <v>261</v>
      </c>
      <c r="C44" s="192"/>
      <c r="D44" s="192"/>
      <c r="E44" s="192"/>
      <c r="F44" s="192"/>
      <c r="G44" s="192"/>
      <c r="H44" s="192"/>
      <c r="I44" s="192"/>
      <c r="J44" s="192"/>
      <c r="K44" s="192"/>
      <c r="L44" s="192"/>
    </row>
    <row r="45" spans="1:67" s="147" customFormat="1"/>
    <row r="46" spans="1:67" s="147" customFormat="1"/>
    <row r="47" spans="1:67" s="147" customFormat="1"/>
    <row r="48" spans="1:67" s="147" customFormat="1"/>
    <row r="49" s="147" customFormat="1"/>
    <row r="50" s="147" customFormat="1" hidden="1"/>
    <row r="51" s="147" customFormat="1" hidden="1"/>
    <row r="52" s="147" customFormat="1" hidden="1"/>
    <row r="53" s="147" customFormat="1" hidden="1"/>
    <row r="54" s="147" customFormat="1" hidden="1"/>
    <row r="55" s="147" customFormat="1" hidden="1"/>
    <row r="56" s="147" customFormat="1" hidden="1"/>
    <row r="57" s="147" customFormat="1" hidden="1"/>
    <row r="58" s="147" customFormat="1" hidden="1"/>
    <row r="59" s="147" customFormat="1" hidden="1"/>
    <row r="60" s="147" customFormat="1" hidden="1"/>
    <row r="61" s="147" customFormat="1" hidden="1"/>
    <row r="62" s="147" customFormat="1" hidden="1"/>
    <row r="63" s="147" customFormat="1" hidden="1"/>
    <row r="64" s="147" customFormat="1" hidden="1"/>
    <row r="65" s="147" customFormat="1" hidden="1"/>
    <row r="66" s="147" customFormat="1" hidden="1"/>
    <row r="67" s="147" customFormat="1" hidden="1"/>
    <row r="68" s="147" customFormat="1" hidden="1"/>
    <row r="69" s="147" customFormat="1" hidden="1"/>
    <row r="70" s="147" customFormat="1" hidden="1"/>
    <row r="71" s="147" customFormat="1" hidden="1"/>
    <row r="72" s="147" customFormat="1" hidden="1"/>
    <row r="73" s="147" customFormat="1" hidden="1"/>
    <row r="74" s="147" customFormat="1" hidden="1"/>
    <row r="75" s="147" customFormat="1" hidden="1"/>
    <row r="76" s="147" customFormat="1" hidden="1"/>
    <row r="77" s="147" customFormat="1" hidden="1"/>
    <row r="78" s="147" customFormat="1" hidden="1"/>
    <row r="79" s="147" customFormat="1" hidden="1"/>
    <row r="80" s="147" customFormat="1" hidden="1"/>
    <row r="81" s="147" customFormat="1" hidden="1"/>
    <row r="82" s="147" customFormat="1" hidden="1"/>
    <row r="83" s="147" customFormat="1" hidden="1"/>
    <row r="84" s="147" customFormat="1" hidden="1"/>
    <row r="85" s="147" customFormat="1" hidden="1"/>
    <row r="86" s="147" customFormat="1" hidden="1"/>
    <row r="87" s="147" customFormat="1" hidden="1"/>
    <row r="88" s="147" customFormat="1" hidden="1"/>
    <row r="89" s="147" customFormat="1" hidden="1"/>
    <row r="90" s="147" customFormat="1" hidden="1"/>
    <row r="91" s="147" customFormat="1" hidden="1"/>
    <row r="92" s="147" customFormat="1" hidden="1"/>
    <row r="93" s="147" customFormat="1" hidden="1"/>
    <row r="94" s="147" customFormat="1" hidden="1"/>
    <row r="95" s="147" customFormat="1" hidden="1"/>
    <row r="96" s="147" customFormat="1" hidden="1"/>
    <row r="97" s="147" customFormat="1" hidden="1"/>
    <row r="98" s="147" customFormat="1" hidden="1"/>
    <row r="99" s="147" customFormat="1" hidden="1"/>
    <row r="100" s="147" customFormat="1" hidden="1"/>
    <row r="101" s="147" customFormat="1" hidden="1"/>
    <row r="102" s="147" customFormat="1" hidden="1"/>
    <row r="103" s="147" customFormat="1" hidden="1"/>
    <row r="104" s="147" customFormat="1" hidden="1"/>
    <row r="105" s="147" customFormat="1" hidden="1"/>
    <row r="106" s="147" customFormat="1" hidden="1"/>
    <row r="107" s="147" customFormat="1" hidden="1"/>
    <row r="108" s="147" customFormat="1" hidden="1"/>
    <row r="109" s="147" customFormat="1" hidden="1"/>
    <row r="110" s="147" customFormat="1" hidden="1"/>
    <row r="111" s="147" customFormat="1" hidden="1"/>
    <row r="112" s="147" customFormat="1" hidden="1"/>
    <row r="113" s="147" customFormat="1" hidden="1"/>
    <row r="114" s="147" customFormat="1" hidden="1"/>
    <row r="115" s="147" customFormat="1" hidden="1"/>
    <row r="116" s="147" customFormat="1" hidden="1"/>
    <row r="117" s="147" customFormat="1" hidden="1"/>
    <row r="118" s="147" customFormat="1" hidden="1"/>
    <row r="119" s="147" customFormat="1" hidden="1"/>
    <row r="120" s="147" customFormat="1" hidden="1"/>
    <row r="121" s="147" customFormat="1" hidden="1"/>
    <row r="122" s="147" customFormat="1" hidden="1"/>
    <row r="123" s="147" customFormat="1" hidden="1"/>
    <row r="124" s="147" customFormat="1" hidden="1"/>
    <row r="125" s="147" customFormat="1" hidden="1"/>
    <row r="126" s="147" customFormat="1" hidden="1"/>
    <row r="127" s="147" customFormat="1" hidden="1"/>
    <row r="128" s="147" customFormat="1" hidden="1"/>
    <row r="129" s="147" customFormat="1" hidden="1"/>
    <row r="130" s="147" customFormat="1" hidden="1"/>
    <row r="131" s="147" customFormat="1" hidden="1"/>
    <row r="132" s="147" customFormat="1" hidden="1"/>
    <row r="133" s="147" customFormat="1" hidden="1"/>
    <row r="134" s="147" customFormat="1" hidden="1"/>
    <row r="135" s="147" customFormat="1" hidden="1"/>
    <row r="136" s="147" customFormat="1" hidden="1"/>
    <row r="137" s="147" customFormat="1" hidden="1"/>
    <row r="138" s="147" customFormat="1" hidden="1"/>
    <row r="139" s="147" customFormat="1" hidden="1"/>
    <row r="140" s="147" customFormat="1" hidden="1"/>
    <row r="141" s="147" customFormat="1" hidden="1"/>
    <row r="142" s="147" customFormat="1" hidden="1"/>
    <row r="143" s="147" customFormat="1" hidden="1"/>
    <row r="144" s="147" customFormat="1" hidden="1"/>
    <row r="145" s="147" customFormat="1" hidden="1"/>
    <row r="146" s="147" customFormat="1" hidden="1"/>
    <row r="147" s="147" customFormat="1" hidden="1"/>
    <row r="148" s="147" customFormat="1" hidden="1"/>
    <row r="149" s="147" customFormat="1" hidden="1"/>
    <row r="150" s="147" customFormat="1" hidden="1"/>
    <row r="151" s="147" customFormat="1" hidden="1"/>
    <row r="152" s="147" customFormat="1" hidden="1"/>
    <row r="153" s="147" customFormat="1" hidden="1"/>
    <row r="154" s="147" customFormat="1" hidden="1"/>
    <row r="155" s="147" customFormat="1" hidden="1"/>
    <row r="156" s="147" customFormat="1" hidden="1"/>
    <row r="157" s="147" customFormat="1" hidden="1"/>
    <row r="158" s="147" customFormat="1" hidden="1"/>
    <row r="159" s="147" customFormat="1" hidden="1"/>
    <row r="160" s="147" customFormat="1" hidden="1"/>
    <row r="161" s="147" customFormat="1" hidden="1"/>
    <row r="162" s="147" customFormat="1" hidden="1"/>
    <row r="163" s="147" customFormat="1" hidden="1"/>
    <row r="164" s="147" customFormat="1" hidden="1"/>
    <row r="165" s="147" customFormat="1" hidden="1"/>
    <row r="166" s="147" customFormat="1" hidden="1"/>
    <row r="167" s="147" customFormat="1" hidden="1"/>
    <row r="168" s="147" customFormat="1" hidden="1"/>
    <row r="169" s="147" customFormat="1" hidden="1"/>
    <row r="170" s="147" customFormat="1" hidden="1"/>
    <row r="171" s="147" customFormat="1" hidden="1"/>
    <row r="172" s="147" customFormat="1" hidden="1"/>
    <row r="173" s="147" customFormat="1" hidden="1"/>
    <row r="174" s="147" customFormat="1" hidden="1"/>
    <row r="175" s="147" customFormat="1" hidden="1"/>
    <row r="176" s="147" customFormat="1" hidden="1"/>
    <row r="177" s="147" customFormat="1" hidden="1"/>
    <row r="178" s="147" customFormat="1" hidden="1"/>
    <row r="179" s="147" customFormat="1" hidden="1"/>
    <row r="180" s="147" customFormat="1" hidden="1"/>
    <row r="181" s="147" customFormat="1" hidden="1"/>
    <row r="182" s="147" customFormat="1" hidden="1"/>
    <row r="183" s="147" customFormat="1" hidden="1"/>
    <row r="184" s="147" customFormat="1" hidden="1"/>
    <row r="185" s="147" customFormat="1" hidden="1"/>
    <row r="186" s="147" customFormat="1" hidden="1"/>
    <row r="187" s="147" customFormat="1" hidden="1"/>
    <row r="188" s="147" customFormat="1" hidden="1"/>
    <row r="189" s="147" customFormat="1" hidden="1"/>
    <row r="190" s="147" customFormat="1" hidden="1"/>
    <row r="191" s="147" customFormat="1" hidden="1"/>
    <row r="192" s="147" customFormat="1" hidden="1"/>
    <row r="193" s="147" customFormat="1" hidden="1"/>
    <row r="194" s="147" customFormat="1" hidden="1"/>
    <row r="195" s="147" customFormat="1" hidden="1"/>
    <row r="196" s="147" customFormat="1" hidden="1"/>
    <row r="197" s="147" customFormat="1" hidden="1"/>
    <row r="198" s="147" customFormat="1" hidden="1"/>
    <row r="199" s="147" customFormat="1" hidden="1"/>
    <row r="200" s="147" customFormat="1" hidden="1"/>
    <row r="201" s="147" customFormat="1" hidden="1"/>
    <row r="202" s="147" customFormat="1" hidden="1"/>
    <row r="203" s="147" customFormat="1" hidden="1"/>
    <row r="204" s="147" customFormat="1" hidden="1"/>
    <row r="205" s="147" customFormat="1" hidden="1"/>
    <row r="206" s="147" customFormat="1" hidden="1"/>
    <row r="207" s="147" customFormat="1" hidden="1"/>
    <row r="208"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147" customFormat="1" hidden="1"/>
    <row r="242" s="147" customFormat="1" hidden="1"/>
    <row r="243" s="147" customFormat="1" hidden="1"/>
    <row r="244" s="147" customFormat="1" hidden="1"/>
    <row r="245" s="147" customFormat="1" hidden="1"/>
    <row r="246" s="147" customFormat="1" hidden="1"/>
    <row r="247" s="147" customFormat="1" hidden="1"/>
    <row r="248" s="147" customFormat="1" hidden="1"/>
    <row r="249" s="147" customFormat="1" hidden="1"/>
    <row r="250" s="147" customFormat="1" hidden="1"/>
    <row r="251" s="147" customFormat="1" hidden="1"/>
    <row r="252" s="147" customFormat="1" hidden="1"/>
    <row r="253" s="147" customFormat="1" hidden="1"/>
    <row r="254" s="147" customFormat="1" hidden="1"/>
    <row r="255" s="147" customFormat="1" hidden="1"/>
    <row r="256" s="147" customFormat="1" hidden="1"/>
    <row r="257" s="147" customFormat="1" hidden="1"/>
    <row r="258" s="147" customFormat="1" hidden="1"/>
    <row r="259" s="147" customFormat="1" hidden="1"/>
    <row r="260" s="147" customFormat="1" hidden="1"/>
    <row r="261" s="147" customFormat="1" hidden="1"/>
    <row r="262" s="147" customFormat="1" hidden="1"/>
    <row r="263" s="147" customFormat="1" hidden="1"/>
    <row r="264" s="147" customFormat="1" hidden="1"/>
    <row r="265" s="147" customFormat="1" hidden="1"/>
    <row r="266" s="147" customFormat="1" hidden="1"/>
    <row r="267" s="147" customFormat="1" hidden="1"/>
    <row r="268" s="147" customFormat="1" hidden="1"/>
    <row r="269" s="147" customFormat="1" hidden="1"/>
    <row r="270" s="147" customFormat="1" hidden="1"/>
    <row r="271" s="147" customFormat="1" hidden="1"/>
    <row r="272" s="147" customFormat="1" hidden="1"/>
    <row r="273" s="147" customFormat="1" hidden="1"/>
    <row r="274" s="147" customFormat="1" hidden="1"/>
    <row r="275" s="147" customFormat="1" hidden="1"/>
    <row r="276" s="147" customFormat="1" hidden="1"/>
    <row r="277" s="147" customFormat="1" hidden="1"/>
    <row r="278" s="147" customFormat="1" hidden="1"/>
    <row r="279" s="147" customFormat="1" hidden="1"/>
    <row r="280" s="147" customFormat="1" hidden="1"/>
    <row r="281" s="147" customFormat="1" hidden="1"/>
    <row r="282" s="147" customFormat="1" hidden="1"/>
    <row r="283" s="147" customFormat="1" hidden="1"/>
    <row r="284" s="147" customFormat="1" hidden="1"/>
    <row r="285" s="147" customFormat="1" hidden="1"/>
    <row r="286" s="147" customFormat="1" hidden="1"/>
    <row r="287" s="147" customFormat="1" hidden="1"/>
    <row r="288" s="147" customFormat="1" hidden="1"/>
    <row r="289" s="147" customFormat="1" hidden="1"/>
    <row r="290" s="147" customFormat="1" hidden="1"/>
    <row r="291" s="147" customFormat="1" hidden="1"/>
    <row r="292" s="147" customFormat="1" hidden="1"/>
    <row r="293" s="147" customFormat="1" hidden="1"/>
    <row r="294" s="147" customFormat="1" hidden="1"/>
    <row r="295" s="147" customFormat="1" hidden="1"/>
    <row r="296" s="147" customFormat="1" hidden="1"/>
    <row r="297" s="147" customFormat="1" hidden="1"/>
    <row r="298" s="147" customFormat="1" hidden="1"/>
    <row r="299" s="147" customFormat="1" hidden="1"/>
    <row r="300" s="147" customFormat="1" hidden="1"/>
    <row r="301" s="147" customFormat="1" hidden="1"/>
    <row r="302" s="147" customFormat="1" hidden="1"/>
    <row r="303" s="147" customFormat="1" hidden="1"/>
    <row r="304" s="147" customFormat="1" hidden="1"/>
    <row r="305" s="147" customFormat="1" hidden="1"/>
    <row r="306" s="147" customFormat="1" hidden="1"/>
    <row r="307" s="147" customFormat="1" hidden="1"/>
    <row r="308" s="147" customFormat="1" hidden="1"/>
    <row r="309" s="147" customFormat="1" hidden="1"/>
    <row r="310" s="147" customFormat="1" hidden="1"/>
    <row r="311" s="147" customFormat="1" hidden="1"/>
    <row r="312" s="147" customFormat="1" hidden="1"/>
    <row r="313" s="147" customFormat="1" hidden="1"/>
    <row r="314" s="147" customFormat="1" hidden="1"/>
    <row r="315" s="147" customFormat="1" hidden="1"/>
    <row r="316" s="147" customFormat="1" hidden="1"/>
    <row r="317" s="147" customFormat="1" hidden="1"/>
    <row r="318" s="147" customFormat="1" hidden="1"/>
    <row r="319" s="147" customFormat="1" hidden="1"/>
    <row r="320" s="147" customFormat="1" hidden="1"/>
    <row r="321" s="147" customFormat="1" hidden="1"/>
    <row r="322" s="147" customFormat="1" hidden="1"/>
    <row r="323" s="147" customFormat="1" hidden="1"/>
    <row r="324" s="147" customFormat="1" hidden="1"/>
    <row r="325" s="147" customFormat="1" hidden="1"/>
    <row r="326" s="147" customFormat="1" hidden="1"/>
    <row r="327" s="147" customFormat="1" hidden="1"/>
    <row r="328" s="147" customFormat="1" hidden="1"/>
    <row r="329" s="147" customFormat="1" hidden="1"/>
    <row r="330" s="147" customFormat="1" hidden="1"/>
    <row r="331" s="147" customFormat="1" hidden="1"/>
    <row r="332" s="147" customFormat="1" hidden="1"/>
    <row r="333" s="147" customFormat="1" hidden="1"/>
    <row r="334" s="147" customFormat="1" hidden="1"/>
    <row r="335" s="147" customFormat="1" hidden="1"/>
    <row r="336" s="147" customFormat="1" hidden="1"/>
    <row r="337" s="147" customFormat="1" hidden="1"/>
    <row r="338" s="147" customFormat="1" hidden="1"/>
    <row r="339" s="147" customFormat="1" hidden="1"/>
    <row r="340" s="147" customFormat="1" hidden="1"/>
    <row r="341" s="147" customFormat="1" hidden="1"/>
    <row r="342" s="147" customFormat="1" hidden="1"/>
    <row r="343" s="147" customFormat="1" hidden="1"/>
    <row r="344" s="147" customFormat="1" hidden="1"/>
    <row r="345" s="147" customFormat="1" hidden="1"/>
    <row r="346" s="147" customFormat="1" hidden="1"/>
    <row r="347" s="147" customFormat="1" hidden="1"/>
    <row r="348" s="147" customFormat="1" hidden="1"/>
    <row r="349" s="147" customFormat="1" hidden="1"/>
    <row r="350" s="147" customFormat="1" hidden="1"/>
    <row r="351" s="147" customFormat="1" hidden="1"/>
    <row r="352" s="147" customFormat="1" hidden="1"/>
    <row r="353" s="147" customFormat="1" hidden="1"/>
    <row r="354" s="147" customFormat="1" hidden="1"/>
    <row r="355" s="147" customFormat="1" hidden="1"/>
    <row r="356" s="147" customFormat="1" hidden="1"/>
    <row r="357" s="147" customFormat="1" hidden="1"/>
    <row r="358" s="147" customFormat="1" hidden="1"/>
    <row r="359" s="147" customFormat="1" hidden="1"/>
    <row r="360" s="147" customFormat="1" hidden="1"/>
    <row r="361" s="147" customFormat="1" hidden="1"/>
    <row r="362" s="147" customFormat="1" hidden="1"/>
    <row r="363" s="147" customFormat="1" hidden="1"/>
    <row r="364" s="147" customFormat="1" hidden="1"/>
    <row r="365" s="147" customFormat="1" hidden="1"/>
    <row r="366" s="147" customFormat="1" hidden="1"/>
    <row r="367" s="147" customFormat="1" hidden="1"/>
    <row r="368" s="147" customFormat="1" hidden="1"/>
    <row r="369" s="147" customFormat="1" hidden="1"/>
    <row r="370" s="147" customFormat="1" hidden="1"/>
    <row r="371" s="147" customFormat="1" hidden="1"/>
    <row r="372" s="147" customFormat="1" hidden="1"/>
    <row r="373" s="147" customFormat="1" hidden="1"/>
    <row r="374" s="147" customFormat="1" hidden="1"/>
    <row r="375" s="147" customFormat="1" hidden="1"/>
    <row r="376" s="147" customFormat="1" hidden="1"/>
    <row r="377" s="147" customFormat="1" hidden="1"/>
    <row r="378" s="147" customFormat="1" hidden="1"/>
    <row r="379" s="147" customFormat="1" hidden="1"/>
    <row r="380" s="147" customFormat="1" hidden="1"/>
    <row r="381" s="147" customFormat="1" hidden="1"/>
    <row r="382" s="147" customFormat="1" hidden="1"/>
    <row r="383" s="147" customFormat="1" hidden="1"/>
    <row r="384" s="147" customFormat="1" hidden="1"/>
    <row r="385" s="147" customFormat="1" hidden="1"/>
    <row r="386" s="147" customFormat="1" hidden="1"/>
    <row r="387" s="147" customFormat="1" hidden="1"/>
    <row r="388" s="147" customFormat="1" hidden="1"/>
    <row r="389" s="147" customFormat="1" hidden="1"/>
    <row r="390" s="147" customFormat="1" hidden="1"/>
    <row r="391" s="147" customFormat="1" hidden="1"/>
    <row r="392" s="147" customFormat="1" hidden="1"/>
    <row r="393" s="147" customFormat="1" hidden="1"/>
    <row r="394" s="147" customFormat="1" hidden="1"/>
    <row r="395" s="147" customFormat="1" hidden="1"/>
    <row r="396" s="147" customFormat="1" hidden="1"/>
    <row r="397" s="147" customFormat="1" hidden="1"/>
    <row r="398" s="147" customFormat="1" hidden="1"/>
    <row r="399" s="147" customFormat="1" hidden="1"/>
    <row r="400" s="147" customFormat="1" hidden="1"/>
    <row r="401" s="147" customFormat="1" hidden="1"/>
    <row r="402" s="147" customFormat="1" hidden="1"/>
    <row r="403" s="147" customFormat="1" hidden="1"/>
  </sheetData>
  <mergeCells count="2">
    <mergeCell ref="B34:L34"/>
    <mergeCell ref="B44:L44"/>
  </mergeCells>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W153"/>
  <sheetViews>
    <sheetView workbookViewId="0">
      <selection sqref="A1:A2"/>
    </sheetView>
  </sheetViews>
  <sheetFormatPr defaultColWidth="8.85546875" defaultRowHeight="15"/>
  <cols>
    <col min="1" max="1" width="47.7109375" style="97" customWidth="1"/>
    <col min="2" max="2" width="37.85546875" style="97" customWidth="1"/>
    <col min="3" max="3" width="11.28515625" style="97" customWidth="1"/>
    <col min="4" max="4" width="17.140625" style="97" customWidth="1"/>
    <col min="5" max="5" width="11.28515625" style="124" customWidth="1"/>
    <col min="6" max="6" width="19.7109375" style="97" customWidth="1"/>
    <col min="7" max="7" width="19.7109375" style="125" customWidth="1"/>
    <col min="8" max="14" width="19.7109375" style="97" customWidth="1"/>
    <col min="15" max="15" width="26.5703125" style="37" customWidth="1"/>
    <col min="16" max="16384" width="8.85546875" style="97"/>
  </cols>
  <sheetData>
    <row r="1" spans="1:15" ht="24">
      <c r="A1" s="195" t="s">
        <v>105</v>
      </c>
      <c r="B1" s="195" t="s">
        <v>106</v>
      </c>
      <c r="C1" s="196" t="s">
        <v>107</v>
      </c>
      <c r="D1" s="197"/>
      <c r="E1" s="200" t="s">
        <v>108</v>
      </c>
      <c r="F1" s="193" t="s">
        <v>109</v>
      </c>
      <c r="G1" s="92" t="s">
        <v>110</v>
      </c>
      <c r="H1" s="93" t="s">
        <v>111</v>
      </c>
      <c r="I1" s="94" t="s">
        <v>112</v>
      </c>
      <c r="J1" s="94" t="s">
        <v>113</v>
      </c>
      <c r="K1" s="94" t="s">
        <v>114</v>
      </c>
      <c r="L1" s="94" t="s">
        <v>114</v>
      </c>
      <c r="M1" s="95"/>
      <c r="N1" s="96"/>
      <c r="O1" s="193" t="s">
        <v>115</v>
      </c>
    </row>
    <row r="2" spans="1:15">
      <c r="A2" s="195"/>
      <c r="B2" s="195"/>
      <c r="C2" s="198"/>
      <c r="D2" s="199"/>
      <c r="E2" s="200"/>
      <c r="F2" s="194"/>
      <c r="G2" s="98" t="s">
        <v>116</v>
      </c>
      <c r="H2" s="98" t="s">
        <v>116</v>
      </c>
      <c r="I2" s="98" t="s">
        <v>116</v>
      </c>
      <c r="J2" s="98" t="s">
        <v>116</v>
      </c>
      <c r="K2" s="99" t="s">
        <v>117</v>
      </c>
      <c r="L2" s="99" t="s">
        <v>118</v>
      </c>
      <c r="M2" s="99" t="s">
        <v>119</v>
      </c>
      <c r="N2" s="99" t="s">
        <v>120</v>
      </c>
      <c r="O2" s="194"/>
    </row>
    <row r="3" spans="1:15">
      <c r="A3" s="100" t="s">
        <v>121</v>
      </c>
      <c r="B3" s="100" t="s">
        <v>122</v>
      </c>
      <c r="C3" s="100" t="s">
        <v>77</v>
      </c>
      <c r="D3" s="100" t="s">
        <v>123</v>
      </c>
      <c r="E3" s="101" t="s">
        <v>124</v>
      </c>
      <c r="F3" s="102" t="s">
        <v>125</v>
      </c>
      <c r="G3" s="103">
        <v>163</v>
      </c>
      <c r="H3" s="104">
        <v>428.43</v>
      </c>
      <c r="I3" s="105">
        <v>428.43</v>
      </c>
      <c r="J3" s="105">
        <v>428.72246328038557</v>
      </c>
      <c r="K3" s="105">
        <v>443.87051200434843</v>
      </c>
      <c r="L3" s="103">
        <v>455.38676016059338</v>
      </c>
      <c r="M3" s="103">
        <v>466.32135013961368</v>
      </c>
      <c r="N3" s="103">
        <v>482.67141605393874</v>
      </c>
      <c r="O3" s="106" t="s">
        <v>126</v>
      </c>
    </row>
    <row r="4" spans="1:15">
      <c r="A4" s="100" t="s">
        <v>121</v>
      </c>
      <c r="B4" s="100" t="s">
        <v>122</v>
      </c>
      <c r="C4" s="100" t="s">
        <v>77</v>
      </c>
      <c r="D4" s="100" t="s">
        <v>127</v>
      </c>
      <c r="E4" s="101" t="s">
        <v>124</v>
      </c>
      <c r="F4" s="102" t="s">
        <v>125</v>
      </c>
      <c r="G4" s="103">
        <v>244.99999999999997</v>
      </c>
      <c r="H4" s="104">
        <v>571.24</v>
      </c>
      <c r="I4" s="105">
        <v>571.24</v>
      </c>
      <c r="J4" s="105">
        <v>571.62995104051424</v>
      </c>
      <c r="K4" s="105">
        <v>591.82734933913139</v>
      </c>
      <c r="L4" s="103">
        <v>607.18234688079121</v>
      </c>
      <c r="M4" s="103">
        <v>621.7618001861515</v>
      </c>
      <c r="N4" s="103">
        <v>643.56188807191825</v>
      </c>
      <c r="O4" s="106" t="s">
        <v>126</v>
      </c>
    </row>
    <row r="5" spans="1:15">
      <c r="A5" s="100" t="s">
        <v>121</v>
      </c>
      <c r="B5" s="100" t="s">
        <v>122</v>
      </c>
      <c r="C5" s="100" t="s">
        <v>77</v>
      </c>
      <c r="D5" s="100" t="s">
        <v>128</v>
      </c>
      <c r="E5" s="101" t="s">
        <v>124</v>
      </c>
      <c r="F5" s="102" t="s">
        <v>125</v>
      </c>
      <c r="G5" s="103">
        <v>407.90909090909088</v>
      </c>
      <c r="H5" s="104">
        <v>999.67</v>
      </c>
      <c r="I5" s="105">
        <v>999.67</v>
      </c>
      <c r="J5" s="105">
        <v>1000.3524143208997</v>
      </c>
      <c r="K5" s="105">
        <v>1035.6978613434796</v>
      </c>
      <c r="L5" s="103">
        <v>1062.5691070413845</v>
      </c>
      <c r="M5" s="103">
        <v>1088.083150325765</v>
      </c>
      <c r="N5" s="103">
        <v>1126.2333041258569</v>
      </c>
      <c r="O5" s="106" t="s">
        <v>126</v>
      </c>
    </row>
    <row r="6" spans="1:15">
      <c r="A6" s="100" t="s">
        <v>121</v>
      </c>
      <c r="B6" s="100" t="s">
        <v>122</v>
      </c>
      <c r="C6" s="100" t="s">
        <v>77</v>
      </c>
      <c r="D6" s="100" t="s">
        <v>129</v>
      </c>
      <c r="E6" s="101" t="s">
        <v>124</v>
      </c>
      <c r="F6" s="102" t="s">
        <v>125</v>
      </c>
      <c r="G6" s="103">
        <v>489.90909090909082</v>
      </c>
      <c r="H6" s="104">
        <v>1285.29</v>
      </c>
      <c r="I6" s="105">
        <v>1285.29</v>
      </c>
      <c r="J6" s="105">
        <v>1286.1673898411568</v>
      </c>
      <c r="K6" s="105">
        <v>1331.6115360130455</v>
      </c>
      <c r="L6" s="103">
        <v>1366.1602804817801</v>
      </c>
      <c r="M6" s="103">
        <v>1398.9640504188408</v>
      </c>
      <c r="N6" s="103">
        <v>1448.0142481618161</v>
      </c>
      <c r="O6" s="106" t="s">
        <v>126</v>
      </c>
    </row>
    <row r="7" spans="1:15">
      <c r="A7" s="100" t="s">
        <v>121</v>
      </c>
      <c r="B7" s="100" t="s">
        <v>122</v>
      </c>
      <c r="C7" s="100" t="s">
        <v>78</v>
      </c>
      <c r="D7" s="100"/>
      <c r="E7" s="101" t="s">
        <v>124</v>
      </c>
      <c r="F7" s="102" t="s">
        <v>130</v>
      </c>
      <c r="G7" s="103">
        <v>82</v>
      </c>
      <c r="H7" s="104">
        <v>142.81</v>
      </c>
      <c r="I7" s="105">
        <v>142.81</v>
      </c>
      <c r="J7" s="105">
        <v>142.90748776012856</v>
      </c>
      <c r="K7" s="105">
        <v>147.95683733478285</v>
      </c>
      <c r="L7" s="103">
        <v>151.7955867201978</v>
      </c>
      <c r="M7" s="103">
        <v>155.44045004653788</v>
      </c>
      <c r="N7" s="103">
        <v>160.89047201797956</v>
      </c>
      <c r="O7" s="106" t="s">
        <v>131</v>
      </c>
    </row>
    <row r="8" spans="1:15">
      <c r="A8" s="100" t="s">
        <v>121</v>
      </c>
      <c r="B8" s="100" t="s">
        <v>122</v>
      </c>
      <c r="C8" s="100" t="s">
        <v>79</v>
      </c>
      <c r="D8" s="100"/>
      <c r="E8" s="101" t="s">
        <v>124</v>
      </c>
      <c r="F8" s="102" t="s">
        <v>130</v>
      </c>
      <c r="G8" s="103">
        <v>82</v>
      </c>
      <c r="H8" s="104">
        <v>142.81</v>
      </c>
      <c r="I8" s="105">
        <v>142.81</v>
      </c>
      <c r="J8" s="105">
        <v>142.90748776012856</v>
      </c>
      <c r="K8" s="105">
        <v>147.95683733478285</v>
      </c>
      <c r="L8" s="103">
        <v>151.7955867201978</v>
      </c>
      <c r="M8" s="103">
        <v>155.44045004653788</v>
      </c>
      <c r="N8" s="103">
        <v>160.89047201797956</v>
      </c>
      <c r="O8" s="106" t="s">
        <v>131</v>
      </c>
    </row>
    <row r="9" spans="1:15">
      <c r="A9" s="100" t="s">
        <v>121</v>
      </c>
      <c r="B9" s="100" t="s">
        <v>122</v>
      </c>
      <c r="C9" s="100" t="s">
        <v>80</v>
      </c>
      <c r="D9" s="100"/>
      <c r="E9" s="101" t="s">
        <v>124</v>
      </c>
      <c r="F9" s="102" t="s">
        <v>130</v>
      </c>
      <c r="G9" s="103">
        <v>82</v>
      </c>
      <c r="H9" s="104">
        <v>142.81</v>
      </c>
      <c r="I9" s="105">
        <v>142.81</v>
      </c>
      <c r="J9" s="105">
        <v>142.90748776012856</v>
      </c>
      <c r="K9" s="105">
        <v>147.95683733478285</v>
      </c>
      <c r="L9" s="103">
        <v>151.7955867201978</v>
      </c>
      <c r="M9" s="103">
        <v>155.44045004653788</v>
      </c>
      <c r="N9" s="103">
        <v>160.89047201797956</v>
      </c>
      <c r="O9" s="106" t="s">
        <v>131</v>
      </c>
    </row>
    <row r="10" spans="1:15">
      <c r="A10" s="100" t="s">
        <v>121</v>
      </c>
      <c r="B10" s="100" t="s">
        <v>122</v>
      </c>
      <c r="C10" s="100" t="s">
        <v>81</v>
      </c>
      <c r="D10" s="100"/>
      <c r="E10" s="101" t="s">
        <v>124</v>
      </c>
      <c r="F10" s="102" t="s">
        <v>130</v>
      </c>
      <c r="G10" s="103">
        <v>82</v>
      </c>
      <c r="H10" s="104">
        <v>142.81</v>
      </c>
      <c r="I10" s="105">
        <v>142.81</v>
      </c>
      <c r="J10" s="105">
        <v>142.90748776012856</v>
      </c>
      <c r="K10" s="105">
        <v>147.95683733478285</v>
      </c>
      <c r="L10" s="103">
        <v>151.7955867201978</v>
      </c>
      <c r="M10" s="103">
        <v>155.44045004653788</v>
      </c>
      <c r="N10" s="103">
        <v>160.89047201797956</v>
      </c>
      <c r="O10" s="106" t="s">
        <v>131</v>
      </c>
    </row>
    <row r="11" spans="1:15">
      <c r="A11" s="100" t="s">
        <v>121</v>
      </c>
      <c r="B11" s="100" t="s">
        <v>122</v>
      </c>
      <c r="C11" s="100" t="s">
        <v>81</v>
      </c>
      <c r="D11" s="100"/>
      <c r="E11" s="101" t="s">
        <v>124</v>
      </c>
      <c r="F11" s="102" t="s">
        <v>130</v>
      </c>
      <c r="G11" s="103">
        <v>98.36363636363636</v>
      </c>
      <c r="H11" s="104">
        <v>166.43754737754293</v>
      </c>
      <c r="I11" s="105">
        <v>166.43754737754293</v>
      </c>
      <c r="J11" s="105">
        <v>166.5511642369724</v>
      </c>
      <c r="K11" s="105">
        <v>172.43591571836234</v>
      </c>
      <c r="L11" s="103">
        <v>176.90977632129992</v>
      </c>
      <c r="M11" s="103">
        <v>181.15767291511264</v>
      </c>
      <c r="N11" s="103">
        <v>187.50938701132773</v>
      </c>
      <c r="O11" s="106" t="s">
        <v>131</v>
      </c>
    </row>
    <row r="12" spans="1:15">
      <c r="A12" s="100" t="s">
        <v>121</v>
      </c>
      <c r="B12" s="100" t="s">
        <v>122</v>
      </c>
      <c r="C12" s="100" t="s">
        <v>81</v>
      </c>
      <c r="D12" s="100"/>
      <c r="E12" s="101" t="s">
        <v>124</v>
      </c>
      <c r="F12" s="102" t="s">
        <v>130</v>
      </c>
      <c r="G12" s="103" t="s">
        <v>132</v>
      </c>
      <c r="H12" s="104">
        <v>210.96</v>
      </c>
      <c r="I12" s="105">
        <v>210.96</v>
      </c>
      <c r="J12" s="105">
        <v>211.10400964832095</v>
      </c>
      <c r="K12" s="105">
        <v>218.56294660139895</v>
      </c>
      <c r="L12" s="103">
        <v>224.23357590149797</v>
      </c>
      <c r="M12" s="103">
        <v>229.61779526516091</v>
      </c>
      <c r="N12" s="103">
        <v>237.66860847918892</v>
      </c>
      <c r="O12" s="106" t="s">
        <v>131</v>
      </c>
    </row>
    <row r="13" spans="1:15">
      <c r="A13" s="100" t="s">
        <v>121</v>
      </c>
      <c r="B13" s="100" t="s">
        <v>122</v>
      </c>
      <c r="C13" s="100" t="s">
        <v>133</v>
      </c>
      <c r="D13" s="100"/>
      <c r="E13" s="101" t="s">
        <v>124</v>
      </c>
      <c r="F13" s="102" t="s">
        <v>125</v>
      </c>
      <c r="G13" s="103" t="s">
        <v>132</v>
      </c>
      <c r="H13" s="104">
        <v>535.54</v>
      </c>
      <c r="I13" s="105">
        <v>535.54</v>
      </c>
      <c r="J13" s="105">
        <v>535.90558080708092</v>
      </c>
      <c r="K13" s="105">
        <v>554.84073010482177</v>
      </c>
      <c r="L13" s="103">
        <v>569.23610750041826</v>
      </c>
      <c r="M13" s="103">
        <v>582.90440878035781</v>
      </c>
      <c r="N13" s="103">
        <v>603.34208658013301</v>
      </c>
      <c r="O13" s="106" t="s">
        <v>134</v>
      </c>
    </row>
    <row r="14" spans="1:15">
      <c r="A14" s="100" t="s">
        <v>121</v>
      </c>
      <c r="B14" s="100" t="s">
        <v>122</v>
      </c>
      <c r="C14" s="100" t="s">
        <v>135</v>
      </c>
      <c r="D14" s="100"/>
      <c r="E14" s="101" t="s">
        <v>124</v>
      </c>
      <c r="F14" s="102" t="s">
        <v>130</v>
      </c>
      <c r="G14" s="103" t="s">
        <v>132</v>
      </c>
      <c r="H14" s="104">
        <v>142.81</v>
      </c>
      <c r="I14" s="105">
        <v>142.81</v>
      </c>
      <c r="J14" s="105">
        <v>142.90748776012856</v>
      </c>
      <c r="K14" s="105">
        <v>147.95683733478285</v>
      </c>
      <c r="L14" s="103">
        <v>151.7955867201978</v>
      </c>
      <c r="M14" s="103">
        <v>155.44045004653788</v>
      </c>
      <c r="N14" s="103">
        <v>160.89047201797956</v>
      </c>
      <c r="O14" s="106" t="s">
        <v>131</v>
      </c>
    </row>
    <row r="15" spans="1:15">
      <c r="A15" s="107" t="s">
        <v>121</v>
      </c>
      <c r="B15" s="107" t="s">
        <v>136</v>
      </c>
      <c r="C15" s="107" t="s">
        <v>137</v>
      </c>
      <c r="D15" s="107"/>
      <c r="E15" s="108" t="s">
        <v>124</v>
      </c>
      <c r="F15" s="109" t="s">
        <v>125</v>
      </c>
      <c r="G15" s="110"/>
      <c r="H15" s="111">
        <v>1285.29</v>
      </c>
      <c r="I15" s="112">
        <v>1285.29</v>
      </c>
      <c r="J15" s="112">
        <v>1286.1673898411568</v>
      </c>
      <c r="K15" s="112">
        <v>1331.6115360130455</v>
      </c>
      <c r="L15" s="110">
        <v>1366.1602804817801</v>
      </c>
      <c r="M15" s="103">
        <v>1398.9640504188408</v>
      </c>
      <c r="N15" s="103">
        <v>1448.0142481618161</v>
      </c>
      <c r="O15" s="113" t="s">
        <v>126</v>
      </c>
    </row>
    <row r="16" spans="1:15">
      <c r="A16" s="100" t="s">
        <v>121</v>
      </c>
      <c r="B16" s="100" t="s">
        <v>136</v>
      </c>
      <c r="C16" s="100" t="s">
        <v>77</v>
      </c>
      <c r="D16" s="100" t="s">
        <v>123</v>
      </c>
      <c r="E16" s="101" t="s">
        <v>124</v>
      </c>
      <c r="F16" s="102" t="s">
        <v>125</v>
      </c>
      <c r="G16" s="103">
        <v>82</v>
      </c>
      <c r="H16" s="104">
        <v>285.62</v>
      </c>
      <c r="I16" s="105">
        <v>285.62</v>
      </c>
      <c r="J16" s="105">
        <v>285.81497552025712</v>
      </c>
      <c r="K16" s="105">
        <v>295.91367466956569</v>
      </c>
      <c r="L16" s="103">
        <v>303.59117344039561</v>
      </c>
      <c r="M16" s="103">
        <v>310.88090009307575</v>
      </c>
      <c r="N16" s="103">
        <v>321.78094403595912</v>
      </c>
      <c r="O16" s="106" t="s">
        <v>126</v>
      </c>
    </row>
    <row r="17" spans="1:15">
      <c r="A17" s="100" t="s">
        <v>121</v>
      </c>
      <c r="B17" s="100" t="s">
        <v>136</v>
      </c>
      <c r="C17" s="100" t="s">
        <v>77</v>
      </c>
      <c r="D17" s="100" t="s">
        <v>138</v>
      </c>
      <c r="E17" s="101" t="s">
        <v>124</v>
      </c>
      <c r="F17" s="102" t="s">
        <v>125</v>
      </c>
      <c r="G17" s="103">
        <v>163</v>
      </c>
      <c r="H17" s="104">
        <v>428.43</v>
      </c>
      <c r="I17" s="105">
        <v>428.43</v>
      </c>
      <c r="J17" s="105">
        <v>428.72246328038557</v>
      </c>
      <c r="K17" s="105">
        <v>443.87051200434843</v>
      </c>
      <c r="L17" s="103">
        <v>455.38676016059338</v>
      </c>
      <c r="M17" s="103">
        <v>466.32135013961368</v>
      </c>
      <c r="N17" s="103">
        <v>482.67141605393874</v>
      </c>
      <c r="O17" s="106" t="s">
        <v>126</v>
      </c>
    </row>
    <row r="18" spans="1:15">
      <c r="A18" s="100" t="s">
        <v>121</v>
      </c>
      <c r="B18" s="100" t="s">
        <v>136</v>
      </c>
      <c r="C18" s="100" t="s">
        <v>77</v>
      </c>
      <c r="D18" s="100" t="s">
        <v>128</v>
      </c>
      <c r="E18" s="101" t="s">
        <v>124</v>
      </c>
      <c r="F18" s="102" t="s">
        <v>125</v>
      </c>
      <c r="G18" s="103">
        <v>244.99999999999997</v>
      </c>
      <c r="H18" s="104">
        <v>714.05</v>
      </c>
      <c r="I18" s="105">
        <v>714.05</v>
      </c>
      <c r="J18" s="105">
        <v>714.53743880064258</v>
      </c>
      <c r="K18" s="105">
        <v>739.78418667391406</v>
      </c>
      <c r="L18" s="103">
        <v>758.97793360098888</v>
      </c>
      <c r="M18" s="103">
        <v>777.20225023268927</v>
      </c>
      <c r="N18" s="103">
        <v>804.45236008989775</v>
      </c>
      <c r="O18" s="106" t="s">
        <v>126</v>
      </c>
    </row>
    <row r="19" spans="1:15">
      <c r="A19" s="100" t="s">
        <v>121</v>
      </c>
      <c r="B19" s="100" t="s">
        <v>136</v>
      </c>
      <c r="C19" s="100" t="s">
        <v>77</v>
      </c>
      <c r="D19" s="100" t="s">
        <v>129</v>
      </c>
      <c r="E19" s="101" t="s">
        <v>124</v>
      </c>
      <c r="F19" s="102" t="s">
        <v>125</v>
      </c>
      <c r="G19" s="103">
        <v>325.90909090909088</v>
      </c>
      <c r="H19" s="104">
        <v>856.86</v>
      </c>
      <c r="I19" s="105">
        <v>856.86</v>
      </c>
      <c r="J19" s="105">
        <v>857.44492656077114</v>
      </c>
      <c r="K19" s="105">
        <v>887.74102400869685</v>
      </c>
      <c r="L19" s="103">
        <v>910.77352032118677</v>
      </c>
      <c r="M19" s="103">
        <v>932.64270027922737</v>
      </c>
      <c r="N19" s="103">
        <v>965.34283210787748</v>
      </c>
      <c r="O19" s="106" t="s">
        <v>126</v>
      </c>
    </row>
    <row r="20" spans="1:15">
      <c r="A20" s="100" t="s">
        <v>121</v>
      </c>
      <c r="B20" s="100" t="s">
        <v>136</v>
      </c>
      <c r="C20" s="100" t="s">
        <v>78</v>
      </c>
      <c r="D20" s="100" t="s">
        <v>139</v>
      </c>
      <c r="E20" s="101" t="s">
        <v>124</v>
      </c>
      <c r="F20" s="102" t="s">
        <v>125</v>
      </c>
      <c r="G20" s="103">
        <v>82</v>
      </c>
      <c r="H20" s="104">
        <v>285.62</v>
      </c>
      <c r="I20" s="105">
        <v>285.62</v>
      </c>
      <c r="J20" s="105">
        <v>285.81497552025712</v>
      </c>
      <c r="K20" s="105">
        <v>295.91367466956569</v>
      </c>
      <c r="L20" s="103">
        <v>303.59117344039561</v>
      </c>
      <c r="M20" s="103">
        <v>310.88090009307575</v>
      </c>
      <c r="N20" s="103">
        <v>321.78094403595912</v>
      </c>
      <c r="O20" s="106" t="s">
        <v>126</v>
      </c>
    </row>
    <row r="21" spans="1:15">
      <c r="A21" s="100" t="s">
        <v>121</v>
      </c>
      <c r="B21" s="100" t="s">
        <v>136</v>
      </c>
      <c r="C21" s="100" t="s">
        <v>78</v>
      </c>
      <c r="D21" s="100" t="s">
        <v>140</v>
      </c>
      <c r="E21" s="101" t="s">
        <v>124</v>
      </c>
      <c r="F21" s="102" t="s">
        <v>125</v>
      </c>
      <c r="G21" s="103">
        <v>163</v>
      </c>
      <c r="H21" s="104">
        <v>428.43</v>
      </c>
      <c r="I21" s="105">
        <v>428.43</v>
      </c>
      <c r="J21" s="105">
        <v>428.72246328038557</v>
      </c>
      <c r="K21" s="105">
        <v>443.87051200434843</v>
      </c>
      <c r="L21" s="103">
        <v>455.38676016059338</v>
      </c>
      <c r="M21" s="103">
        <v>466.32135013961368</v>
      </c>
      <c r="N21" s="103">
        <v>482.67141605393874</v>
      </c>
      <c r="O21" s="106" t="s">
        <v>126</v>
      </c>
    </row>
    <row r="22" spans="1:15">
      <c r="A22" s="100" t="s">
        <v>121</v>
      </c>
      <c r="B22" s="100" t="s">
        <v>136</v>
      </c>
      <c r="C22" s="100" t="s">
        <v>78</v>
      </c>
      <c r="D22" s="100" t="s">
        <v>141</v>
      </c>
      <c r="E22" s="101" t="s">
        <v>124</v>
      </c>
      <c r="F22" s="102" t="s">
        <v>125</v>
      </c>
      <c r="G22" s="103">
        <v>244.99999999999997</v>
      </c>
      <c r="H22" s="104">
        <v>714.05</v>
      </c>
      <c r="I22" s="105">
        <v>714.05</v>
      </c>
      <c r="J22" s="105">
        <v>714.53743880064258</v>
      </c>
      <c r="K22" s="105">
        <v>739.78418667391406</v>
      </c>
      <c r="L22" s="103">
        <v>758.97793360098888</v>
      </c>
      <c r="M22" s="103">
        <v>777.20225023268927</v>
      </c>
      <c r="N22" s="103">
        <v>804.45236008989775</v>
      </c>
      <c r="O22" s="106" t="s">
        <v>126</v>
      </c>
    </row>
    <row r="23" spans="1:15">
      <c r="A23" s="100" t="s">
        <v>121</v>
      </c>
      <c r="B23" s="100" t="s">
        <v>136</v>
      </c>
      <c r="C23" s="100" t="s">
        <v>79</v>
      </c>
      <c r="D23" s="100" t="s">
        <v>142</v>
      </c>
      <c r="E23" s="101" t="s">
        <v>124</v>
      </c>
      <c r="F23" s="102" t="s">
        <v>125</v>
      </c>
      <c r="G23" s="103">
        <v>163</v>
      </c>
      <c r="H23" s="104">
        <v>428.43</v>
      </c>
      <c r="I23" s="105">
        <v>428.43</v>
      </c>
      <c r="J23" s="105">
        <v>428.72246328038557</v>
      </c>
      <c r="K23" s="105">
        <v>443.87051200434843</v>
      </c>
      <c r="L23" s="103">
        <v>455.38676016059338</v>
      </c>
      <c r="M23" s="103">
        <v>466.32135013961368</v>
      </c>
      <c r="N23" s="103">
        <v>482.67141605393874</v>
      </c>
      <c r="O23" s="106" t="s">
        <v>126</v>
      </c>
    </row>
    <row r="24" spans="1:15">
      <c r="A24" s="100" t="s">
        <v>121</v>
      </c>
      <c r="B24" s="100" t="s">
        <v>136</v>
      </c>
      <c r="C24" s="100" t="s">
        <v>79</v>
      </c>
      <c r="D24" s="100" t="s">
        <v>143</v>
      </c>
      <c r="E24" s="101" t="s">
        <v>124</v>
      </c>
      <c r="F24" s="102" t="s">
        <v>125</v>
      </c>
      <c r="G24" s="103">
        <v>244.99999999999997</v>
      </c>
      <c r="H24" s="104">
        <v>571.24</v>
      </c>
      <c r="I24" s="105">
        <v>571.24</v>
      </c>
      <c r="J24" s="105">
        <v>571.62995104051424</v>
      </c>
      <c r="K24" s="105">
        <v>591.82734933913139</v>
      </c>
      <c r="L24" s="103">
        <v>607.18234688079121</v>
      </c>
      <c r="M24" s="103">
        <v>621.7618001861515</v>
      </c>
      <c r="N24" s="103">
        <v>643.56188807191825</v>
      </c>
      <c r="O24" s="106" t="s">
        <v>126</v>
      </c>
    </row>
    <row r="25" spans="1:15">
      <c r="A25" s="100" t="s">
        <v>121</v>
      </c>
      <c r="B25" s="100" t="s">
        <v>136</v>
      </c>
      <c r="C25" s="100" t="s">
        <v>79</v>
      </c>
      <c r="D25" s="100" t="s">
        <v>129</v>
      </c>
      <c r="E25" s="101" t="s">
        <v>124</v>
      </c>
      <c r="F25" s="102" t="s">
        <v>125</v>
      </c>
      <c r="G25" s="103">
        <v>489.99999999999994</v>
      </c>
      <c r="H25" s="104">
        <v>856.86</v>
      </c>
      <c r="I25" s="105">
        <v>856.86</v>
      </c>
      <c r="J25" s="105">
        <v>857.44492656077114</v>
      </c>
      <c r="K25" s="105">
        <v>887.74102400869685</v>
      </c>
      <c r="L25" s="103">
        <v>910.77352032118677</v>
      </c>
      <c r="M25" s="103">
        <v>932.64270027922737</v>
      </c>
      <c r="N25" s="103">
        <v>965.34283210787748</v>
      </c>
      <c r="O25" s="106" t="s">
        <v>126</v>
      </c>
    </row>
    <row r="26" spans="1:15">
      <c r="A26" s="100" t="s">
        <v>121</v>
      </c>
      <c r="B26" s="100" t="s">
        <v>136</v>
      </c>
      <c r="C26" s="100" t="s">
        <v>80</v>
      </c>
      <c r="D26" s="100"/>
      <c r="E26" s="101" t="s">
        <v>124</v>
      </c>
      <c r="F26" s="102" t="s">
        <v>130</v>
      </c>
      <c r="G26" s="103">
        <v>98.36363636363636</v>
      </c>
      <c r="H26" s="104" t="s">
        <v>268</v>
      </c>
      <c r="I26" s="105">
        <v>166.43754737754293</v>
      </c>
      <c r="J26" s="105">
        <v>166.5511642369724</v>
      </c>
      <c r="K26" s="105">
        <v>172.43591571836234</v>
      </c>
      <c r="L26" s="103">
        <v>176.90977632129992</v>
      </c>
      <c r="M26" s="103">
        <v>181.15767291511264</v>
      </c>
      <c r="N26" s="103">
        <v>187.50938701132773</v>
      </c>
      <c r="O26" s="106" t="s">
        <v>131</v>
      </c>
    </row>
    <row r="27" spans="1:15" ht="24">
      <c r="A27" s="100" t="s">
        <v>121</v>
      </c>
      <c r="B27" s="100" t="s">
        <v>136</v>
      </c>
      <c r="C27" s="100" t="s">
        <v>81</v>
      </c>
      <c r="D27" s="100"/>
      <c r="E27" s="101" t="s">
        <v>124</v>
      </c>
      <c r="F27" s="102" t="s">
        <v>130</v>
      </c>
      <c r="G27" s="103">
        <v>82</v>
      </c>
      <c r="H27" s="104" t="s">
        <v>269</v>
      </c>
      <c r="I27" s="105">
        <v>142.81</v>
      </c>
      <c r="J27" s="105">
        <v>142.90748776012856</v>
      </c>
      <c r="K27" s="105">
        <v>147.95683733478285</v>
      </c>
      <c r="L27" s="103">
        <v>151.7955867201978</v>
      </c>
      <c r="M27" s="103">
        <v>155.44045004653788</v>
      </c>
      <c r="N27" s="103">
        <v>160.89047201797956</v>
      </c>
      <c r="O27" s="106" t="s">
        <v>131</v>
      </c>
    </row>
    <row r="28" spans="1:15" ht="24">
      <c r="A28" s="100" t="s">
        <v>121</v>
      </c>
      <c r="B28" s="100" t="s">
        <v>136</v>
      </c>
      <c r="C28" s="100" t="s">
        <v>81</v>
      </c>
      <c r="D28" s="100"/>
      <c r="E28" s="101" t="s">
        <v>124</v>
      </c>
      <c r="F28" s="102" t="s">
        <v>130</v>
      </c>
      <c r="G28" s="103">
        <v>98.36363636363636</v>
      </c>
      <c r="H28" s="104" t="s">
        <v>269</v>
      </c>
      <c r="I28" s="105">
        <v>166.43754737754293</v>
      </c>
      <c r="J28" s="105">
        <v>166.5511642369724</v>
      </c>
      <c r="K28" s="105">
        <v>172.43591571836234</v>
      </c>
      <c r="L28" s="103">
        <v>176.90977632129992</v>
      </c>
      <c r="M28" s="103">
        <v>181.15767291511264</v>
      </c>
      <c r="N28" s="103">
        <v>187.50938701132773</v>
      </c>
      <c r="O28" s="106" t="s">
        <v>131</v>
      </c>
    </row>
    <row r="29" spans="1:15">
      <c r="A29" s="100" t="s">
        <v>121</v>
      </c>
      <c r="B29" s="100" t="s">
        <v>136</v>
      </c>
      <c r="C29" s="100" t="s">
        <v>144</v>
      </c>
      <c r="D29" s="100"/>
      <c r="E29" s="101" t="s">
        <v>124</v>
      </c>
      <c r="F29" s="102" t="s">
        <v>125</v>
      </c>
      <c r="G29" s="114" t="s">
        <v>132</v>
      </c>
      <c r="H29" s="104">
        <v>856.86</v>
      </c>
      <c r="I29" s="105">
        <v>856.86</v>
      </c>
      <c r="J29" s="105">
        <v>857.44492656077114</v>
      </c>
      <c r="K29" s="105">
        <v>887.74102400869685</v>
      </c>
      <c r="L29" s="103">
        <v>910.77352032118677</v>
      </c>
      <c r="M29" s="103">
        <v>932.64270027922737</v>
      </c>
      <c r="N29" s="103">
        <v>965.34283210787748</v>
      </c>
      <c r="O29" s="106" t="s">
        <v>134</v>
      </c>
    </row>
    <row r="30" spans="1:15">
      <c r="A30" s="107" t="s">
        <v>121</v>
      </c>
      <c r="B30" s="107" t="s">
        <v>136</v>
      </c>
      <c r="C30" s="107" t="s">
        <v>145</v>
      </c>
      <c r="D30" s="107"/>
      <c r="E30" s="108" t="s">
        <v>124</v>
      </c>
      <c r="F30" s="109" t="s">
        <v>130</v>
      </c>
      <c r="G30" s="115" t="s">
        <v>132</v>
      </c>
      <c r="H30" s="111">
        <v>142.81</v>
      </c>
      <c r="I30" s="112">
        <v>142.81</v>
      </c>
      <c r="J30" s="112">
        <v>142.90748776012856</v>
      </c>
      <c r="K30" s="112">
        <v>147.95683733478285</v>
      </c>
      <c r="L30" s="110">
        <v>151.7955867201978</v>
      </c>
      <c r="M30" s="103">
        <v>155.44045004653788</v>
      </c>
      <c r="N30" s="103">
        <v>160.89047201797956</v>
      </c>
      <c r="O30" s="113" t="s">
        <v>134</v>
      </c>
    </row>
    <row r="31" spans="1:15">
      <c r="A31" s="100" t="s">
        <v>121</v>
      </c>
      <c r="B31" s="100" t="s">
        <v>136</v>
      </c>
      <c r="C31" s="100" t="s">
        <v>135</v>
      </c>
      <c r="D31" s="100"/>
      <c r="E31" s="101" t="s">
        <v>124</v>
      </c>
      <c r="F31" s="102" t="s">
        <v>130</v>
      </c>
      <c r="G31" s="114" t="s">
        <v>132</v>
      </c>
      <c r="H31" s="104" t="s">
        <v>270</v>
      </c>
      <c r="I31" s="105">
        <v>142.81</v>
      </c>
      <c r="J31" s="105">
        <v>142.90748776012856</v>
      </c>
      <c r="K31" s="105">
        <v>147.95683733478285</v>
      </c>
      <c r="L31" s="103">
        <v>151.7955867201978</v>
      </c>
      <c r="M31" s="103">
        <v>155.44045004653788</v>
      </c>
      <c r="N31" s="103">
        <v>160.89047201797956</v>
      </c>
      <c r="O31" s="106" t="s">
        <v>131</v>
      </c>
    </row>
    <row r="32" spans="1:15">
      <c r="A32" s="100" t="s">
        <v>121</v>
      </c>
      <c r="B32" s="100" t="s">
        <v>146</v>
      </c>
      <c r="C32" s="100" t="s">
        <v>77</v>
      </c>
      <c r="D32" s="100"/>
      <c r="E32" s="101" t="s">
        <v>124</v>
      </c>
      <c r="F32" s="102" t="s">
        <v>130</v>
      </c>
      <c r="G32" s="103">
        <v>82</v>
      </c>
      <c r="H32" s="104" t="s">
        <v>270</v>
      </c>
      <c r="I32" s="105">
        <v>142.81</v>
      </c>
      <c r="J32" s="105">
        <v>142.90748776012856</v>
      </c>
      <c r="K32" s="105">
        <v>147.95683733478285</v>
      </c>
      <c r="L32" s="103">
        <v>151.7955867201978</v>
      </c>
      <c r="M32" s="103">
        <v>155.44045004653788</v>
      </c>
      <c r="N32" s="103">
        <v>160.89047201797956</v>
      </c>
      <c r="O32" s="106" t="s">
        <v>131</v>
      </c>
    </row>
    <row r="33" spans="1:15">
      <c r="A33" s="100" t="s">
        <v>121</v>
      </c>
      <c r="B33" s="100" t="s">
        <v>146</v>
      </c>
      <c r="C33" s="100" t="s">
        <v>78</v>
      </c>
      <c r="D33" s="100"/>
      <c r="E33" s="101" t="s">
        <v>124</v>
      </c>
      <c r="F33" s="102" t="s">
        <v>130</v>
      </c>
      <c r="G33" s="103">
        <v>82</v>
      </c>
      <c r="H33" s="104" t="s">
        <v>270</v>
      </c>
      <c r="I33" s="105">
        <v>142.81</v>
      </c>
      <c r="J33" s="105">
        <v>142.90748776012856</v>
      </c>
      <c r="K33" s="105">
        <v>147.95683733478285</v>
      </c>
      <c r="L33" s="103">
        <v>151.7955867201978</v>
      </c>
      <c r="M33" s="103">
        <v>155.44045004653788</v>
      </c>
      <c r="N33" s="103">
        <v>160.89047201797956</v>
      </c>
      <c r="O33" s="106" t="s">
        <v>131</v>
      </c>
    </row>
    <row r="34" spans="1:15">
      <c r="A34" s="100" t="s">
        <v>121</v>
      </c>
      <c r="B34" s="100" t="s">
        <v>146</v>
      </c>
      <c r="C34" s="100" t="s">
        <v>79</v>
      </c>
      <c r="D34" s="100"/>
      <c r="E34" s="101" t="s">
        <v>124</v>
      </c>
      <c r="F34" s="102" t="s">
        <v>130</v>
      </c>
      <c r="G34" s="103">
        <v>82</v>
      </c>
      <c r="H34" s="104" t="s">
        <v>270</v>
      </c>
      <c r="I34" s="105">
        <v>142.81</v>
      </c>
      <c r="J34" s="105">
        <v>142.90748776012856</v>
      </c>
      <c r="K34" s="105">
        <v>147.95683733478285</v>
      </c>
      <c r="L34" s="103">
        <v>151.7955867201978</v>
      </c>
      <c r="M34" s="103">
        <v>155.44045004653788</v>
      </c>
      <c r="N34" s="103">
        <v>160.89047201797956</v>
      </c>
      <c r="O34" s="106" t="s">
        <v>131</v>
      </c>
    </row>
    <row r="35" spans="1:15" ht="36">
      <c r="A35" s="100" t="s">
        <v>121</v>
      </c>
      <c r="B35" s="100" t="s">
        <v>146</v>
      </c>
      <c r="C35" s="100" t="s">
        <v>147</v>
      </c>
      <c r="D35" s="100"/>
      <c r="E35" s="101" t="s">
        <v>124</v>
      </c>
      <c r="F35" s="102" t="s">
        <v>130</v>
      </c>
      <c r="G35" s="103">
        <v>98.36363636363636</v>
      </c>
      <c r="H35" s="104" t="s">
        <v>271</v>
      </c>
      <c r="I35" s="105">
        <v>166.43754737754293</v>
      </c>
      <c r="J35" s="105">
        <v>166.5511642369724</v>
      </c>
      <c r="K35" s="105">
        <v>172.43591571836234</v>
      </c>
      <c r="L35" s="103">
        <v>176.90977632129992</v>
      </c>
      <c r="M35" s="103">
        <v>181.15767291511264</v>
      </c>
      <c r="N35" s="103">
        <v>187.50938701132773</v>
      </c>
      <c r="O35" s="106" t="s">
        <v>131</v>
      </c>
    </row>
    <row r="36" spans="1:15" ht="36">
      <c r="A36" s="100" t="s">
        <v>121</v>
      </c>
      <c r="B36" s="100" t="s">
        <v>146</v>
      </c>
      <c r="C36" s="100" t="s">
        <v>148</v>
      </c>
      <c r="D36" s="100"/>
      <c r="E36" s="101" t="s">
        <v>124</v>
      </c>
      <c r="F36" s="102" t="s">
        <v>130</v>
      </c>
      <c r="G36" s="103" t="s">
        <v>132</v>
      </c>
      <c r="H36" s="104" t="s">
        <v>271</v>
      </c>
      <c r="I36" s="105">
        <v>210.96</v>
      </c>
      <c r="J36" s="105">
        <v>211.10400964832095</v>
      </c>
      <c r="K36" s="105">
        <v>218.56294660139895</v>
      </c>
      <c r="L36" s="103">
        <v>224.23357590149797</v>
      </c>
      <c r="M36" s="103">
        <v>229.61779526516091</v>
      </c>
      <c r="N36" s="103">
        <v>237.66860847918892</v>
      </c>
      <c r="O36" s="106" t="s">
        <v>131</v>
      </c>
    </row>
    <row r="37" spans="1:15" ht="24">
      <c r="A37" s="100" t="s">
        <v>121</v>
      </c>
      <c r="B37" s="100" t="s">
        <v>146</v>
      </c>
      <c r="C37" s="100" t="s">
        <v>149</v>
      </c>
      <c r="D37" s="100"/>
      <c r="E37" s="101" t="s">
        <v>124</v>
      </c>
      <c r="F37" s="102" t="s">
        <v>130</v>
      </c>
      <c r="G37" s="103">
        <v>82</v>
      </c>
      <c r="H37" s="104" t="s">
        <v>272</v>
      </c>
      <c r="I37" s="105">
        <v>166.43754737754293</v>
      </c>
      <c r="J37" s="105">
        <v>166.5511642369724</v>
      </c>
      <c r="K37" s="105">
        <v>172.43591571836234</v>
      </c>
      <c r="L37" s="103">
        <v>176.90977632129992</v>
      </c>
      <c r="M37" s="103">
        <v>181.15767291511264</v>
      </c>
      <c r="N37" s="103">
        <v>187.50938701132773</v>
      </c>
      <c r="O37" s="106" t="s">
        <v>131</v>
      </c>
    </row>
    <row r="38" spans="1:15" ht="24">
      <c r="A38" s="100" t="s">
        <v>121</v>
      </c>
      <c r="B38" s="100" t="s">
        <v>146</v>
      </c>
      <c r="C38" s="100" t="s">
        <v>150</v>
      </c>
      <c r="D38" s="100"/>
      <c r="E38" s="101" t="s">
        <v>124</v>
      </c>
      <c r="F38" s="102" t="s">
        <v>130</v>
      </c>
      <c r="G38" s="103">
        <v>98.36363636363636</v>
      </c>
      <c r="H38" s="104" t="s">
        <v>272</v>
      </c>
      <c r="I38" s="105">
        <v>210.96</v>
      </c>
      <c r="J38" s="105">
        <v>211.10400964832095</v>
      </c>
      <c r="K38" s="105">
        <v>218.56294660139895</v>
      </c>
      <c r="L38" s="103">
        <v>224.23357590149797</v>
      </c>
      <c r="M38" s="103">
        <v>229.61779526516091</v>
      </c>
      <c r="N38" s="103">
        <v>237.66860847918892</v>
      </c>
      <c r="O38" s="106" t="s">
        <v>131</v>
      </c>
    </row>
    <row r="39" spans="1:15">
      <c r="A39" s="100" t="s">
        <v>151</v>
      </c>
      <c r="B39" s="100" t="s">
        <v>152</v>
      </c>
      <c r="C39" s="100" t="s">
        <v>77</v>
      </c>
      <c r="D39" s="100" t="s">
        <v>153</v>
      </c>
      <c r="E39" s="101" t="s">
        <v>124</v>
      </c>
      <c r="F39" s="102" t="s">
        <v>125</v>
      </c>
      <c r="G39" s="103" t="s">
        <v>154</v>
      </c>
      <c r="H39" s="104">
        <v>71.41</v>
      </c>
      <c r="I39" s="105">
        <v>71.41</v>
      </c>
      <c r="J39" s="105">
        <v>71.458747293262221</v>
      </c>
      <c r="K39" s="105">
        <v>73.983598866163717</v>
      </c>
      <c r="L39" s="103">
        <v>75.903107959451887</v>
      </c>
      <c r="M39" s="103">
        <v>77.725667234950436</v>
      </c>
      <c r="N39" s="103">
        <v>80.450869034408825</v>
      </c>
      <c r="O39" s="106" t="s">
        <v>155</v>
      </c>
    </row>
    <row r="40" spans="1:15">
      <c r="A40" s="100" t="s">
        <v>151</v>
      </c>
      <c r="B40" s="100" t="s">
        <v>152</v>
      </c>
      <c r="C40" s="100" t="s">
        <v>77</v>
      </c>
      <c r="D40" s="100" t="s">
        <v>156</v>
      </c>
      <c r="E40" s="101" t="s">
        <v>124</v>
      </c>
      <c r="F40" s="102" t="s">
        <v>125</v>
      </c>
      <c r="G40" s="103" t="s">
        <v>154</v>
      </c>
      <c r="H40" s="104">
        <v>171.37</v>
      </c>
      <c r="I40" s="105">
        <v>171.37</v>
      </c>
      <c r="J40" s="105">
        <v>171.48698394687509</v>
      </c>
      <c r="K40" s="105">
        <v>177.54613272223051</v>
      </c>
      <c r="L40" s="103">
        <v>182.15257822449621</v>
      </c>
      <c r="M40" s="103">
        <v>186.52636317117293</v>
      </c>
      <c r="N40" s="103">
        <v>193.06631321140796</v>
      </c>
      <c r="O40" s="106" t="s">
        <v>155</v>
      </c>
    </row>
    <row r="41" spans="1:15">
      <c r="A41" s="100" t="s">
        <v>151</v>
      </c>
      <c r="B41" s="100" t="s">
        <v>152</v>
      </c>
      <c r="C41" s="100" t="s">
        <v>77</v>
      </c>
      <c r="D41" s="100" t="s">
        <v>157</v>
      </c>
      <c r="E41" s="101" t="s">
        <v>124</v>
      </c>
      <c r="F41" s="102" t="s">
        <v>125</v>
      </c>
      <c r="G41" s="103" t="s">
        <v>154</v>
      </c>
      <c r="H41" s="104">
        <v>357.03</v>
      </c>
      <c r="I41" s="105">
        <v>357.03</v>
      </c>
      <c r="J41" s="105">
        <v>357.27372281351927</v>
      </c>
      <c r="K41" s="105">
        <v>369.89727353572937</v>
      </c>
      <c r="L41" s="103">
        <v>379.49428139984747</v>
      </c>
      <c r="M41" s="103">
        <v>388.60656732802613</v>
      </c>
      <c r="N41" s="103">
        <v>402.23181307036788</v>
      </c>
      <c r="O41" s="106" t="s">
        <v>155</v>
      </c>
    </row>
    <row r="42" spans="1:15">
      <c r="A42" s="100" t="s">
        <v>151</v>
      </c>
      <c r="B42" s="100" t="s">
        <v>152</v>
      </c>
      <c r="C42" s="100" t="s">
        <v>77</v>
      </c>
      <c r="D42" s="100" t="s">
        <v>158</v>
      </c>
      <c r="E42" s="101" t="s">
        <v>124</v>
      </c>
      <c r="F42" s="102" t="s">
        <v>125</v>
      </c>
      <c r="G42" s="103" t="s">
        <v>159</v>
      </c>
      <c r="H42" s="104">
        <v>42.84</v>
      </c>
      <c r="I42" s="105">
        <v>42.84</v>
      </c>
      <c r="J42" s="105">
        <v>42.869244280119787</v>
      </c>
      <c r="K42" s="105">
        <v>44.383943081171466</v>
      </c>
      <c r="L42" s="103">
        <v>45.535487256447553</v>
      </c>
      <c r="M42" s="103">
        <v>46.628869686952484</v>
      </c>
      <c r="N42" s="103">
        <v>48.263761790142475</v>
      </c>
      <c r="O42" s="106" t="s">
        <v>155</v>
      </c>
    </row>
    <row r="43" spans="1:15">
      <c r="A43" s="100" t="s">
        <v>151</v>
      </c>
      <c r="B43" s="100" t="s">
        <v>152</v>
      </c>
      <c r="C43" s="100" t="s">
        <v>77</v>
      </c>
      <c r="D43" s="100" t="s">
        <v>160</v>
      </c>
      <c r="E43" s="101" t="s">
        <v>124</v>
      </c>
      <c r="F43" s="102" t="s">
        <v>125</v>
      </c>
      <c r="G43" s="103" t="s">
        <v>159</v>
      </c>
      <c r="H43" s="104">
        <v>99.97</v>
      </c>
      <c r="I43" s="105">
        <v>99.97</v>
      </c>
      <c r="J43" s="105">
        <v>100.03824348000875</v>
      </c>
      <c r="K43" s="105">
        <v>103.57289425361135</v>
      </c>
      <c r="L43" s="103">
        <v>106.26009946375025</v>
      </c>
      <c r="M43" s="103">
        <v>108.81158035958541</v>
      </c>
      <c r="N43" s="103">
        <v>112.62671022783711</v>
      </c>
      <c r="O43" s="106" t="s">
        <v>155</v>
      </c>
    </row>
    <row r="44" spans="1:15">
      <c r="A44" s="100" t="s">
        <v>151</v>
      </c>
      <c r="B44" s="100" t="s">
        <v>152</v>
      </c>
      <c r="C44" s="100" t="s">
        <v>77</v>
      </c>
      <c r="D44" s="100" t="s">
        <v>161</v>
      </c>
      <c r="E44" s="101" t="s">
        <v>124</v>
      </c>
      <c r="F44" s="102" t="s">
        <v>125</v>
      </c>
      <c r="G44" s="103" t="s">
        <v>159</v>
      </c>
      <c r="H44" s="104">
        <v>214.22</v>
      </c>
      <c r="I44" s="105">
        <v>214.22</v>
      </c>
      <c r="J44" s="105">
        <v>214.36623505339077</v>
      </c>
      <c r="K44" s="105">
        <v>221.94043620094655</v>
      </c>
      <c r="L44" s="103">
        <v>227.69869467964969</v>
      </c>
      <c r="M44" s="103">
        <v>233.16611728148834</v>
      </c>
      <c r="N44" s="103">
        <v>241.34134105238843</v>
      </c>
      <c r="O44" s="106" t="s">
        <v>155</v>
      </c>
    </row>
    <row r="45" spans="1:15">
      <c r="A45" s="100" t="s">
        <v>151</v>
      </c>
      <c r="B45" s="100" t="s">
        <v>152</v>
      </c>
      <c r="C45" s="100" t="s">
        <v>77</v>
      </c>
      <c r="D45" s="100" t="s">
        <v>162</v>
      </c>
      <c r="E45" s="101" t="s">
        <v>124</v>
      </c>
      <c r="F45" s="102" t="s">
        <v>125</v>
      </c>
      <c r="G45" s="103" t="s">
        <v>163</v>
      </c>
      <c r="H45" s="104">
        <v>14.28</v>
      </c>
      <c r="I45" s="105">
        <v>14.28</v>
      </c>
      <c r="J45" s="105">
        <v>14.289748093373261</v>
      </c>
      <c r="K45" s="105">
        <v>14.794647693723819</v>
      </c>
      <c r="L45" s="103">
        <v>15.17849575214918</v>
      </c>
      <c r="M45" s="103">
        <v>15.542956562317491</v>
      </c>
      <c r="N45" s="103">
        <v>16.087920596714152</v>
      </c>
      <c r="O45" s="106" t="s">
        <v>155</v>
      </c>
    </row>
    <row r="46" spans="1:15">
      <c r="A46" s="100" t="s">
        <v>151</v>
      </c>
      <c r="B46" s="100" t="s">
        <v>152</v>
      </c>
      <c r="C46" s="100" t="s">
        <v>77</v>
      </c>
      <c r="D46" s="100" t="s">
        <v>164</v>
      </c>
      <c r="E46" s="101" t="s">
        <v>124</v>
      </c>
      <c r="F46" s="102" t="s">
        <v>125</v>
      </c>
      <c r="G46" s="103" t="s">
        <v>163</v>
      </c>
      <c r="H46" s="104">
        <v>57.12</v>
      </c>
      <c r="I46" s="105">
        <v>57.12</v>
      </c>
      <c r="J46" s="105">
        <v>57.158992373493042</v>
      </c>
      <c r="K46" s="105">
        <v>59.178590774895277</v>
      </c>
      <c r="L46" s="103">
        <v>60.71398300859672</v>
      </c>
      <c r="M46" s="103">
        <v>62.171826249269962</v>
      </c>
      <c r="N46" s="103">
        <v>64.351682386856609</v>
      </c>
      <c r="O46" s="106" t="s">
        <v>155</v>
      </c>
    </row>
    <row r="47" spans="1:15">
      <c r="A47" s="100" t="s">
        <v>151</v>
      </c>
      <c r="B47" s="100" t="s">
        <v>152</v>
      </c>
      <c r="C47" s="100" t="s">
        <v>77</v>
      </c>
      <c r="D47" s="100" t="s">
        <v>165</v>
      </c>
      <c r="E47" s="101" t="s">
        <v>124</v>
      </c>
      <c r="F47" s="102" t="s">
        <v>125</v>
      </c>
      <c r="G47" s="103" t="s">
        <v>163</v>
      </c>
      <c r="H47" s="104">
        <v>99.97</v>
      </c>
      <c r="I47" s="105">
        <v>99.97</v>
      </c>
      <c r="J47" s="105">
        <v>100.03824348000875</v>
      </c>
      <c r="K47" s="105">
        <v>103.57289425361135</v>
      </c>
      <c r="L47" s="103">
        <v>106.26009946375025</v>
      </c>
      <c r="M47" s="103">
        <v>108.81158035958541</v>
      </c>
      <c r="N47" s="103">
        <v>112.62671022783711</v>
      </c>
      <c r="O47" s="106" t="s">
        <v>155</v>
      </c>
    </row>
    <row r="48" spans="1:15">
      <c r="A48" s="100" t="s">
        <v>151</v>
      </c>
      <c r="B48" s="100" t="s">
        <v>152</v>
      </c>
      <c r="C48" s="100" t="s">
        <v>77</v>
      </c>
      <c r="D48" s="100" t="s">
        <v>166</v>
      </c>
      <c r="E48" s="101" t="s">
        <v>124</v>
      </c>
      <c r="F48" s="102" t="s">
        <v>125</v>
      </c>
      <c r="G48" s="103">
        <v>41</v>
      </c>
      <c r="H48" s="104">
        <v>71.41</v>
      </c>
      <c r="I48" s="105">
        <v>71.41</v>
      </c>
      <c r="J48" s="105">
        <v>71.458747293262221</v>
      </c>
      <c r="K48" s="105">
        <v>73.983598866163717</v>
      </c>
      <c r="L48" s="103">
        <v>75.903107959451887</v>
      </c>
      <c r="M48" s="103">
        <v>77.725667234950436</v>
      </c>
      <c r="N48" s="103">
        <v>80.450869034408825</v>
      </c>
      <c r="O48" s="106" t="s">
        <v>126</v>
      </c>
    </row>
    <row r="49" spans="1:15">
      <c r="A49" s="100" t="s">
        <v>151</v>
      </c>
      <c r="B49" s="100" t="s">
        <v>152</v>
      </c>
      <c r="C49" s="100" t="s">
        <v>78</v>
      </c>
      <c r="D49" s="100" t="s">
        <v>167</v>
      </c>
      <c r="E49" s="101" t="s">
        <v>168</v>
      </c>
      <c r="F49" s="102" t="s">
        <v>125</v>
      </c>
      <c r="G49" s="103" t="s">
        <v>169</v>
      </c>
      <c r="H49" s="104">
        <v>85.69</v>
      </c>
      <c r="I49" s="105">
        <v>85.69</v>
      </c>
      <c r="J49" s="105">
        <v>85.748495386635483</v>
      </c>
      <c r="K49" s="105">
        <v>88.778246559887549</v>
      </c>
      <c r="L49" s="103">
        <v>91.081603711601076</v>
      </c>
      <c r="M49" s="103">
        <v>93.268623797267921</v>
      </c>
      <c r="N49" s="103">
        <v>96.538789631122953</v>
      </c>
      <c r="O49" s="106" t="s">
        <v>170</v>
      </c>
    </row>
    <row r="50" spans="1:15">
      <c r="A50" s="100" t="s">
        <v>151</v>
      </c>
      <c r="B50" s="100" t="s">
        <v>152</v>
      </c>
      <c r="C50" s="100" t="s">
        <v>78</v>
      </c>
      <c r="D50" s="100" t="s">
        <v>171</v>
      </c>
      <c r="E50" s="101" t="s">
        <v>168</v>
      </c>
      <c r="F50" s="102" t="s">
        <v>125</v>
      </c>
      <c r="G50" s="103" t="s">
        <v>169</v>
      </c>
      <c r="H50" s="104">
        <v>171.37</v>
      </c>
      <c r="I50" s="105">
        <v>171.37</v>
      </c>
      <c r="J50" s="105">
        <v>171.48698394687509</v>
      </c>
      <c r="K50" s="105">
        <v>177.54613272223051</v>
      </c>
      <c r="L50" s="103">
        <v>182.15257822449621</v>
      </c>
      <c r="M50" s="103">
        <v>186.52636317117293</v>
      </c>
      <c r="N50" s="103">
        <v>193.06631321140796</v>
      </c>
      <c r="O50" s="106" t="s">
        <v>170</v>
      </c>
    </row>
    <row r="51" spans="1:15">
      <c r="A51" s="100" t="s">
        <v>151</v>
      </c>
      <c r="B51" s="100" t="s">
        <v>152</v>
      </c>
      <c r="C51" s="100" t="s">
        <v>78</v>
      </c>
      <c r="D51" s="100" t="s">
        <v>172</v>
      </c>
      <c r="E51" s="101" t="s">
        <v>168</v>
      </c>
      <c r="F51" s="102" t="s">
        <v>125</v>
      </c>
      <c r="G51" s="103" t="s">
        <v>169</v>
      </c>
      <c r="H51" s="104">
        <v>314.18</v>
      </c>
      <c r="I51" s="105">
        <v>314.18</v>
      </c>
      <c r="J51" s="105">
        <v>314.39447170700362</v>
      </c>
      <c r="K51" s="105">
        <v>325.50297005701333</v>
      </c>
      <c r="L51" s="103">
        <v>333.94816494469399</v>
      </c>
      <c r="M51" s="103">
        <v>341.96681321771081</v>
      </c>
      <c r="N51" s="103">
        <v>353.95678522938755</v>
      </c>
      <c r="O51" s="106" t="s">
        <v>170</v>
      </c>
    </row>
    <row r="52" spans="1:15">
      <c r="A52" s="100" t="s">
        <v>151</v>
      </c>
      <c r="B52" s="100" t="s">
        <v>152</v>
      </c>
      <c r="C52" s="100" t="s">
        <v>78</v>
      </c>
      <c r="D52" s="100" t="s">
        <v>173</v>
      </c>
      <c r="E52" s="101" t="s">
        <v>168</v>
      </c>
      <c r="F52" s="102" t="s">
        <v>125</v>
      </c>
      <c r="G52" s="103" t="s">
        <v>174</v>
      </c>
      <c r="H52" s="104">
        <v>71.41</v>
      </c>
      <c r="I52" s="105">
        <v>71.41</v>
      </c>
      <c r="J52" s="105">
        <v>71.458747293262221</v>
      </c>
      <c r="K52" s="105">
        <v>73.983598866163717</v>
      </c>
      <c r="L52" s="103">
        <v>75.903107959451887</v>
      </c>
      <c r="M52" s="103">
        <v>77.725667234950436</v>
      </c>
      <c r="N52" s="103">
        <v>80.450869034408825</v>
      </c>
      <c r="O52" s="106" t="s">
        <v>170</v>
      </c>
    </row>
    <row r="53" spans="1:15">
      <c r="A53" s="100" t="s">
        <v>151</v>
      </c>
      <c r="B53" s="100" t="s">
        <v>152</v>
      </c>
      <c r="C53" s="100" t="s">
        <v>78</v>
      </c>
      <c r="D53" s="100" t="s">
        <v>175</v>
      </c>
      <c r="E53" s="101" t="s">
        <v>168</v>
      </c>
      <c r="F53" s="102" t="s">
        <v>125</v>
      </c>
      <c r="G53" s="103" t="s">
        <v>174</v>
      </c>
      <c r="H53" s="104">
        <v>142.81</v>
      </c>
      <c r="I53" s="105">
        <v>142.81</v>
      </c>
      <c r="J53" s="105">
        <v>142.90748776012856</v>
      </c>
      <c r="K53" s="105">
        <v>147.95683733478285</v>
      </c>
      <c r="L53" s="103">
        <v>151.7955867201978</v>
      </c>
      <c r="M53" s="103">
        <v>155.44045004653788</v>
      </c>
      <c r="N53" s="103">
        <v>160.89047201797956</v>
      </c>
      <c r="O53" s="106" t="s">
        <v>170</v>
      </c>
    </row>
    <row r="54" spans="1:15">
      <c r="A54" s="100" t="s">
        <v>151</v>
      </c>
      <c r="B54" s="100" t="s">
        <v>152</v>
      </c>
      <c r="C54" s="100" t="s">
        <v>78</v>
      </c>
      <c r="D54" s="100" t="s">
        <v>176</v>
      </c>
      <c r="E54" s="101" t="s">
        <v>168</v>
      </c>
      <c r="F54" s="102" t="s">
        <v>125</v>
      </c>
      <c r="G54" s="103" t="s">
        <v>174</v>
      </c>
      <c r="H54" s="104">
        <v>285.62</v>
      </c>
      <c r="I54" s="105">
        <v>285.62</v>
      </c>
      <c r="J54" s="105">
        <v>285.81497552025712</v>
      </c>
      <c r="K54" s="105">
        <v>295.91367466956569</v>
      </c>
      <c r="L54" s="103">
        <v>303.59117344039561</v>
      </c>
      <c r="M54" s="103">
        <v>310.88090009307575</v>
      </c>
      <c r="N54" s="103">
        <v>321.78094403595912</v>
      </c>
      <c r="O54" s="106" t="s">
        <v>170</v>
      </c>
    </row>
    <row r="55" spans="1:15">
      <c r="A55" s="100" t="s">
        <v>151</v>
      </c>
      <c r="B55" s="100" t="s">
        <v>152</v>
      </c>
      <c r="C55" s="100" t="s">
        <v>78</v>
      </c>
      <c r="D55" s="100" t="s">
        <v>177</v>
      </c>
      <c r="E55" s="101" t="s">
        <v>168</v>
      </c>
      <c r="F55" s="102" t="s">
        <v>125</v>
      </c>
      <c r="G55" s="103" t="s">
        <v>178</v>
      </c>
      <c r="H55" s="104">
        <v>57.12</v>
      </c>
      <c r="I55" s="105">
        <v>57.12</v>
      </c>
      <c r="J55" s="105">
        <v>57.158992373493042</v>
      </c>
      <c r="K55" s="105">
        <v>59.178590774895277</v>
      </c>
      <c r="L55" s="103">
        <v>60.71398300859672</v>
      </c>
      <c r="M55" s="103">
        <v>62.171826249269962</v>
      </c>
      <c r="N55" s="103">
        <v>64.351682386856609</v>
      </c>
      <c r="O55" s="106" t="s">
        <v>170</v>
      </c>
    </row>
    <row r="56" spans="1:15">
      <c r="A56" s="100" t="s">
        <v>151</v>
      </c>
      <c r="B56" s="100" t="s">
        <v>152</v>
      </c>
      <c r="C56" s="100" t="s">
        <v>78</v>
      </c>
      <c r="D56" s="100" t="s">
        <v>179</v>
      </c>
      <c r="E56" s="101" t="s">
        <v>168</v>
      </c>
      <c r="F56" s="102" t="s">
        <v>125</v>
      </c>
      <c r="G56" s="103" t="s">
        <v>178</v>
      </c>
      <c r="H56" s="104">
        <v>99.97</v>
      </c>
      <c r="I56" s="105">
        <v>99.97</v>
      </c>
      <c r="J56" s="105">
        <v>100.03824348000875</v>
      </c>
      <c r="K56" s="105">
        <v>103.57289425361135</v>
      </c>
      <c r="L56" s="103">
        <v>106.26009946375025</v>
      </c>
      <c r="M56" s="103">
        <v>108.81158035958541</v>
      </c>
      <c r="N56" s="103">
        <v>112.62671022783711</v>
      </c>
      <c r="O56" s="106" t="s">
        <v>170</v>
      </c>
    </row>
    <row r="57" spans="1:15">
      <c r="A57" s="100" t="s">
        <v>151</v>
      </c>
      <c r="B57" s="100" t="s">
        <v>152</v>
      </c>
      <c r="C57" s="100" t="s">
        <v>78</v>
      </c>
      <c r="D57" s="100" t="s">
        <v>180</v>
      </c>
      <c r="E57" s="101" t="s">
        <v>168</v>
      </c>
      <c r="F57" s="102" t="s">
        <v>125</v>
      </c>
      <c r="G57" s="103" t="s">
        <v>178</v>
      </c>
      <c r="H57" s="104">
        <v>214.22</v>
      </c>
      <c r="I57" s="105">
        <v>214.22</v>
      </c>
      <c r="J57" s="105">
        <v>214.36623505339077</v>
      </c>
      <c r="K57" s="105">
        <v>221.94043620094655</v>
      </c>
      <c r="L57" s="103">
        <v>227.69869467964969</v>
      </c>
      <c r="M57" s="103">
        <v>233.16611728148834</v>
      </c>
      <c r="N57" s="103">
        <v>241.34134105238843</v>
      </c>
      <c r="O57" s="106" t="s">
        <v>170</v>
      </c>
    </row>
    <row r="58" spans="1:15">
      <c r="A58" s="100" t="s">
        <v>151</v>
      </c>
      <c r="B58" s="100" t="s">
        <v>152</v>
      </c>
      <c r="C58" s="100" t="s">
        <v>78</v>
      </c>
      <c r="D58" s="100" t="s">
        <v>166</v>
      </c>
      <c r="E58" s="101" t="s">
        <v>168</v>
      </c>
      <c r="F58" s="102" t="s">
        <v>125</v>
      </c>
      <c r="G58" s="103">
        <v>41</v>
      </c>
      <c r="H58" s="104">
        <v>71.41</v>
      </c>
      <c r="I58" s="105">
        <v>71.41</v>
      </c>
      <c r="J58" s="105">
        <v>71.458747293262221</v>
      </c>
      <c r="K58" s="105">
        <v>73.983598866163717</v>
      </c>
      <c r="L58" s="103">
        <v>75.903107959451887</v>
      </c>
      <c r="M58" s="103">
        <v>77.725667234950436</v>
      </c>
      <c r="N58" s="103">
        <v>80.450869034408825</v>
      </c>
      <c r="O58" s="106" t="s">
        <v>126</v>
      </c>
    </row>
    <row r="59" spans="1:15">
      <c r="A59" s="100" t="s">
        <v>151</v>
      </c>
      <c r="B59" s="100" t="s">
        <v>152</v>
      </c>
      <c r="C59" s="100" t="s">
        <v>79</v>
      </c>
      <c r="D59" s="100" t="s">
        <v>153</v>
      </c>
      <c r="E59" s="101" t="s">
        <v>168</v>
      </c>
      <c r="F59" s="102" t="s">
        <v>125</v>
      </c>
      <c r="G59" s="103" t="s">
        <v>154</v>
      </c>
      <c r="H59" s="104">
        <v>71.41</v>
      </c>
      <c r="I59" s="105">
        <v>71.41</v>
      </c>
      <c r="J59" s="105">
        <v>71.458747293262221</v>
      </c>
      <c r="K59" s="105">
        <v>73.983598866163717</v>
      </c>
      <c r="L59" s="103">
        <v>75.903107959451887</v>
      </c>
      <c r="M59" s="103">
        <v>77.725667234950436</v>
      </c>
      <c r="N59" s="103">
        <v>80.450869034408825</v>
      </c>
      <c r="O59" s="106" t="s">
        <v>155</v>
      </c>
    </row>
    <row r="60" spans="1:15">
      <c r="A60" s="100" t="s">
        <v>151</v>
      </c>
      <c r="B60" s="100" t="s">
        <v>152</v>
      </c>
      <c r="C60" s="100" t="s">
        <v>79</v>
      </c>
      <c r="D60" s="100" t="s">
        <v>156</v>
      </c>
      <c r="E60" s="101" t="s">
        <v>168</v>
      </c>
      <c r="F60" s="102" t="s">
        <v>125</v>
      </c>
      <c r="G60" s="103" t="s">
        <v>154</v>
      </c>
      <c r="H60" s="104">
        <v>171.37</v>
      </c>
      <c r="I60" s="105">
        <v>171.37</v>
      </c>
      <c r="J60" s="105">
        <v>171.48698394687509</v>
      </c>
      <c r="K60" s="105">
        <v>177.54613272223051</v>
      </c>
      <c r="L60" s="103">
        <v>182.15257822449621</v>
      </c>
      <c r="M60" s="103">
        <v>186.52636317117293</v>
      </c>
      <c r="N60" s="103">
        <v>193.06631321140796</v>
      </c>
      <c r="O60" s="106" t="s">
        <v>155</v>
      </c>
    </row>
    <row r="61" spans="1:15">
      <c r="A61" s="100" t="s">
        <v>151</v>
      </c>
      <c r="B61" s="100" t="s">
        <v>152</v>
      </c>
      <c r="C61" s="100" t="s">
        <v>79</v>
      </c>
      <c r="D61" s="100" t="s">
        <v>157</v>
      </c>
      <c r="E61" s="101" t="s">
        <v>168</v>
      </c>
      <c r="F61" s="102" t="s">
        <v>125</v>
      </c>
      <c r="G61" s="103" t="s">
        <v>154</v>
      </c>
      <c r="H61" s="104">
        <v>357.03</v>
      </c>
      <c r="I61" s="105">
        <v>357.03</v>
      </c>
      <c r="J61" s="105">
        <v>357.27372281351927</v>
      </c>
      <c r="K61" s="105">
        <v>369.89727353572937</v>
      </c>
      <c r="L61" s="103">
        <v>379.49428139984747</v>
      </c>
      <c r="M61" s="103">
        <v>388.60656732802613</v>
      </c>
      <c r="N61" s="103">
        <v>402.23181307036788</v>
      </c>
      <c r="O61" s="106" t="s">
        <v>155</v>
      </c>
    </row>
    <row r="62" spans="1:15">
      <c r="A62" s="100" t="s">
        <v>151</v>
      </c>
      <c r="B62" s="100" t="s">
        <v>152</v>
      </c>
      <c r="C62" s="100" t="s">
        <v>79</v>
      </c>
      <c r="D62" s="100" t="s">
        <v>158</v>
      </c>
      <c r="E62" s="101" t="s">
        <v>168</v>
      </c>
      <c r="F62" s="102" t="s">
        <v>125</v>
      </c>
      <c r="G62" s="103" t="s">
        <v>154</v>
      </c>
      <c r="H62" s="104">
        <v>71.41</v>
      </c>
      <c r="I62" s="105">
        <v>71.41</v>
      </c>
      <c r="J62" s="105">
        <v>71.458747293262221</v>
      </c>
      <c r="K62" s="105">
        <v>73.983598866163717</v>
      </c>
      <c r="L62" s="103">
        <v>75.903107959451887</v>
      </c>
      <c r="M62" s="103">
        <v>77.725667234950436</v>
      </c>
      <c r="N62" s="103">
        <v>80.450869034408825</v>
      </c>
      <c r="O62" s="106" t="s">
        <v>155</v>
      </c>
    </row>
    <row r="63" spans="1:15">
      <c r="A63" s="100" t="s">
        <v>151</v>
      </c>
      <c r="B63" s="100" t="s">
        <v>152</v>
      </c>
      <c r="C63" s="100" t="s">
        <v>79</v>
      </c>
      <c r="D63" s="100" t="s">
        <v>160</v>
      </c>
      <c r="E63" s="101" t="s">
        <v>168</v>
      </c>
      <c r="F63" s="102" t="s">
        <v>125</v>
      </c>
      <c r="G63" s="103" t="s">
        <v>154</v>
      </c>
      <c r="H63" s="104">
        <v>171.37</v>
      </c>
      <c r="I63" s="105">
        <v>171.37</v>
      </c>
      <c r="J63" s="105">
        <v>171.48698394687509</v>
      </c>
      <c r="K63" s="105">
        <v>177.54613272223051</v>
      </c>
      <c r="L63" s="103">
        <v>182.15257822449621</v>
      </c>
      <c r="M63" s="103">
        <v>186.52636317117293</v>
      </c>
      <c r="N63" s="103">
        <v>193.06631321140796</v>
      </c>
      <c r="O63" s="106" t="s">
        <v>155</v>
      </c>
    </row>
    <row r="64" spans="1:15">
      <c r="A64" s="100" t="s">
        <v>151</v>
      </c>
      <c r="B64" s="100" t="s">
        <v>152</v>
      </c>
      <c r="C64" s="100" t="s">
        <v>79</v>
      </c>
      <c r="D64" s="100" t="s">
        <v>161</v>
      </c>
      <c r="E64" s="101" t="s">
        <v>168</v>
      </c>
      <c r="F64" s="102" t="s">
        <v>125</v>
      </c>
      <c r="G64" s="103" t="s">
        <v>154</v>
      </c>
      <c r="H64" s="104">
        <v>357.03</v>
      </c>
      <c r="I64" s="105">
        <v>357.03</v>
      </c>
      <c r="J64" s="105">
        <v>357.27372281351927</v>
      </c>
      <c r="K64" s="105">
        <v>369.89727353572937</v>
      </c>
      <c r="L64" s="103">
        <v>379.49428139984747</v>
      </c>
      <c r="M64" s="103">
        <v>388.60656732802613</v>
      </c>
      <c r="N64" s="103">
        <v>402.23181307036788</v>
      </c>
      <c r="O64" s="106" t="s">
        <v>155</v>
      </c>
    </row>
    <row r="65" spans="1:16351">
      <c r="A65" s="100" t="s">
        <v>151</v>
      </c>
      <c r="B65" s="100" t="s">
        <v>152</v>
      </c>
      <c r="C65" s="100" t="s">
        <v>79</v>
      </c>
      <c r="D65" s="100" t="s">
        <v>162</v>
      </c>
      <c r="E65" s="101" t="s">
        <v>168</v>
      </c>
      <c r="F65" s="102" t="s">
        <v>125</v>
      </c>
      <c r="G65" s="103" t="s">
        <v>154</v>
      </c>
      <c r="H65" s="104">
        <v>71.41</v>
      </c>
      <c r="I65" s="105">
        <v>71.41</v>
      </c>
      <c r="J65" s="105">
        <v>71.458747293262221</v>
      </c>
      <c r="K65" s="105">
        <v>73.983598866163717</v>
      </c>
      <c r="L65" s="103">
        <v>75.903107959451887</v>
      </c>
      <c r="M65" s="103">
        <v>77.725667234950436</v>
      </c>
      <c r="N65" s="103">
        <v>80.450869034408825</v>
      </c>
      <c r="O65" s="106" t="s">
        <v>155</v>
      </c>
    </row>
    <row r="66" spans="1:16351">
      <c r="A66" s="100" t="s">
        <v>151</v>
      </c>
      <c r="B66" s="100" t="s">
        <v>152</v>
      </c>
      <c r="C66" s="100" t="s">
        <v>79</v>
      </c>
      <c r="D66" s="100" t="s">
        <v>164</v>
      </c>
      <c r="E66" s="101" t="s">
        <v>168</v>
      </c>
      <c r="F66" s="102" t="s">
        <v>125</v>
      </c>
      <c r="G66" s="103" t="s">
        <v>154</v>
      </c>
      <c r="H66" s="104">
        <v>171.37</v>
      </c>
      <c r="I66" s="105">
        <v>171.37</v>
      </c>
      <c r="J66" s="105">
        <v>171.48698394687509</v>
      </c>
      <c r="K66" s="105">
        <v>177.54613272223051</v>
      </c>
      <c r="L66" s="103">
        <v>182.15257822449621</v>
      </c>
      <c r="M66" s="103">
        <v>186.52636317117293</v>
      </c>
      <c r="N66" s="103">
        <v>193.06631321140796</v>
      </c>
      <c r="O66" s="106" t="s">
        <v>155</v>
      </c>
    </row>
    <row r="67" spans="1:16351">
      <c r="A67" s="100" t="s">
        <v>151</v>
      </c>
      <c r="B67" s="100" t="s">
        <v>152</v>
      </c>
      <c r="C67" s="100" t="s">
        <v>79</v>
      </c>
      <c r="D67" s="100" t="s">
        <v>165</v>
      </c>
      <c r="E67" s="101" t="s">
        <v>168</v>
      </c>
      <c r="F67" s="102" t="s">
        <v>125</v>
      </c>
      <c r="G67" s="103" t="s">
        <v>154</v>
      </c>
      <c r="H67" s="104">
        <v>357.03</v>
      </c>
      <c r="I67" s="105">
        <v>357.03</v>
      </c>
      <c r="J67" s="105">
        <v>357.27372281351927</v>
      </c>
      <c r="K67" s="105">
        <v>369.89727353572937</v>
      </c>
      <c r="L67" s="103">
        <v>379.49428139984747</v>
      </c>
      <c r="M67" s="103">
        <v>388.60656732802613</v>
      </c>
      <c r="N67" s="103">
        <v>402.23181307036788</v>
      </c>
      <c r="O67" s="106" t="s">
        <v>155</v>
      </c>
    </row>
    <row r="68" spans="1:16351">
      <c r="A68" s="100" t="s">
        <v>151</v>
      </c>
      <c r="B68" s="100" t="s">
        <v>152</v>
      </c>
      <c r="C68" s="100" t="s">
        <v>79</v>
      </c>
      <c r="D68" s="100" t="s">
        <v>166</v>
      </c>
      <c r="E68" s="101" t="s">
        <v>168</v>
      </c>
      <c r="F68" s="102" t="s">
        <v>125</v>
      </c>
      <c r="G68" s="103">
        <v>41</v>
      </c>
      <c r="H68" s="104">
        <v>71.41</v>
      </c>
      <c r="I68" s="105">
        <v>71.41</v>
      </c>
      <c r="J68" s="105">
        <v>71.458747293262221</v>
      </c>
      <c r="K68" s="105">
        <v>73.983598866163717</v>
      </c>
      <c r="L68" s="103">
        <v>75.903107959451887</v>
      </c>
      <c r="M68" s="103">
        <v>77.725667234950436</v>
      </c>
      <c r="N68" s="103">
        <v>80.450869034408825</v>
      </c>
      <c r="O68" s="106" t="s">
        <v>126</v>
      </c>
    </row>
    <row r="69" spans="1:16351">
      <c r="A69" s="100" t="s">
        <v>151</v>
      </c>
      <c r="B69" s="100" t="s">
        <v>152</v>
      </c>
      <c r="C69" s="100" t="s">
        <v>181</v>
      </c>
      <c r="D69" s="100"/>
      <c r="E69" s="101" t="s">
        <v>168</v>
      </c>
      <c r="F69" s="102" t="s">
        <v>125</v>
      </c>
      <c r="G69" s="103" t="s">
        <v>132</v>
      </c>
      <c r="H69" s="104">
        <v>428.43</v>
      </c>
      <c r="I69" s="105">
        <v>428.43</v>
      </c>
      <c r="J69" s="105">
        <v>428.72246328038557</v>
      </c>
      <c r="K69" s="105">
        <v>443.87051200434843</v>
      </c>
      <c r="L69" s="103">
        <v>455.38676016059338</v>
      </c>
      <c r="M69" s="103">
        <v>466.32135013961368</v>
      </c>
      <c r="N69" s="103">
        <v>482.67141605393874</v>
      </c>
      <c r="O69" s="106" t="s">
        <v>134</v>
      </c>
    </row>
    <row r="70" spans="1:16351">
      <c r="A70" s="100" t="s">
        <v>151</v>
      </c>
      <c r="B70" s="100" t="s">
        <v>152</v>
      </c>
      <c r="C70" s="100" t="s">
        <v>182</v>
      </c>
      <c r="D70" s="100"/>
      <c r="E70" s="101" t="s">
        <v>168</v>
      </c>
      <c r="F70" s="102" t="s">
        <v>125</v>
      </c>
      <c r="G70" s="103" t="s">
        <v>132</v>
      </c>
      <c r="H70" s="104">
        <v>1142.48</v>
      </c>
      <c r="I70" s="105">
        <v>1142.48</v>
      </c>
      <c r="J70" s="105">
        <v>1143.2599020810285</v>
      </c>
      <c r="K70" s="105">
        <v>1183.6546986782628</v>
      </c>
      <c r="L70" s="103">
        <v>1214.3646937615824</v>
      </c>
      <c r="M70" s="103">
        <v>1243.523600372303</v>
      </c>
      <c r="N70" s="103">
        <v>1287.1237761438365</v>
      </c>
      <c r="O70" s="106" t="s">
        <v>134</v>
      </c>
    </row>
    <row r="71" spans="1:16351">
      <c r="A71" s="100" t="s">
        <v>151</v>
      </c>
      <c r="B71" s="100" t="s">
        <v>152</v>
      </c>
      <c r="C71" s="100" t="s">
        <v>183</v>
      </c>
      <c r="D71" s="100"/>
      <c r="E71" s="101" t="s">
        <v>168</v>
      </c>
      <c r="F71" s="102" t="s">
        <v>125</v>
      </c>
      <c r="G71" s="103" t="s">
        <v>132</v>
      </c>
      <c r="H71" s="104">
        <v>999.67000000000007</v>
      </c>
      <c r="I71" s="105">
        <v>999.67000000000007</v>
      </c>
      <c r="J71" s="105">
        <v>1000.3524143208998</v>
      </c>
      <c r="K71" s="105">
        <v>1035.6978613434799</v>
      </c>
      <c r="L71" s="103">
        <v>1062.5691070413848</v>
      </c>
      <c r="M71" s="103">
        <v>1088.0831503257652</v>
      </c>
      <c r="N71" s="103">
        <v>1126.2333041258571</v>
      </c>
      <c r="O71" s="106" t="s">
        <v>134</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row>
    <row r="72" spans="1:16351">
      <c r="A72" s="100" t="s">
        <v>151</v>
      </c>
      <c r="B72" s="100" t="s">
        <v>152</v>
      </c>
      <c r="C72" s="100" t="s">
        <v>80</v>
      </c>
      <c r="D72" s="100"/>
      <c r="E72" s="101" t="s">
        <v>168</v>
      </c>
      <c r="F72" s="102" t="s">
        <v>130</v>
      </c>
      <c r="G72" s="103">
        <v>123</v>
      </c>
      <c r="H72" s="104">
        <v>142.81</v>
      </c>
      <c r="I72" s="105">
        <v>142.81</v>
      </c>
      <c r="J72" s="105">
        <v>142.90748776012856</v>
      </c>
      <c r="K72" s="105">
        <v>147.95683733478285</v>
      </c>
      <c r="L72" s="103">
        <v>151.7955867201978</v>
      </c>
      <c r="M72" s="103">
        <v>155.44045004653788</v>
      </c>
      <c r="N72" s="103">
        <v>160.89047201797956</v>
      </c>
      <c r="O72" s="106" t="s">
        <v>131</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row>
    <row r="73" spans="1:16351">
      <c r="A73" s="100" t="s">
        <v>151</v>
      </c>
      <c r="B73" s="100" t="s">
        <v>152</v>
      </c>
      <c r="C73" s="100" t="s">
        <v>80</v>
      </c>
      <c r="D73" s="100"/>
      <c r="E73" s="101" t="s">
        <v>168</v>
      </c>
      <c r="F73" s="102" t="s">
        <v>130</v>
      </c>
      <c r="G73" s="103">
        <v>139.36363636363637</v>
      </c>
      <c r="H73" s="104">
        <v>166.43754737754293</v>
      </c>
      <c r="I73" s="105">
        <v>166.43754737754293</v>
      </c>
      <c r="J73" s="105">
        <v>166.5511642369724</v>
      </c>
      <c r="K73" s="105">
        <v>172.43591571836234</v>
      </c>
      <c r="L73" s="103">
        <v>176.90977632129992</v>
      </c>
      <c r="M73" s="103">
        <v>181.15767291511264</v>
      </c>
      <c r="N73" s="103">
        <v>187.50938701132773</v>
      </c>
      <c r="O73" s="106" t="s">
        <v>131</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row>
    <row r="74" spans="1:16351">
      <c r="A74" s="100" t="s">
        <v>151</v>
      </c>
      <c r="B74" s="100" t="s">
        <v>152</v>
      </c>
      <c r="C74" s="100" t="s">
        <v>80</v>
      </c>
      <c r="D74" s="100"/>
      <c r="E74" s="101" t="s">
        <v>168</v>
      </c>
      <c r="F74" s="102" t="s">
        <v>130</v>
      </c>
      <c r="G74" s="103" t="s">
        <v>132</v>
      </c>
      <c r="H74" s="104">
        <v>210.96</v>
      </c>
      <c r="I74" s="105">
        <v>210.96</v>
      </c>
      <c r="J74" s="105">
        <v>211.10400964832095</v>
      </c>
      <c r="K74" s="105">
        <v>218.56294660139895</v>
      </c>
      <c r="L74" s="103">
        <v>224.23357590149797</v>
      </c>
      <c r="M74" s="103">
        <v>229.61779526516091</v>
      </c>
      <c r="N74" s="103">
        <v>237.66860847918892</v>
      </c>
      <c r="O74" s="106" t="s">
        <v>131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row>
    <row r="75" spans="1:16351">
      <c r="A75" s="100" t="s">
        <v>151</v>
      </c>
      <c r="B75" s="100" t="s">
        <v>152</v>
      </c>
      <c r="C75" s="100" t="s">
        <v>81</v>
      </c>
      <c r="D75" s="100"/>
      <c r="E75" s="101" t="s">
        <v>168</v>
      </c>
      <c r="F75" s="102" t="s">
        <v>130</v>
      </c>
      <c r="G75" s="103">
        <v>123</v>
      </c>
      <c r="H75" s="104">
        <v>142.81</v>
      </c>
      <c r="I75" s="105">
        <v>142.81</v>
      </c>
      <c r="J75" s="105">
        <v>142.90748776012856</v>
      </c>
      <c r="K75" s="105">
        <v>147.95683733478285</v>
      </c>
      <c r="L75" s="103">
        <v>151.7955867201978</v>
      </c>
      <c r="M75" s="103">
        <v>155.44045004653788</v>
      </c>
      <c r="N75" s="103">
        <v>160.89047201797956</v>
      </c>
      <c r="O75" s="106" t="s">
        <v>131</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row>
    <row r="76" spans="1:16351">
      <c r="A76" s="100" t="s">
        <v>151</v>
      </c>
      <c r="B76" s="100" t="s">
        <v>152</v>
      </c>
      <c r="C76" s="100" t="s">
        <v>81</v>
      </c>
      <c r="D76" s="100"/>
      <c r="E76" s="101" t="s">
        <v>168</v>
      </c>
      <c r="F76" s="102" t="s">
        <v>130</v>
      </c>
      <c r="G76" s="103">
        <v>139.36363636363637</v>
      </c>
      <c r="H76" s="104">
        <v>166.43754737754293</v>
      </c>
      <c r="I76" s="105">
        <v>166.43754737754293</v>
      </c>
      <c r="J76" s="105">
        <v>166.5511642369724</v>
      </c>
      <c r="K76" s="105">
        <v>172.43591571836234</v>
      </c>
      <c r="L76" s="103">
        <v>176.90977632129992</v>
      </c>
      <c r="M76" s="103">
        <v>181.15767291511264</v>
      </c>
      <c r="N76" s="103">
        <v>187.50938701132773</v>
      </c>
      <c r="O76" s="106" t="s">
        <v>131</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row>
    <row r="77" spans="1:16351">
      <c r="A77" s="100" t="s">
        <v>151</v>
      </c>
      <c r="B77" s="100" t="s">
        <v>152</v>
      </c>
      <c r="C77" s="100" t="s">
        <v>81</v>
      </c>
      <c r="D77" s="100"/>
      <c r="E77" s="101" t="s">
        <v>168</v>
      </c>
      <c r="F77" s="102" t="s">
        <v>130</v>
      </c>
      <c r="G77" s="103" t="s">
        <v>132</v>
      </c>
      <c r="H77" s="104">
        <v>210.96</v>
      </c>
      <c r="I77" s="105">
        <v>210.96</v>
      </c>
      <c r="J77" s="105">
        <v>211.10400964832095</v>
      </c>
      <c r="K77" s="105">
        <v>218.56294660139895</v>
      </c>
      <c r="L77" s="103">
        <v>224.23357590149797</v>
      </c>
      <c r="M77" s="103">
        <v>229.61779526516091</v>
      </c>
      <c r="N77" s="103">
        <v>237.66860847918892</v>
      </c>
      <c r="O77" s="106" t="s">
        <v>131</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row>
    <row r="78" spans="1:16351">
      <c r="A78" s="100" t="s">
        <v>151</v>
      </c>
      <c r="B78" s="100" t="s">
        <v>184</v>
      </c>
      <c r="C78" s="100" t="s">
        <v>185</v>
      </c>
      <c r="D78" s="100" t="s">
        <v>186</v>
      </c>
      <c r="E78" s="101" t="s">
        <v>187</v>
      </c>
      <c r="F78" s="116" t="s">
        <v>125</v>
      </c>
      <c r="G78" s="103">
        <v>20.545454545454547</v>
      </c>
      <c r="H78" s="117">
        <v>29.41</v>
      </c>
      <c r="I78" s="118">
        <v>29.41</v>
      </c>
      <c r="J78" s="118">
        <v>29.430076430399694</v>
      </c>
      <c r="K78" s="105">
        <v>30.469929178740728</v>
      </c>
      <c r="L78" s="103">
        <v>31.260473394307244</v>
      </c>
      <c r="M78" s="103">
        <v>32.011089110487212</v>
      </c>
      <c r="N78" s="103">
        <v>33.133455514661293</v>
      </c>
      <c r="O78" s="106" t="s">
        <v>126</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row>
    <row r="79" spans="1:16351">
      <c r="A79" s="100" t="s">
        <v>151</v>
      </c>
      <c r="B79" s="100" t="s">
        <v>184</v>
      </c>
      <c r="C79" s="100" t="s">
        <v>185</v>
      </c>
      <c r="D79" s="100" t="s">
        <v>188</v>
      </c>
      <c r="E79" s="101" t="s">
        <v>187</v>
      </c>
      <c r="F79" s="116" t="s">
        <v>125</v>
      </c>
      <c r="G79" s="103">
        <v>33.81818181818182</v>
      </c>
      <c r="H79" s="117">
        <v>50.83</v>
      </c>
      <c r="I79" s="118">
        <v>50.83</v>
      </c>
      <c r="J79" s="118">
        <v>50.864698570459588</v>
      </c>
      <c r="K79" s="105">
        <v>52.661900719326461</v>
      </c>
      <c r="L79" s="103">
        <v>54.028217022531017</v>
      </c>
      <c r="M79" s="103">
        <v>55.325523953963454</v>
      </c>
      <c r="N79" s="103">
        <v>57.265336409732527</v>
      </c>
      <c r="O79" s="106" t="s">
        <v>126</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row>
    <row r="80" spans="1:16351">
      <c r="A80" s="100" t="s">
        <v>151</v>
      </c>
      <c r="B80" s="100" t="s">
        <v>184</v>
      </c>
      <c r="C80" s="100" t="s">
        <v>185</v>
      </c>
      <c r="D80" s="100" t="s">
        <v>189</v>
      </c>
      <c r="E80" s="101" t="s">
        <v>187</v>
      </c>
      <c r="F80" s="116" t="s">
        <v>125</v>
      </c>
      <c r="G80" s="103">
        <v>98.36363636363636</v>
      </c>
      <c r="H80" s="117">
        <v>165.08</v>
      </c>
      <c r="I80" s="118">
        <v>165.08</v>
      </c>
      <c r="J80" s="118">
        <v>165.19269014384162</v>
      </c>
      <c r="K80" s="105">
        <v>171.02944266666168</v>
      </c>
      <c r="L80" s="103">
        <v>175.46681223843049</v>
      </c>
      <c r="M80" s="103">
        <v>179.68006087586639</v>
      </c>
      <c r="N80" s="103">
        <v>185.97996723428383</v>
      </c>
      <c r="O80" s="106" t="s">
        <v>126</v>
      </c>
    </row>
    <row r="81" spans="1:15">
      <c r="A81" s="100" t="s">
        <v>151</v>
      </c>
      <c r="B81" s="100" t="s">
        <v>190</v>
      </c>
      <c r="C81" s="100" t="s">
        <v>191</v>
      </c>
      <c r="D81" s="100"/>
      <c r="E81" s="101" t="s">
        <v>168</v>
      </c>
      <c r="F81" s="102" t="s">
        <v>130</v>
      </c>
      <c r="G81" s="103">
        <v>123</v>
      </c>
      <c r="H81" s="104">
        <v>142.81</v>
      </c>
      <c r="I81" s="105">
        <v>142.81</v>
      </c>
      <c r="J81" s="105">
        <v>142.90748776012856</v>
      </c>
      <c r="K81" s="105">
        <v>147.95683733478285</v>
      </c>
      <c r="L81" s="103">
        <v>151.7955867201978</v>
      </c>
      <c r="M81" s="103">
        <v>155.44045004653788</v>
      </c>
      <c r="N81" s="103">
        <v>160.89047201797956</v>
      </c>
      <c r="O81" s="106" t="s">
        <v>131</v>
      </c>
    </row>
    <row r="82" spans="1:15">
      <c r="A82" s="100" t="s">
        <v>151</v>
      </c>
      <c r="B82" s="100" t="s">
        <v>190</v>
      </c>
      <c r="C82" s="100" t="s">
        <v>191</v>
      </c>
      <c r="D82" s="100"/>
      <c r="E82" s="101" t="s">
        <v>187</v>
      </c>
      <c r="F82" s="102" t="s">
        <v>130</v>
      </c>
      <c r="G82" s="103">
        <v>82</v>
      </c>
      <c r="H82" s="104">
        <v>166.43754737754293</v>
      </c>
      <c r="I82" s="105">
        <v>166.43754737754293</v>
      </c>
      <c r="J82" s="105">
        <v>166.5511642369724</v>
      </c>
      <c r="K82" s="105">
        <v>172.43591571836234</v>
      </c>
      <c r="L82" s="103">
        <v>176.90977632129992</v>
      </c>
      <c r="M82" s="103">
        <v>181.15767291511264</v>
      </c>
      <c r="N82" s="103">
        <v>187.50938701132773</v>
      </c>
      <c r="O82" s="106" t="s">
        <v>131</v>
      </c>
    </row>
    <row r="83" spans="1:15">
      <c r="A83" s="100" t="s">
        <v>151</v>
      </c>
      <c r="B83" s="100" t="s">
        <v>190</v>
      </c>
      <c r="C83" s="100" t="s">
        <v>191</v>
      </c>
      <c r="D83" s="100"/>
      <c r="E83" s="101" t="s">
        <v>168</v>
      </c>
      <c r="F83" s="102" t="s">
        <v>130</v>
      </c>
      <c r="G83" s="103" t="s">
        <v>132</v>
      </c>
      <c r="H83" s="104">
        <v>210.96</v>
      </c>
      <c r="I83" s="105">
        <v>210.96</v>
      </c>
      <c r="J83" s="105">
        <v>211.10400964832095</v>
      </c>
      <c r="K83" s="105">
        <v>218.56294660139895</v>
      </c>
      <c r="L83" s="103">
        <v>224.23357590149797</v>
      </c>
      <c r="M83" s="103">
        <v>229.61779526516091</v>
      </c>
      <c r="N83" s="103">
        <v>237.66860847918892</v>
      </c>
      <c r="O83" s="106" t="s">
        <v>131</v>
      </c>
    </row>
    <row r="84" spans="1:15">
      <c r="A84" s="100" t="s">
        <v>192</v>
      </c>
      <c r="B84" s="100" t="s">
        <v>193</v>
      </c>
      <c r="C84" s="100" t="s">
        <v>194</v>
      </c>
      <c r="D84" s="100"/>
      <c r="E84" s="101" t="s">
        <v>195</v>
      </c>
      <c r="F84" s="116" t="s">
        <v>130</v>
      </c>
      <c r="G84" s="103">
        <v>82</v>
      </c>
      <c r="H84" s="117">
        <v>142.81</v>
      </c>
      <c r="I84" s="118">
        <v>142.81</v>
      </c>
      <c r="J84" s="118">
        <v>142.90748776012856</v>
      </c>
      <c r="K84" s="105">
        <v>147.95683733478285</v>
      </c>
      <c r="L84" s="103">
        <v>151.7955867201978</v>
      </c>
      <c r="M84" s="103">
        <v>155.44045004653788</v>
      </c>
      <c r="N84" s="103">
        <v>160.89047201797956</v>
      </c>
      <c r="O84" s="106" t="s">
        <v>131</v>
      </c>
    </row>
    <row r="85" spans="1:15">
      <c r="A85" s="100" t="s">
        <v>196</v>
      </c>
      <c r="B85" s="100" t="s">
        <v>77</v>
      </c>
      <c r="C85" s="100"/>
      <c r="D85" s="100"/>
      <c r="E85" s="101" t="s">
        <v>124</v>
      </c>
      <c r="F85" s="116" t="s">
        <v>125</v>
      </c>
      <c r="G85" s="103">
        <v>27.636363636363633</v>
      </c>
      <c r="H85" s="117">
        <v>1799.25</v>
      </c>
      <c r="I85" s="118">
        <v>1799.25</v>
      </c>
      <c r="J85" s="118">
        <v>1800.4782392858433</v>
      </c>
      <c r="K85" s="105">
        <v>1864.0945282165676</v>
      </c>
      <c r="L85" s="103">
        <v>1912.4585771746788</v>
      </c>
      <c r="M85" s="103">
        <v>1958.379873581915</v>
      </c>
      <c r="N85" s="103">
        <v>2027.0441970334693</v>
      </c>
      <c r="O85" s="106" t="s">
        <v>126</v>
      </c>
    </row>
    <row r="86" spans="1:15">
      <c r="A86" s="100" t="s">
        <v>196</v>
      </c>
      <c r="B86" s="100" t="s">
        <v>78</v>
      </c>
      <c r="C86" s="100"/>
      <c r="D86" s="100"/>
      <c r="E86" s="101" t="s">
        <v>124</v>
      </c>
      <c r="F86" s="116" t="s">
        <v>125</v>
      </c>
      <c r="G86" s="103">
        <v>908.18181818181813</v>
      </c>
      <c r="H86" s="117">
        <v>1060.6600000000001</v>
      </c>
      <c r="I86" s="118">
        <v>1060.6600000000001</v>
      </c>
      <c r="J86" s="118">
        <v>1061.3840485096136</v>
      </c>
      <c r="K86" s="105">
        <v>1098.8859259681446</v>
      </c>
      <c r="L86" s="103">
        <v>1127.396589949198</v>
      </c>
      <c r="M86" s="103">
        <v>1154.4672484165033</v>
      </c>
      <c r="N86" s="103">
        <v>1194.9449481870329</v>
      </c>
      <c r="O86" s="106" t="s">
        <v>126</v>
      </c>
    </row>
    <row r="87" spans="1:15">
      <c r="A87" s="100" t="s">
        <v>196</v>
      </c>
      <c r="B87" s="100" t="s">
        <v>79</v>
      </c>
      <c r="C87" s="100"/>
      <c r="D87" s="100"/>
      <c r="E87" s="101" t="s">
        <v>124</v>
      </c>
      <c r="F87" s="116" t="s">
        <v>125</v>
      </c>
      <c r="G87" s="103">
        <v>908.18181818181813</v>
      </c>
      <c r="H87" s="117">
        <v>2392.7199999999998</v>
      </c>
      <c r="I87" s="118">
        <v>2392.7199999999998</v>
      </c>
      <c r="J87" s="118">
        <v>2394.3533654044868</v>
      </c>
      <c r="K87" s="105">
        <v>2478.9530412973991</v>
      </c>
      <c r="L87" s="103">
        <v>2543.2696327788785</v>
      </c>
      <c r="M87" s="103">
        <v>2604.3377469039428</v>
      </c>
      <c r="N87" s="103">
        <v>2695.6505161183395</v>
      </c>
      <c r="O87" s="106" t="s">
        <v>126</v>
      </c>
    </row>
    <row r="88" spans="1:15">
      <c r="A88" s="100" t="s">
        <v>196</v>
      </c>
      <c r="B88" s="100" t="s">
        <v>80</v>
      </c>
      <c r="C88" s="100"/>
      <c r="D88" s="100"/>
      <c r="E88" s="101" t="s">
        <v>124</v>
      </c>
      <c r="F88" s="102" t="s">
        <v>130</v>
      </c>
      <c r="G88" s="103">
        <v>908.18181818181813</v>
      </c>
      <c r="H88" s="104">
        <v>142.81</v>
      </c>
      <c r="I88" s="105">
        <v>142.81</v>
      </c>
      <c r="J88" s="105">
        <v>142.90748776012856</v>
      </c>
      <c r="K88" s="105">
        <v>147.95683733478285</v>
      </c>
      <c r="L88" s="103">
        <v>151.7955867201978</v>
      </c>
      <c r="M88" s="103">
        <v>155.44045004653788</v>
      </c>
      <c r="N88" s="103">
        <v>160.89047201797956</v>
      </c>
      <c r="O88" s="106" t="s">
        <v>131</v>
      </c>
    </row>
    <row r="89" spans="1:15">
      <c r="A89" s="100" t="s">
        <v>196</v>
      </c>
      <c r="B89" s="100" t="s">
        <v>81</v>
      </c>
      <c r="C89" s="100"/>
      <c r="D89" s="100"/>
      <c r="E89" s="101" t="s">
        <v>124</v>
      </c>
      <c r="F89" s="102" t="s">
        <v>130</v>
      </c>
      <c r="G89" s="103">
        <v>908.18181818181813</v>
      </c>
      <c r="H89" s="104">
        <v>142.81</v>
      </c>
      <c r="I89" s="105">
        <v>142.81</v>
      </c>
      <c r="J89" s="105">
        <v>142.90748776012856</v>
      </c>
      <c r="K89" s="105">
        <v>147.95683733478285</v>
      </c>
      <c r="L89" s="103">
        <v>151.7955867201978</v>
      </c>
      <c r="M89" s="103">
        <v>155.44045004653788</v>
      </c>
      <c r="N89" s="103">
        <v>160.89047201797956</v>
      </c>
      <c r="O89" s="106" t="s">
        <v>131</v>
      </c>
    </row>
    <row r="90" spans="1:15">
      <c r="A90" s="100" t="s">
        <v>196</v>
      </c>
      <c r="B90" s="100" t="s">
        <v>197</v>
      </c>
      <c r="C90" s="100"/>
      <c r="D90" s="100"/>
      <c r="E90" s="101" t="s">
        <v>124</v>
      </c>
      <c r="F90" s="102" t="s">
        <v>130</v>
      </c>
      <c r="G90" s="103" t="s">
        <v>132</v>
      </c>
      <c r="H90" s="104">
        <v>142.81</v>
      </c>
      <c r="I90" s="105">
        <v>142.81</v>
      </c>
      <c r="J90" s="105">
        <v>142.90748776012856</v>
      </c>
      <c r="K90" s="105">
        <v>147.95683733478285</v>
      </c>
      <c r="L90" s="103">
        <v>151.7955867201978</v>
      </c>
      <c r="M90" s="103">
        <v>155.44045004653788</v>
      </c>
      <c r="N90" s="103">
        <v>160.89047201797956</v>
      </c>
      <c r="O90" s="106" t="s">
        <v>131</v>
      </c>
    </row>
    <row r="91" spans="1:15">
      <c r="A91" s="100" t="s">
        <v>198</v>
      </c>
      <c r="B91" s="100" t="s">
        <v>77</v>
      </c>
      <c r="C91" s="100"/>
      <c r="D91" s="100"/>
      <c r="E91" s="101" t="s">
        <v>168</v>
      </c>
      <c r="F91" s="102" t="s">
        <v>125</v>
      </c>
      <c r="G91" s="103">
        <v>27.636363636363633</v>
      </c>
      <c r="H91" s="119">
        <v>1820.47</v>
      </c>
      <c r="I91" s="120">
        <v>1820.47</v>
      </c>
      <c r="J91" s="105">
        <v>1821.7127248979848</v>
      </c>
      <c r="K91" s="105">
        <v>1886.0792918062609</v>
      </c>
      <c r="L91" s="103">
        <v>1935.0137368287833</v>
      </c>
      <c r="M91" s="103">
        <v>1981.4766199581322</v>
      </c>
      <c r="N91" s="103">
        <v>2050.95075691178</v>
      </c>
      <c r="O91" s="106" t="s">
        <v>126</v>
      </c>
    </row>
    <row r="92" spans="1:15">
      <c r="A92" s="100" t="s">
        <v>198</v>
      </c>
      <c r="B92" s="100" t="s">
        <v>78</v>
      </c>
      <c r="C92" s="100"/>
      <c r="D92" s="100"/>
      <c r="E92" s="101" t="s">
        <v>168</v>
      </c>
      <c r="F92" s="102" t="s">
        <v>125</v>
      </c>
      <c r="G92" s="103">
        <v>1210.5454545454543</v>
      </c>
      <c r="H92" s="119">
        <v>1820.47</v>
      </c>
      <c r="I92" s="120">
        <v>1820.47</v>
      </c>
      <c r="J92" s="105">
        <v>1821.7127248979848</v>
      </c>
      <c r="K92" s="105">
        <v>1886.0792918062609</v>
      </c>
      <c r="L92" s="103">
        <v>1935.0137368287833</v>
      </c>
      <c r="M92" s="103">
        <v>1981.4766199581322</v>
      </c>
      <c r="N92" s="103">
        <v>2050.95075691178</v>
      </c>
      <c r="O92" s="106" t="s">
        <v>126</v>
      </c>
    </row>
    <row r="93" spans="1:15">
      <c r="A93" s="100" t="s">
        <v>198</v>
      </c>
      <c r="B93" s="100" t="s">
        <v>199</v>
      </c>
      <c r="C93" s="100"/>
      <c r="D93" s="100"/>
      <c r="E93" s="101" t="s">
        <v>168</v>
      </c>
      <c r="F93" s="102" t="s">
        <v>125</v>
      </c>
      <c r="G93" s="103">
        <v>1210.5454545454543</v>
      </c>
      <c r="H93" s="119">
        <v>1820.47</v>
      </c>
      <c r="I93" s="120">
        <v>1820.47</v>
      </c>
      <c r="J93" s="105">
        <v>1821.7127248979848</v>
      </c>
      <c r="K93" s="105">
        <v>1886.0792918062609</v>
      </c>
      <c r="L93" s="103">
        <v>1935.0137368287833</v>
      </c>
      <c r="M93" s="103">
        <v>1981.4766199581322</v>
      </c>
      <c r="N93" s="103">
        <v>2050.95075691178</v>
      </c>
      <c r="O93" s="106" t="s">
        <v>126</v>
      </c>
    </row>
    <row r="94" spans="1:15">
      <c r="A94" s="100" t="s">
        <v>198</v>
      </c>
      <c r="B94" s="100" t="s">
        <v>80</v>
      </c>
      <c r="C94" s="100"/>
      <c r="D94" s="100"/>
      <c r="E94" s="101" t="s">
        <v>168</v>
      </c>
      <c r="F94" s="102" t="s">
        <v>125</v>
      </c>
      <c r="G94" s="103">
        <v>1210.5454545454543</v>
      </c>
      <c r="H94" s="119">
        <v>1820.47</v>
      </c>
      <c r="I94" s="120">
        <v>1820.47</v>
      </c>
      <c r="J94" s="105">
        <v>1821.7127248979848</v>
      </c>
      <c r="K94" s="105">
        <v>1886.0792918062609</v>
      </c>
      <c r="L94" s="103">
        <v>1935.0137368287833</v>
      </c>
      <c r="M94" s="103">
        <v>1981.4766199581322</v>
      </c>
      <c r="N94" s="103">
        <v>2050.95075691178</v>
      </c>
      <c r="O94" s="106" t="s">
        <v>126</v>
      </c>
    </row>
    <row r="95" spans="1:15">
      <c r="A95" s="100" t="s">
        <v>198</v>
      </c>
      <c r="B95" s="100" t="s">
        <v>81</v>
      </c>
      <c r="C95" s="100"/>
      <c r="D95" s="100"/>
      <c r="E95" s="101" t="s">
        <v>168</v>
      </c>
      <c r="F95" s="102" t="s">
        <v>125</v>
      </c>
      <c r="G95" s="103">
        <v>1210.5454545454543</v>
      </c>
      <c r="H95" s="119">
        <v>1820.47</v>
      </c>
      <c r="I95" s="120">
        <v>1820.47</v>
      </c>
      <c r="J95" s="105">
        <v>1821.7127248979848</v>
      </c>
      <c r="K95" s="105">
        <v>1886.0792918062609</v>
      </c>
      <c r="L95" s="103">
        <v>1935.0137368287833</v>
      </c>
      <c r="M95" s="103">
        <v>1981.4766199581322</v>
      </c>
      <c r="N95" s="103">
        <v>2050.95075691178</v>
      </c>
      <c r="O95" s="106" t="s">
        <v>126</v>
      </c>
    </row>
    <row r="96" spans="1:15">
      <c r="A96" s="100" t="s">
        <v>198</v>
      </c>
      <c r="B96" s="100" t="s">
        <v>197</v>
      </c>
      <c r="C96" s="100"/>
      <c r="D96" s="100"/>
      <c r="E96" s="101" t="s">
        <v>168</v>
      </c>
      <c r="F96" s="102" t="s">
        <v>130</v>
      </c>
      <c r="G96" s="103" t="s">
        <v>132</v>
      </c>
      <c r="H96" s="104">
        <v>142.81</v>
      </c>
      <c r="I96" s="105">
        <v>142.81</v>
      </c>
      <c r="J96" s="105">
        <v>142.90748776012856</v>
      </c>
      <c r="K96" s="105">
        <v>147.95683733478285</v>
      </c>
      <c r="L96" s="103">
        <v>151.7955867201978</v>
      </c>
      <c r="M96" s="103">
        <v>155.44045004653788</v>
      </c>
      <c r="N96" s="103">
        <v>160.89047201797956</v>
      </c>
      <c r="O96" s="106" t="s">
        <v>131</v>
      </c>
    </row>
    <row r="97" spans="1:15">
      <c r="A97" s="100" t="s">
        <v>200</v>
      </c>
      <c r="B97" s="100" t="s">
        <v>200</v>
      </c>
      <c r="C97" s="100"/>
      <c r="D97" s="100"/>
      <c r="E97" s="101" t="s">
        <v>201</v>
      </c>
      <c r="F97" s="102" t="s">
        <v>125</v>
      </c>
      <c r="G97" s="103" t="s">
        <v>132</v>
      </c>
      <c r="H97" s="104">
        <v>928.27</v>
      </c>
      <c r="I97" s="105">
        <v>928.27</v>
      </c>
      <c r="J97" s="105">
        <v>928.9036738540334</v>
      </c>
      <c r="K97" s="105">
        <v>961.72462287486064</v>
      </c>
      <c r="L97" s="103">
        <v>986.67662828063862</v>
      </c>
      <c r="M97" s="103">
        <v>1010.3683675141777</v>
      </c>
      <c r="N97" s="103">
        <v>1045.7937011422864</v>
      </c>
      <c r="O97" s="106" t="s">
        <v>126</v>
      </c>
    </row>
    <row r="98" spans="1:15">
      <c r="A98" s="100" t="s">
        <v>202</v>
      </c>
      <c r="B98" s="100" t="s">
        <v>202</v>
      </c>
      <c r="C98" s="100"/>
      <c r="D98" s="100"/>
      <c r="E98" s="101" t="s">
        <v>124</v>
      </c>
      <c r="F98" s="102" t="s">
        <v>130</v>
      </c>
      <c r="G98" s="103">
        <v>65.63636363636364</v>
      </c>
      <c r="H98" s="104">
        <v>132.39529398962279</v>
      </c>
      <c r="I98" s="105">
        <v>132.39529398962279</v>
      </c>
      <c r="J98" s="105">
        <v>132.48567225908997</v>
      </c>
      <c r="K98" s="105">
        <v>137.166787876993</v>
      </c>
      <c r="L98" s="103">
        <v>140.72558875532437</v>
      </c>
      <c r="M98" s="103">
        <v>144.10464310475919</v>
      </c>
      <c r="N98" s="103">
        <v>149.15721128036964</v>
      </c>
      <c r="O98" s="106" t="s">
        <v>131</v>
      </c>
    </row>
    <row r="99" spans="1:15">
      <c r="A99" s="100" t="s">
        <v>203</v>
      </c>
      <c r="B99" s="100"/>
      <c r="C99" s="100"/>
      <c r="D99" s="100"/>
      <c r="E99" s="101" t="s">
        <v>204</v>
      </c>
      <c r="F99" s="102" t="s">
        <v>125</v>
      </c>
      <c r="G99" s="103">
        <v>197.81818181818178</v>
      </c>
      <c r="H99" s="119">
        <v>464.42</v>
      </c>
      <c r="I99" s="120">
        <v>464.42</v>
      </c>
      <c r="J99" s="105">
        <v>464.73703147930047</v>
      </c>
      <c r="K99" s="105">
        <v>481.1575827674522</v>
      </c>
      <c r="L99" s="103">
        <v>493.64124630344003</v>
      </c>
      <c r="M99" s="103">
        <v>505.4943898229335</v>
      </c>
      <c r="N99" s="103">
        <v>523.2179330200272</v>
      </c>
      <c r="O99" s="106" t="s">
        <v>205</v>
      </c>
    </row>
    <row r="100" spans="1:15">
      <c r="A100" s="100" t="s">
        <v>206</v>
      </c>
      <c r="B100" s="100" t="s">
        <v>207</v>
      </c>
      <c r="C100" s="100"/>
      <c r="D100" s="100" t="s">
        <v>208</v>
      </c>
      <c r="E100" s="101" t="s">
        <v>209</v>
      </c>
      <c r="F100" s="102" t="s">
        <v>125</v>
      </c>
      <c r="G100" s="103">
        <v>163</v>
      </c>
      <c r="H100" s="104">
        <v>541.11</v>
      </c>
      <c r="I100" s="105">
        <v>541.11</v>
      </c>
      <c r="J100" s="105">
        <v>541.47938310960831</v>
      </c>
      <c r="K100" s="105">
        <v>560.61147153717764</v>
      </c>
      <c r="L100" s="103">
        <v>575.15657117965281</v>
      </c>
      <c r="M100" s="103">
        <v>588.96703259353058</v>
      </c>
      <c r="N100" s="103">
        <v>609.61727689691838</v>
      </c>
      <c r="O100" s="106" t="s">
        <v>126</v>
      </c>
    </row>
    <row r="101" spans="1:15">
      <c r="A101" s="100" t="s">
        <v>206</v>
      </c>
      <c r="B101" s="100" t="s">
        <v>210</v>
      </c>
      <c r="C101" s="100"/>
      <c r="D101" s="100" t="s">
        <v>208</v>
      </c>
      <c r="E101" s="101" t="s">
        <v>187</v>
      </c>
      <c r="F101" s="102" t="s">
        <v>125</v>
      </c>
      <c r="G101" s="103">
        <v>163</v>
      </c>
      <c r="H101" s="104">
        <v>374.68</v>
      </c>
      <c r="I101" s="105">
        <v>374.68</v>
      </c>
      <c r="J101" s="105">
        <v>374.93577140231747</v>
      </c>
      <c r="K101" s="105">
        <v>388.18337520199162</v>
      </c>
      <c r="L101" s="103">
        <v>398.25481711591419</v>
      </c>
      <c r="M101" s="103">
        <v>407.8175745636637</v>
      </c>
      <c r="N101" s="103">
        <v>422.11639279949992</v>
      </c>
      <c r="O101" s="106" t="s">
        <v>126</v>
      </c>
    </row>
    <row r="102" spans="1:15">
      <c r="A102" s="100" t="s">
        <v>211</v>
      </c>
      <c r="B102" s="100" t="s">
        <v>77</v>
      </c>
      <c r="C102" s="100" t="s">
        <v>77</v>
      </c>
      <c r="D102" s="100" t="s">
        <v>123</v>
      </c>
      <c r="E102" s="101" t="s">
        <v>124</v>
      </c>
      <c r="F102" s="102" t="s">
        <v>125</v>
      </c>
      <c r="G102" s="103">
        <v>197.81818181818178</v>
      </c>
      <c r="H102" s="104">
        <v>356.24</v>
      </c>
      <c r="I102" s="105">
        <v>356.24</v>
      </c>
      <c r="J102" s="105">
        <v>356.48318352824168</v>
      </c>
      <c r="K102" s="105">
        <v>369.07880212970406</v>
      </c>
      <c r="L102" s="103">
        <v>378.65457470207451</v>
      </c>
      <c r="M102" s="103">
        <v>387.74669788235178</v>
      </c>
      <c r="N102" s="103">
        <v>401.34179505416324</v>
      </c>
      <c r="O102" s="106" t="s">
        <v>126</v>
      </c>
    </row>
    <row r="103" spans="1:15">
      <c r="A103" s="100" t="s">
        <v>211</v>
      </c>
      <c r="B103" s="100" t="s">
        <v>77</v>
      </c>
      <c r="C103" s="100" t="s">
        <v>77</v>
      </c>
      <c r="D103" s="100" t="s">
        <v>212</v>
      </c>
      <c r="E103" s="101" t="s">
        <v>124</v>
      </c>
      <c r="F103" s="102" t="s">
        <v>125</v>
      </c>
      <c r="G103" s="103">
        <v>264.45454545454544</v>
      </c>
      <c r="H103" s="104">
        <v>445.3</v>
      </c>
      <c r="I103" s="105">
        <v>445.3</v>
      </c>
      <c r="J103" s="105">
        <v>445.60397941030203</v>
      </c>
      <c r="K103" s="105">
        <v>461.34850266213004</v>
      </c>
      <c r="L103" s="103">
        <v>473.31821837759315</v>
      </c>
      <c r="M103" s="103">
        <v>484.68337235293967</v>
      </c>
      <c r="N103" s="103">
        <v>501.67724381770398</v>
      </c>
      <c r="O103" s="106" t="s">
        <v>126</v>
      </c>
    </row>
    <row r="104" spans="1:15">
      <c r="A104" s="100" t="s">
        <v>211</v>
      </c>
      <c r="B104" s="100" t="s">
        <v>77</v>
      </c>
      <c r="C104" s="100" t="s">
        <v>77</v>
      </c>
      <c r="D104" s="100" t="s">
        <v>128</v>
      </c>
      <c r="E104" s="101" t="s">
        <v>124</v>
      </c>
      <c r="F104" s="102" t="s">
        <v>125</v>
      </c>
      <c r="G104" s="103">
        <v>330.09090909090907</v>
      </c>
      <c r="H104" s="104">
        <v>623.41999999999996</v>
      </c>
      <c r="I104" s="105">
        <v>623.41999999999996</v>
      </c>
      <c r="J104" s="105">
        <v>623.84557117442284</v>
      </c>
      <c r="K104" s="105">
        <v>645.88790372698213</v>
      </c>
      <c r="L104" s="103">
        <v>662.6455057286305</v>
      </c>
      <c r="M104" s="103">
        <v>678.55672129411562</v>
      </c>
      <c r="N104" s="103">
        <v>702.34814134478563</v>
      </c>
      <c r="O104" s="106" t="s">
        <v>126</v>
      </c>
    </row>
    <row r="105" spans="1:15">
      <c r="A105" s="100" t="s">
        <v>211</v>
      </c>
      <c r="B105" s="100" t="s">
        <v>77</v>
      </c>
      <c r="C105" s="100" t="s">
        <v>77</v>
      </c>
      <c r="D105" s="100" t="s">
        <v>129</v>
      </c>
      <c r="E105" s="101" t="s">
        <v>124</v>
      </c>
      <c r="F105" s="102" t="s">
        <v>125</v>
      </c>
      <c r="G105" s="103">
        <v>396.63636363636363</v>
      </c>
      <c r="H105" s="104">
        <v>712.48</v>
      </c>
      <c r="I105" s="105">
        <v>712.48</v>
      </c>
      <c r="J105" s="105">
        <v>712.96636705648336</v>
      </c>
      <c r="K105" s="105">
        <v>738.15760425940812</v>
      </c>
      <c r="L105" s="103">
        <v>757.30914940414903</v>
      </c>
      <c r="M105" s="103">
        <v>775.49339576470356</v>
      </c>
      <c r="N105" s="103">
        <v>802.68359010832648</v>
      </c>
      <c r="O105" s="106" t="s">
        <v>126</v>
      </c>
    </row>
    <row r="106" spans="1:15">
      <c r="A106" s="100" t="s">
        <v>211</v>
      </c>
      <c r="B106" s="100" t="s">
        <v>78</v>
      </c>
      <c r="C106" s="100" t="s">
        <v>78</v>
      </c>
      <c r="D106" s="100" t="s">
        <v>213</v>
      </c>
      <c r="E106" s="101" t="s">
        <v>124</v>
      </c>
      <c r="F106" s="102" t="s">
        <v>125</v>
      </c>
      <c r="G106" s="103">
        <v>197.81818181818178</v>
      </c>
      <c r="H106" s="104">
        <v>356.24</v>
      </c>
      <c r="I106" s="105">
        <v>356.24</v>
      </c>
      <c r="J106" s="105">
        <v>356.48318352824168</v>
      </c>
      <c r="K106" s="105">
        <v>369.07880212970406</v>
      </c>
      <c r="L106" s="103">
        <v>378.65457470207451</v>
      </c>
      <c r="M106" s="103">
        <v>387.74669788235178</v>
      </c>
      <c r="N106" s="103">
        <v>401.34179505416324</v>
      </c>
      <c r="O106" s="106" t="s">
        <v>126</v>
      </c>
    </row>
    <row r="107" spans="1:15">
      <c r="A107" s="100" t="s">
        <v>211</v>
      </c>
      <c r="B107" s="100" t="s">
        <v>78</v>
      </c>
      <c r="C107" s="100" t="s">
        <v>78</v>
      </c>
      <c r="D107" s="100" t="s">
        <v>214</v>
      </c>
      <c r="E107" s="101" t="s">
        <v>124</v>
      </c>
      <c r="F107" s="102" t="s">
        <v>125</v>
      </c>
      <c r="G107" s="103">
        <v>264.45454545454544</v>
      </c>
      <c r="H107" s="104">
        <v>445.3</v>
      </c>
      <c r="I107" s="105">
        <v>445.3</v>
      </c>
      <c r="J107" s="105">
        <v>445.60397941030203</v>
      </c>
      <c r="K107" s="105">
        <v>461.34850266213004</v>
      </c>
      <c r="L107" s="103">
        <v>473.31821837759315</v>
      </c>
      <c r="M107" s="103">
        <v>484.68337235293967</v>
      </c>
      <c r="N107" s="103">
        <v>501.67724381770398</v>
      </c>
      <c r="O107" s="106" t="s">
        <v>126</v>
      </c>
    </row>
    <row r="108" spans="1:15">
      <c r="A108" s="100" t="s">
        <v>211</v>
      </c>
      <c r="B108" s="100" t="s">
        <v>78</v>
      </c>
      <c r="C108" s="100" t="s">
        <v>78</v>
      </c>
      <c r="D108" s="100" t="s">
        <v>215</v>
      </c>
      <c r="E108" s="101" t="s">
        <v>124</v>
      </c>
      <c r="F108" s="102" t="s">
        <v>125</v>
      </c>
      <c r="G108" s="103">
        <v>396.63636363636363</v>
      </c>
      <c r="H108" s="104">
        <v>801.54</v>
      </c>
      <c r="I108" s="105">
        <v>801.54</v>
      </c>
      <c r="J108" s="105">
        <v>802.08716293854366</v>
      </c>
      <c r="K108" s="105">
        <v>830.4273047918341</v>
      </c>
      <c r="L108" s="103">
        <v>851.97279307966767</v>
      </c>
      <c r="M108" s="103">
        <v>872.4300702352914</v>
      </c>
      <c r="N108" s="103">
        <v>903.01903887186711</v>
      </c>
      <c r="O108" s="106" t="s">
        <v>126</v>
      </c>
    </row>
    <row r="109" spans="1:15">
      <c r="A109" s="100" t="s">
        <v>211</v>
      </c>
      <c r="B109" s="100" t="s">
        <v>199</v>
      </c>
      <c r="C109" s="100" t="s">
        <v>199</v>
      </c>
      <c r="D109" s="100" t="s">
        <v>216</v>
      </c>
      <c r="E109" s="101" t="s">
        <v>124</v>
      </c>
      <c r="F109" s="102" t="s">
        <v>130</v>
      </c>
      <c r="G109" s="103">
        <v>65.63636363636364</v>
      </c>
      <c r="H109" s="104">
        <v>89.06</v>
      </c>
      <c r="I109" s="105">
        <v>89.06</v>
      </c>
      <c r="J109" s="105">
        <v>89.12079588206042</v>
      </c>
      <c r="K109" s="105">
        <v>92.269700532426015</v>
      </c>
      <c r="L109" s="103">
        <v>94.663643675518628</v>
      </c>
      <c r="M109" s="103">
        <v>96.936674470587946</v>
      </c>
      <c r="N109" s="103">
        <v>100.33544876354081</v>
      </c>
      <c r="O109" s="106" t="s">
        <v>131</v>
      </c>
    </row>
    <row r="110" spans="1:15">
      <c r="A110" s="100" t="s">
        <v>211</v>
      </c>
      <c r="B110" s="100" t="s">
        <v>80</v>
      </c>
      <c r="C110" s="100" t="s">
        <v>80</v>
      </c>
      <c r="D110" s="100" t="s">
        <v>216</v>
      </c>
      <c r="E110" s="101" t="s">
        <v>124</v>
      </c>
      <c r="F110" s="102" t="s">
        <v>130</v>
      </c>
      <c r="G110" s="103">
        <v>65.63636363636364</v>
      </c>
      <c r="H110" s="104">
        <v>89.06</v>
      </c>
      <c r="I110" s="105">
        <v>89.06</v>
      </c>
      <c r="J110" s="105">
        <v>89.12079588206042</v>
      </c>
      <c r="K110" s="105">
        <v>92.269700532426015</v>
      </c>
      <c r="L110" s="103">
        <v>94.663643675518628</v>
      </c>
      <c r="M110" s="103">
        <v>96.936674470587946</v>
      </c>
      <c r="N110" s="103">
        <v>100.33544876354081</v>
      </c>
      <c r="O110" s="106" t="s">
        <v>131</v>
      </c>
    </row>
    <row r="111" spans="1:15">
      <c r="A111" s="100" t="s">
        <v>211</v>
      </c>
      <c r="B111" s="100" t="s">
        <v>81</v>
      </c>
      <c r="C111" s="100" t="s">
        <v>81</v>
      </c>
      <c r="D111" s="100" t="s">
        <v>216</v>
      </c>
      <c r="E111" s="101" t="s">
        <v>124</v>
      </c>
      <c r="F111" s="102" t="s">
        <v>130</v>
      </c>
      <c r="G111" s="103">
        <v>65.63636363636364</v>
      </c>
      <c r="H111" s="104">
        <v>89.06</v>
      </c>
      <c r="I111" s="105">
        <v>89.06</v>
      </c>
      <c r="J111" s="105">
        <v>89.12079588206042</v>
      </c>
      <c r="K111" s="105">
        <v>92.269700532426015</v>
      </c>
      <c r="L111" s="103">
        <v>94.663643675518628</v>
      </c>
      <c r="M111" s="103">
        <v>96.936674470587946</v>
      </c>
      <c r="N111" s="103">
        <v>100.33544876354081</v>
      </c>
      <c r="O111" s="106" t="s">
        <v>131</v>
      </c>
    </row>
    <row r="112" spans="1:15">
      <c r="A112" s="100" t="s">
        <v>211</v>
      </c>
      <c r="B112" s="100" t="s">
        <v>217</v>
      </c>
      <c r="C112" s="100" t="s">
        <v>217</v>
      </c>
      <c r="D112" s="100" t="s">
        <v>218</v>
      </c>
      <c r="E112" s="101" t="s">
        <v>124</v>
      </c>
      <c r="F112" s="102" t="s">
        <v>125</v>
      </c>
      <c r="G112" s="103" t="s">
        <v>132</v>
      </c>
      <c r="H112" s="104">
        <v>106.87</v>
      </c>
      <c r="I112" s="105">
        <v>106.87</v>
      </c>
      <c r="J112" s="105">
        <v>106.94295369319332</v>
      </c>
      <c r="K112" s="105">
        <v>110.7215685594023</v>
      </c>
      <c r="L112" s="103">
        <v>113.59424657088118</v>
      </c>
      <c r="M112" s="103">
        <v>116.32183248003295</v>
      </c>
      <c r="N112" s="103">
        <v>120.40028530608137</v>
      </c>
      <c r="O112" s="106" t="s">
        <v>126</v>
      </c>
    </row>
    <row r="113" spans="1:15">
      <c r="A113" s="100" t="s">
        <v>211</v>
      </c>
      <c r="B113" s="100" t="s">
        <v>296</v>
      </c>
      <c r="C113" s="100" t="s">
        <v>296</v>
      </c>
      <c r="D113" s="100" t="s">
        <v>216</v>
      </c>
      <c r="E113" s="101" t="s">
        <v>124</v>
      </c>
      <c r="F113" s="102" t="s">
        <v>130</v>
      </c>
      <c r="G113" s="103" t="s">
        <v>132</v>
      </c>
      <c r="H113" s="104">
        <v>89.06</v>
      </c>
      <c r="I113" s="105">
        <v>89.06</v>
      </c>
      <c r="J113" s="105">
        <v>89.12079588206042</v>
      </c>
      <c r="K113" s="105">
        <v>92.269700532426015</v>
      </c>
      <c r="L113" s="103">
        <v>94.663643675518628</v>
      </c>
      <c r="M113" s="103">
        <v>96.936674470587946</v>
      </c>
      <c r="N113" s="103">
        <v>100.33544876354081</v>
      </c>
      <c r="O113" s="106" t="s">
        <v>131</v>
      </c>
    </row>
    <row r="114" spans="1:15">
      <c r="A114" s="100" t="s">
        <v>219</v>
      </c>
      <c r="B114" s="100" t="s">
        <v>220</v>
      </c>
      <c r="C114" s="100"/>
      <c r="D114" s="100"/>
      <c r="E114" s="101" t="s">
        <v>221</v>
      </c>
      <c r="F114" s="121" t="s">
        <v>125</v>
      </c>
      <c r="G114" s="122">
        <v>37.909090909090907</v>
      </c>
      <c r="H114" s="123">
        <v>29.64</v>
      </c>
      <c r="I114" s="120">
        <v>29.64</v>
      </c>
      <c r="J114" s="105">
        <v>29.660233437505848</v>
      </c>
      <c r="K114" s="105">
        <v>30.708218322267093</v>
      </c>
      <c r="L114" s="103">
        <v>31.504944964544944</v>
      </c>
      <c r="M114" s="103">
        <v>32.26143084783547</v>
      </c>
      <c r="N114" s="103">
        <v>33.392574683936111</v>
      </c>
      <c r="O114" s="106" t="s">
        <v>126</v>
      </c>
    </row>
    <row r="115" spans="1:15">
      <c r="A115" s="100" t="s">
        <v>219</v>
      </c>
      <c r="B115" s="100" t="s">
        <v>222</v>
      </c>
      <c r="C115" s="100"/>
      <c r="D115" s="100"/>
      <c r="E115" s="101" t="s">
        <v>221</v>
      </c>
      <c r="F115" s="121" t="s">
        <v>125</v>
      </c>
      <c r="G115" s="122">
        <v>74.818181818181813</v>
      </c>
      <c r="H115" s="123">
        <v>230.33</v>
      </c>
      <c r="I115" s="120">
        <v>230.33</v>
      </c>
      <c r="J115" s="105">
        <v>230.48723237721734</v>
      </c>
      <c r="K115" s="105">
        <v>238.63103664533668</v>
      </c>
      <c r="L115" s="103">
        <v>244.82233379499448</v>
      </c>
      <c r="M115" s="103">
        <v>250.70092331922885</v>
      </c>
      <c r="N115" s="103">
        <v>259.49094895246299</v>
      </c>
      <c r="O115" s="106" t="s">
        <v>126</v>
      </c>
    </row>
    <row r="116" spans="1:15">
      <c r="A116" s="100" t="s">
        <v>223</v>
      </c>
      <c r="B116" s="100"/>
      <c r="C116" s="100"/>
      <c r="D116" s="100"/>
      <c r="E116" s="101" t="s">
        <v>124</v>
      </c>
      <c r="F116" s="102" t="s">
        <v>130</v>
      </c>
      <c r="G116" s="103" t="s">
        <v>132</v>
      </c>
      <c r="H116" s="104">
        <v>199.83</v>
      </c>
      <c r="I116" s="105">
        <v>199.83</v>
      </c>
      <c r="J116" s="105">
        <v>199.96641186966238</v>
      </c>
      <c r="K116" s="105">
        <v>207.03182413423184</v>
      </c>
      <c r="L116" s="103">
        <v>212.40327774173463</v>
      </c>
      <c r="M116" s="103">
        <v>217.50343206217815</v>
      </c>
      <c r="N116" s="103">
        <v>225.12949389645581</v>
      </c>
      <c r="O116" s="106" t="s">
        <v>131</v>
      </c>
    </row>
    <row r="117" spans="1:15">
      <c r="A117" s="100" t="s">
        <v>224</v>
      </c>
      <c r="B117" s="100"/>
      <c r="C117" s="100"/>
      <c r="D117" s="100"/>
      <c r="E117" s="101" t="s">
        <v>124</v>
      </c>
      <c r="F117" s="102" t="s">
        <v>130</v>
      </c>
      <c r="G117" s="103" t="s">
        <v>132</v>
      </c>
      <c r="H117" s="104">
        <v>202.06</v>
      </c>
      <c r="I117" s="105">
        <v>202.06</v>
      </c>
      <c r="J117" s="105">
        <v>202.19793415595245</v>
      </c>
      <c r="K117" s="105">
        <v>209.34219278668311</v>
      </c>
      <c r="L117" s="103">
        <v>214.7735890531697</v>
      </c>
      <c r="M117" s="103">
        <v>219.93065847211992</v>
      </c>
      <c r="N117" s="103">
        <v>227.64182323333767</v>
      </c>
      <c r="O117" s="106" t="s">
        <v>131</v>
      </c>
    </row>
    <row r="118" spans="1:15">
      <c r="A118" s="100" t="s">
        <v>225</v>
      </c>
      <c r="B118" s="100" t="s">
        <v>226</v>
      </c>
      <c r="C118" s="100"/>
      <c r="D118" s="100"/>
      <c r="E118" s="101" t="s">
        <v>124</v>
      </c>
      <c r="F118" s="102" t="s">
        <v>125</v>
      </c>
      <c r="G118" s="103" t="s">
        <v>132</v>
      </c>
      <c r="H118" s="104">
        <v>7.42</v>
      </c>
      <c r="I118" s="105">
        <v>7.42</v>
      </c>
      <c r="J118" s="105">
        <v>7.4250651857723806</v>
      </c>
      <c r="K118" s="105">
        <v>7.6874149781113967</v>
      </c>
      <c r="L118" s="103">
        <v>7.8868654398422215</v>
      </c>
      <c r="M118" s="103">
        <v>8.0762421353218343</v>
      </c>
      <c r="N118" s="103">
        <v>8.3594097218220611</v>
      </c>
      <c r="O118" s="106" t="s">
        <v>126</v>
      </c>
    </row>
    <row r="119" spans="1:15">
      <c r="A119" s="100" t="s">
        <v>225</v>
      </c>
      <c r="B119" s="100" t="s">
        <v>227</v>
      </c>
      <c r="C119" s="100"/>
      <c r="D119" s="100"/>
      <c r="E119" s="101" t="s">
        <v>124</v>
      </c>
      <c r="F119" s="102" t="s">
        <v>125</v>
      </c>
      <c r="G119" s="103" t="s">
        <v>132</v>
      </c>
      <c r="H119" s="104">
        <v>188.7</v>
      </c>
      <c r="I119" s="105">
        <v>188.7</v>
      </c>
      <c r="J119" s="105">
        <v>188.82881409100381</v>
      </c>
      <c r="K119" s="105">
        <v>195.50070166706476</v>
      </c>
      <c r="L119" s="103">
        <v>200.57297958197131</v>
      </c>
      <c r="M119" s="103">
        <v>205.38906885919542</v>
      </c>
      <c r="N119" s="103">
        <v>212.59037931372276</v>
      </c>
      <c r="O119" s="106" t="s">
        <v>126</v>
      </c>
    </row>
    <row r="120" spans="1:15">
      <c r="A120" s="100" t="s">
        <v>225</v>
      </c>
      <c r="B120" s="100" t="s">
        <v>228</v>
      </c>
      <c r="C120" s="100"/>
      <c r="D120" s="100"/>
      <c r="E120" s="101" t="s">
        <v>124</v>
      </c>
      <c r="F120" s="102" t="s">
        <v>125</v>
      </c>
      <c r="G120" s="103" t="s">
        <v>132</v>
      </c>
      <c r="H120" s="104">
        <v>188.7</v>
      </c>
      <c r="I120" s="105">
        <v>188.7</v>
      </c>
      <c r="J120" s="105">
        <v>188.82881409100381</v>
      </c>
      <c r="K120" s="105">
        <v>195.50070166706476</v>
      </c>
      <c r="L120" s="103">
        <v>200.57297958197131</v>
      </c>
      <c r="M120" s="103">
        <v>205.38906885919542</v>
      </c>
      <c r="N120" s="103">
        <v>212.59037931372276</v>
      </c>
      <c r="O120" s="106" t="s">
        <v>126</v>
      </c>
    </row>
    <row r="121" spans="1:15">
      <c r="A121" s="100" t="s">
        <v>225</v>
      </c>
      <c r="B121" s="100" t="s">
        <v>229</v>
      </c>
      <c r="C121" s="100"/>
      <c r="D121" s="100"/>
      <c r="E121" s="101" t="s">
        <v>124</v>
      </c>
      <c r="F121" s="102" t="s">
        <v>125</v>
      </c>
      <c r="G121" s="103" t="s">
        <v>132</v>
      </c>
      <c r="H121" s="104">
        <v>241.33</v>
      </c>
      <c r="I121" s="105">
        <v>241.33</v>
      </c>
      <c r="J121" s="105">
        <v>241.49474141272893</v>
      </c>
      <c r="K121" s="105">
        <v>250.0274739444236</v>
      </c>
      <c r="L121" s="103">
        <v>256.51445237157992</v>
      </c>
      <c r="M121" s="103">
        <v>262.67378901849298</v>
      </c>
      <c r="N121" s="103">
        <v>271.88360487430157</v>
      </c>
      <c r="O121" s="106" t="s">
        <v>126</v>
      </c>
    </row>
    <row r="122" spans="1:15">
      <c r="A122" s="100" t="s">
        <v>225</v>
      </c>
      <c r="B122" s="100" t="s">
        <v>230</v>
      </c>
      <c r="C122" s="100"/>
      <c r="D122" s="100"/>
      <c r="E122" s="101" t="s">
        <v>124</v>
      </c>
      <c r="F122" s="102" t="s">
        <v>130</v>
      </c>
      <c r="G122" s="103" t="s">
        <v>132</v>
      </c>
      <c r="H122" s="104">
        <v>210.96</v>
      </c>
      <c r="I122" s="105">
        <v>210.96</v>
      </c>
      <c r="J122" s="105">
        <v>211.10400964832095</v>
      </c>
      <c r="K122" s="105">
        <v>218.56294660139895</v>
      </c>
      <c r="L122" s="103">
        <v>224.23357590149797</v>
      </c>
      <c r="M122" s="103">
        <v>229.61779526516091</v>
      </c>
      <c r="N122" s="103">
        <v>237.66860847918892</v>
      </c>
      <c r="O122" s="106" t="s">
        <v>131</v>
      </c>
    </row>
    <row r="123" spans="1:15">
      <c r="A123" s="100" t="s">
        <v>231</v>
      </c>
      <c r="B123" s="100" t="s">
        <v>232</v>
      </c>
      <c r="C123" s="100"/>
      <c r="D123" s="100"/>
      <c r="E123" s="101" t="s">
        <v>233</v>
      </c>
      <c r="F123" s="102" t="s">
        <v>125</v>
      </c>
      <c r="G123" s="103">
        <v>226.5454545454545</v>
      </c>
      <c r="H123" s="104">
        <v>749.78</v>
      </c>
      <c r="I123" s="105">
        <v>749.78</v>
      </c>
      <c r="J123" s="105">
        <v>750.29182951326356</v>
      </c>
      <c r="K123" s="105">
        <v>776.80188710085747</v>
      </c>
      <c r="L123" s="103">
        <v>796.95606057747978</v>
      </c>
      <c r="M123" s="103">
        <v>816.09229490857194</v>
      </c>
      <c r="N123" s="103">
        <v>844.70595973419722</v>
      </c>
      <c r="O123" s="106" t="s">
        <v>126</v>
      </c>
    </row>
    <row r="124" spans="1:15">
      <c r="A124" s="100" t="s">
        <v>231</v>
      </c>
      <c r="B124" s="100" t="s">
        <v>234</v>
      </c>
      <c r="C124" s="100"/>
      <c r="D124" s="100"/>
      <c r="E124" s="101" t="s">
        <v>235</v>
      </c>
      <c r="F124" s="102" t="s">
        <v>130</v>
      </c>
      <c r="G124" s="103" t="s">
        <v>132</v>
      </c>
      <c r="H124" s="104">
        <v>264.79000000000002</v>
      </c>
      <c r="I124" s="105">
        <v>264.79000000000002</v>
      </c>
      <c r="J124" s="105">
        <v>264.97075613755646</v>
      </c>
      <c r="K124" s="105">
        <v>274.3329665841128</v>
      </c>
      <c r="L124" s="103">
        <v>281.45055253582507</v>
      </c>
      <c r="M124" s="103">
        <v>288.20864622801463</v>
      </c>
      <c r="N124" s="103">
        <v>298.31376014033202</v>
      </c>
      <c r="O124" s="106" t="s">
        <v>131</v>
      </c>
    </row>
    <row r="125" spans="1:15">
      <c r="A125" s="100" t="s">
        <v>231</v>
      </c>
      <c r="B125" s="100" t="s">
        <v>236</v>
      </c>
      <c r="C125" s="100"/>
      <c r="D125" s="100"/>
      <c r="E125" s="101" t="s">
        <v>237</v>
      </c>
      <c r="F125" s="102" t="s">
        <v>130</v>
      </c>
      <c r="G125" s="103" t="s">
        <v>132</v>
      </c>
      <c r="H125" s="104">
        <v>132.4</v>
      </c>
      <c r="I125" s="105">
        <v>132.4</v>
      </c>
      <c r="J125" s="105">
        <v>132.49038148197619</v>
      </c>
      <c r="K125" s="105">
        <v>137.17166349082871</v>
      </c>
      <c r="L125" s="103">
        <v>140.73059086726553</v>
      </c>
      <c r="M125" s="103">
        <v>144.10976532568881</v>
      </c>
      <c r="N125" s="103">
        <v>149.16251309558504</v>
      </c>
      <c r="O125" s="106" t="s">
        <v>238</v>
      </c>
    </row>
    <row r="126" spans="1:15">
      <c r="A126" s="100" t="s">
        <v>231</v>
      </c>
      <c r="B126" s="100" t="s">
        <v>239</v>
      </c>
      <c r="C126" s="100"/>
      <c r="D126" s="100"/>
      <c r="E126" s="101" t="s">
        <v>124</v>
      </c>
      <c r="F126" s="102" t="s">
        <v>130</v>
      </c>
      <c r="G126" s="103" t="s">
        <v>132</v>
      </c>
      <c r="H126" s="104">
        <v>135</v>
      </c>
      <c r="I126" s="105">
        <v>135</v>
      </c>
      <c r="J126" s="105">
        <v>135.09215634491531</v>
      </c>
      <c r="K126" s="105">
        <v>139.86536685243109</v>
      </c>
      <c r="L126" s="103">
        <v>143.49418253082212</v>
      </c>
      <c r="M126" s="103">
        <v>146.93971540006035</v>
      </c>
      <c r="N126" s="103">
        <v>152.09168631347416</v>
      </c>
      <c r="O126" s="106" t="s">
        <v>131</v>
      </c>
    </row>
    <row r="127" spans="1:15">
      <c r="A127" s="100" t="s">
        <v>240</v>
      </c>
      <c r="B127" s="100" t="s">
        <v>240</v>
      </c>
      <c r="C127" s="100"/>
      <c r="D127" s="100"/>
      <c r="E127" s="101" t="s">
        <v>124</v>
      </c>
      <c r="F127" s="102" t="s">
        <v>125</v>
      </c>
      <c r="G127" s="103" t="s">
        <v>132</v>
      </c>
      <c r="H127" s="104">
        <v>202.06</v>
      </c>
      <c r="I127" s="105">
        <v>202.06</v>
      </c>
      <c r="J127" s="105">
        <v>202.19793415595245</v>
      </c>
      <c r="K127" s="105">
        <v>209.34219278668311</v>
      </c>
      <c r="L127" s="103">
        <v>214.7735890531697</v>
      </c>
      <c r="M127" s="103">
        <v>219.93065847211992</v>
      </c>
      <c r="N127" s="103">
        <v>227.64182323333767</v>
      </c>
      <c r="O127" s="106" t="s">
        <v>126</v>
      </c>
    </row>
    <row r="128" spans="1:15">
      <c r="A128" s="100" t="s">
        <v>241</v>
      </c>
      <c r="B128" s="100" t="s">
        <v>242</v>
      </c>
      <c r="C128" s="100"/>
      <c r="D128" s="100"/>
      <c r="E128" s="101" t="s">
        <v>124</v>
      </c>
      <c r="F128" s="102" t="s">
        <v>125</v>
      </c>
      <c r="G128" s="103" t="s">
        <v>132</v>
      </c>
      <c r="H128" s="104">
        <v>5177.6400000000003</v>
      </c>
      <c r="I128" s="105">
        <v>5177.6400000000003</v>
      </c>
      <c r="J128" s="105">
        <v>5181.1744620569425</v>
      </c>
      <c r="K128" s="105">
        <v>5345.9321839311706</v>
      </c>
      <c r="L128" s="103">
        <v>5484.632728327786</v>
      </c>
      <c r="M128" s="103">
        <v>5616.3278396407068</v>
      </c>
      <c r="N128" s="103">
        <v>5813.2464030886213</v>
      </c>
      <c r="O128" s="106" t="s">
        <v>243</v>
      </c>
    </row>
    <row r="129" spans="1:15">
      <c r="A129" s="100" t="s">
        <v>241</v>
      </c>
      <c r="B129" s="100" t="s">
        <v>244</v>
      </c>
      <c r="C129" s="100"/>
      <c r="D129" s="100"/>
      <c r="E129" s="101" t="s">
        <v>124</v>
      </c>
      <c r="F129" s="102" t="s">
        <v>125</v>
      </c>
      <c r="G129" s="103" t="s">
        <v>132</v>
      </c>
      <c r="H129" s="104">
        <v>2579.39</v>
      </c>
      <c r="I129" s="105">
        <v>2579.39</v>
      </c>
      <c r="J129" s="105">
        <v>2581.1507937371189</v>
      </c>
      <c r="K129" s="105">
        <v>2670.7645497223302</v>
      </c>
      <c r="L129" s="103">
        <v>2740.0577027696381</v>
      </c>
      <c r="M129" s="103">
        <v>2805.8510242269335</v>
      </c>
      <c r="N129" s="103">
        <v>2904.2292116681733</v>
      </c>
      <c r="O129" s="106" t="s">
        <v>243</v>
      </c>
    </row>
    <row r="130" spans="1:15">
      <c r="A130" s="100" t="s">
        <v>241</v>
      </c>
      <c r="B130" s="100" t="s">
        <v>245</v>
      </c>
      <c r="C130" s="100"/>
      <c r="D130" s="100"/>
      <c r="E130" s="101" t="s">
        <v>124</v>
      </c>
      <c r="F130" s="102" t="s">
        <v>125</v>
      </c>
      <c r="G130" s="103" t="s">
        <v>132</v>
      </c>
      <c r="H130" s="104">
        <v>1862.37</v>
      </c>
      <c r="I130" s="105">
        <v>1862.37</v>
      </c>
      <c r="J130" s="105">
        <v>1863.6413274968879</v>
      </c>
      <c r="K130" s="105">
        <v>1928.0119678771377</v>
      </c>
      <c r="L130" s="103">
        <v>1978.0343587992581</v>
      </c>
      <c r="M130" s="103">
        <v>2025.5302382803757</v>
      </c>
      <c r="N130" s="103">
        <v>2096.5489743889143</v>
      </c>
      <c r="O130" s="106" t="s">
        <v>243</v>
      </c>
    </row>
    <row r="131" spans="1:15">
      <c r="A131" s="100" t="s">
        <v>241</v>
      </c>
      <c r="B131" s="100" t="s">
        <v>246</v>
      </c>
      <c r="C131" s="100"/>
      <c r="D131" s="100"/>
      <c r="E131" s="101" t="s">
        <v>124</v>
      </c>
      <c r="F131" s="102" t="s">
        <v>125</v>
      </c>
      <c r="G131" s="103" t="s">
        <v>132</v>
      </c>
      <c r="H131" s="104">
        <v>2584.7399999999998</v>
      </c>
      <c r="I131" s="105">
        <v>2584.7399999999998</v>
      </c>
      <c r="J131" s="105">
        <v>2586.5044458589355</v>
      </c>
      <c r="K131" s="105">
        <v>2675.7842506925231</v>
      </c>
      <c r="L131" s="103">
        <v>2745.2076401950117</v>
      </c>
      <c r="M131" s="103">
        <v>2811.1246201753265</v>
      </c>
      <c r="N131" s="103">
        <v>2909.6877093829899</v>
      </c>
      <c r="O131" s="106" t="s">
        <v>243</v>
      </c>
    </row>
    <row r="132" spans="1:15">
      <c r="A132" s="100" t="s">
        <v>241</v>
      </c>
      <c r="B132" s="100" t="s">
        <v>247</v>
      </c>
      <c r="C132" s="100"/>
      <c r="D132" s="100"/>
      <c r="E132" s="101" t="s">
        <v>124</v>
      </c>
      <c r="F132" s="102" t="s">
        <v>125</v>
      </c>
      <c r="G132" s="103" t="s">
        <v>132</v>
      </c>
      <c r="H132" s="104">
        <v>2021.03</v>
      </c>
      <c r="I132" s="105">
        <v>2021.03</v>
      </c>
      <c r="J132" s="105">
        <v>2022.409635094549</v>
      </c>
      <c r="K132" s="105">
        <v>2093.5001921877952</v>
      </c>
      <c r="L132" s="103">
        <v>2147.8161854253567</v>
      </c>
      <c r="M132" s="103">
        <v>2199.3888076281792</v>
      </c>
      <c r="N132" s="103">
        <v>2276.5033381234766</v>
      </c>
      <c r="O132" s="106" t="s">
        <v>243</v>
      </c>
    </row>
    <row r="133" spans="1:15">
      <c r="A133" s="100" t="s">
        <v>248</v>
      </c>
      <c r="B133" s="100"/>
      <c r="C133" s="100"/>
      <c r="D133" s="100"/>
      <c r="E133" s="101" t="s">
        <v>124</v>
      </c>
      <c r="F133" s="102" t="s">
        <v>130</v>
      </c>
      <c r="G133" s="103" t="s">
        <v>132</v>
      </c>
      <c r="H133" s="104">
        <v>210.96</v>
      </c>
      <c r="I133" s="105">
        <v>210.96</v>
      </c>
      <c r="J133" s="105">
        <v>211.10400964832095</v>
      </c>
      <c r="K133" s="105">
        <v>218.56294660139895</v>
      </c>
      <c r="L133" s="103">
        <v>224.23357590149797</v>
      </c>
      <c r="M133" s="103">
        <v>229.61779526516091</v>
      </c>
      <c r="N133" s="103">
        <v>237.66860847918892</v>
      </c>
      <c r="O133" s="106" t="s">
        <v>131</v>
      </c>
    </row>
    <row r="134" spans="1:15">
      <c r="A134" s="100" t="s">
        <v>249</v>
      </c>
      <c r="B134" s="100"/>
      <c r="C134" s="100"/>
      <c r="D134" s="100"/>
      <c r="E134" s="101" t="s">
        <v>124</v>
      </c>
      <c r="F134" s="102" t="s">
        <v>130</v>
      </c>
      <c r="G134" s="103" t="s">
        <v>132</v>
      </c>
      <c r="H134" s="104">
        <v>210.96</v>
      </c>
      <c r="I134" s="105">
        <v>210.96</v>
      </c>
      <c r="J134" s="105">
        <v>211.10400964832095</v>
      </c>
      <c r="K134" s="105">
        <v>218.56294660139895</v>
      </c>
      <c r="L134" s="103">
        <v>224.23357590149797</v>
      </c>
      <c r="M134" s="103">
        <v>229.61779526516091</v>
      </c>
      <c r="N134" s="103">
        <v>237.66860847918892</v>
      </c>
      <c r="O134" s="106" t="s">
        <v>250</v>
      </c>
    </row>
    <row r="135" spans="1:15">
      <c r="A135" s="100" t="s">
        <v>251</v>
      </c>
      <c r="B135" s="100"/>
      <c r="C135" s="100"/>
      <c r="D135" s="100"/>
      <c r="E135" s="101" t="s">
        <v>252</v>
      </c>
      <c r="F135" s="102" t="s">
        <v>130</v>
      </c>
      <c r="G135" s="103" t="s">
        <v>132</v>
      </c>
      <c r="H135" s="104">
        <v>210.96</v>
      </c>
      <c r="I135" s="105">
        <v>210.96</v>
      </c>
      <c r="J135" s="105">
        <v>211.10400964832095</v>
      </c>
      <c r="K135" s="105">
        <v>218.56294660139895</v>
      </c>
      <c r="L135" s="103">
        <v>224.23357590149797</v>
      </c>
      <c r="M135" s="103">
        <v>229.61779526516091</v>
      </c>
      <c r="N135" s="103">
        <v>237.66860847918892</v>
      </c>
      <c r="O135" s="106" t="s">
        <v>131</v>
      </c>
    </row>
    <row r="136" spans="1:15">
      <c r="A136" s="100" t="s">
        <v>253</v>
      </c>
      <c r="B136" s="100" t="s">
        <v>273</v>
      </c>
      <c r="C136" s="100"/>
      <c r="D136" s="100"/>
      <c r="E136" s="101"/>
      <c r="F136" s="102" t="s">
        <v>125</v>
      </c>
      <c r="G136" s="100"/>
      <c r="H136" s="104">
        <v>52.4</v>
      </c>
      <c r="I136" s="105">
        <v>52.4</v>
      </c>
      <c r="J136" s="105">
        <v>52.435770314618971</v>
      </c>
      <c r="K136" s="105">
        <v>54.288483133832507</v>
      </c>
      <c r="L136" s="103">
        <v>55.697001219370947</v>
      </c>
      <c r="M136" s="103">
        <v>57.034378421949341</v>
      </c>
      <c r="N136" s="103">
        <v>59.034106391304036</v>
      </c>
      <c r="O136" s="106" t="s">
        <v>126</v>
      </c>
    </row>
    <row r="137" spans="1:15">
      <c r="A137" s="100" t="s">
        <v>253</v>
      </c>
      <c r="B137" s="100" t="s">
        <v>274</v>
      </c>
      <c r="C137" s="100"/>
      <c r="D137" s="100"/>
      <c r="E137" s="101"/>
      <c r="F137" s="102" t="s">
        <v>125</v>
      </c>
      <c r="G137" s="100"/>
      <c r="H137" s="104">
        <v>9.69</v>
      </c>
      <c r="I137" s="105">
        <v>9.69</v>
      </c>
      <c r="J137" s="105">
        <v>9.6966147776461415</v>
      </c>
      <c r="K137" s="105">
        <v>10.039225220741164</v>
      </c>
      <c r="L137" s="103">
        <v>10.29969354610123</v>
      </c>
      <c r="M137" s="103">
        <v>10.54700623871544</v>
      </c>
      <c r="N137" s="103">
        <v>10.916803262056032</v>
      </c>
      <c r="O137" s="106" t="s">
        <v>126</v>
      </c>
    </row>
    <row r="138" spans="1:15">
      <c r="A138" s="100" t="s">
        <v>253</v>
      </c>
      <c r="B138" s="100" t="s">
        <v>275</v>
      </c>
      <c r="C138" s="100"/>
      <c r="D138" s="100"/>
      <c r="E138" s="101"/>
      <c r="F138" s="102" t="s">
        <v>125</v>
      </c>
      <c r="G138" s="100"/>
      <c r="H138" s="104">
        <v>548.30999999999995</v>
      </c>
      <c r="I138" s="105">
        <v>548.30999999999995</v>
      </c>
      <c r="J138" s="105">
        <v>548.68429811467036</v>
      </c>
      <c r="K138" s="105">
        <v>568.07095776930726</v>
      </c>
      <c r="L138" s="103">
        <v>582.80959424796333</v>
      </c>
      <c r="M138" s="103">
        <v>596.80381741486713</v>
      </c>
      <c r="N138" s="103">
        <v>617.72883350030372</v>
      </c>
      <c r="O138" s="106" t="s">
        <v>126</v>
      </c>
    </row>
    <row r="139" spans="1:15">
      <c r="A139" s="100" t="s">
        <v>253</v>
      </c>
      <c r="B139" s="100" t="s">
        <v>276</v>
      </c>
      <c r="C139" s="100"/>
      <c r="D139" s="100"/>
      <c r="E139" s="101"/>
      <c r="F139" s="102" t="s">
        <v>130</v>
      </c>
      <c r="G139" s="100"/>
      <c r="H139" s="104" t="s">
        <v>277</v>
      </c>
      <c r="I139" s="105">
        <v>0</v>
      </c>
      <c r="J139" s="105">
        <v>0</v>
      </c>
      <c r="K139" s="105">
        <v>0</v>
      </c>
      <c r="L139" s="103">
        <v>0</v>
      </c>
      <c r="M139" s="103">
        <v>0</v>
      </c>
      <c r="N139" s="103">
        <v>0</v>
      </c>
      <c r="O139" s="106" t="s">
        <v>131</v>
      </c>
    </row>
    <row r="140" spans="1:15">
      <c r="A140" s="100" t="s">
        <v>253</v>
      </c>
      <c r="B140" s="100" t="s">
        <v>278</v>
      </c>
      <c r="C140" s="100"/>
      <c r="D140" s="100"/>
      <c r="E140" s="101"/>
      <c r="F140" s="102" t="s">
        <v>125</v>
      </c>
      <c r="G140" s="100"/>
      <c r="H140" s="104">
        <v>13.83</v>
      </c>
      <c r="I140" s="105">
        <v>13.83</v>
      </c>
      <c r="J140" s="105">
        <v>13.839440905556877</v>
      </c>
      <c r="K140" s="105">
        <v>14.328429804215716</v>
      </c>
      <c r="L140" s="103">
        <v>14.700181810379775</v>
      </c>
      <c r="M140" s="103">
        <v>15.053157510983958</v>
      </c>
      <c r="N140" s="103">
        <v>15.580948309002574</v>
      </c>
      <c r="O140" s="106" t="s">
        <v>126</v>
      </c>
    </row>
    <row r="141" spans="1:15">
      <c r="A141" s="100" t="s">
        <v>253</v>
      </c>
      <c r="B141" s="100" t="s">
        <v>279</v>
      </c>
      <c r="C141" s="100"/>
      <c r="D141" s="100"/>
      <c r="E141" s="101"/>
      <c r="F141" s="102" t="s">
        <v>125</v>
      </c>
      <c r="G141" s="100"/>
      <c r="H141" s="104">
        <v>156.78</v>
      </c>
      <c r="I141" s="105">
        <v>156.78</v>
      </c>
      <c r="J141" s="105">
        <v>156.8870242352283</v>
      </c>
      <c r="K141" s="105">
        <v>162.4303127046233</v>
      </c>
      <c r="L141" s="103">
        <v>166.64457731246139</v>
      </c>
      <c r="M141" s="103">
        <v>170.6459894846034</v>
      </c>
      <c r="N141" s="103">
        <v>176.62914503871468</v>
      </c>
      <c r="O141" s="106" t="s">
        <v>126</v>
      </c>
    </row>
    <row r="142" spans="1:15">
      <c r="A142" s="100" t="s">
        <v>253</v>
      </c>
      <c r="B142" s="100" t="s">
        <v>280</v>
      </c>
      <c r="C142" s="100"/>
      <c r="D142" s="100"/>
      <c r="E142" s="101"/>
      <c r="F142" s="102" t="s">
        <v>125</v>
      </c>
      <c r="G142" s="100"/>
      <c r="H142" s="104">
        <v>198.39</v>
      </c>
      <c r="I142" s="105">
        <v>198.39</v>
      </c>
      <c r="J142" s="105">
        <v>198.52542886864995</v>
      </c>
      <c r="K142" s="105">
        <v>205.53992688780593</v>
      </c>
      <c r="L142" s="103">
        <v>210.87267312807256</v>
      </c>
      <c r="M142" s="103">
        <v>215.9360750979109</v>
      </c>
      <c r="N142" s="103">
        <v>223.50718257577884</v>
      </c>
      <c r="O142" s="106" t="s">
        <v>126</v>
      </c>
    </row>
    <row r="143" spans="1:15">
      <c r="A143" s="100" t="s">
        <v>253</v>
      </c>
      <c r="B143" s="100" t="s">
        <v>281</v>
      </c>
      <c r="C143" s="100"/>
      <c r="D143" s="100"/>
      <c r="E143" s="101"/>
      <c r="F143" s="102" t="s">
        <v>125</v>
      </c>
      <c r="G143" s="100"/>
      <c r="H143" s="104">
        <v>41.89</v>
      </c>
      <c r="I143" s="105">
        <v>41.89</v>
      </c>
      <c r="J143" s="105">
        <v>41.918595772507423</v>
      </c>
      <c r="K143" s="105">
        <v>43.39970531443214</v>
      </c>
      <c r="L143" s="103">
        <v>44.5257133793788</v>
      </c>
      <c r="M143" s="103">
        <v>45.594849467470574</v>
      </c>
      <c r="N143" s="103">
        <v>47.193486960529128</v>
      </c>
      <c r="O143" s="106" t="s">
        <v>126</v>
      </c>
    </row>
    <row r="144" spans="1:15">
      <c r="A144" s="100" t="s">
        <v>253</v>
      </c>
      <c r="B144" s="100" t="s">
        <v>282</v>
      </c>
      <c r="C144" s="100"/>
      <c r="D144" s="100"/>
      <c r="E144" s="101"/>
      <c r="F144" s="102" t="s">
        <v>125</v>
      </c>
      <c r="G144" s="100"/>
      <c r="H144" s="104">
        <v>138.66999999999999</v>
      </c>
      <c r="I144" s="105">
        <v>138.66999999999999</v>
      </c>
      <c r="J144" s="105">
        <v>138.76466163221778</v>
      </c>
      <c r="K144" s="105">
        <v>143.66763275130825</v>
      </c>
      <c r="L144" s="103">
        <v>147.39509845591922</v>
      </c>
      <c r="M144" s="103">
        <v>150.93429877426934</v>
      </c>
      <c r="N144" s="103">
        <v>156.22632697103302</v>
      </c>
      <c r="O144" s="106" t="s">
        <v>126</v>
      </c>
    </row>
    <row r="145" spans="1:15">
      <c r="A145" s="100" t="s">
        <v>253</v>
      </c>
      <c r="B145" s="100" t="s">
        <v>283</v>
      </c>
      <c r="C145" s="100"/>
      <c r="D145" s="100"/>
      <c r="E145" s="101"/>
      <c r="F145" s="102" t="s">
        <v>125</v>
      </c>
      <c r="G145" s="100"/>
      <c r="H145" s="104">
        <v>233.2</v>
      </c>
      <c r="I145" s="105">
        <v>233.2</v>
      </c>
      <c r="J145" s="105">
        <v>233.35919155284626</v>
      </c>
      <c r="K145" s="105">
        <v>241.60447074064388</v>
      </c>
      <c r="L145" s="103">
        <v>247.87291382361266</v>
      </c>
      <c r="M145" s="103">
        <v>253.82475282440049</v>
      </c>
      <c r="N145" s="103">
        <v>262.72430554297904</v>
      </c>
      <c r="O145" s="106" t="s">
        <v>126</v>
      </c>
    </row>
    <row r="146" spans="1:15">
      <c r="A146" s="100" t="s">
        <v>253</v>
      </c>
      <c r="B146" s="100" t="s">
        <v>284</v>
      </c>
      <c r="C146" s="100"/>
      <c r="D146" s="100"/>
      <c r="E146" s="101"/>
      <c r="F146" s="102" t="s">
        <v>125</v>
      </c>
      <c r="G146" s="100"/>
      <c r="H146" s="104">
        <v>370.44</v>
      </c>
      <c r="I146" s="105">
        <v>370.44</v>
      </c>
      <c r="J146" s="105">
        <v>370.69287701044755</v>
      </c>
      <c r="K146" s="105">
        <v>383.79056664307092</v>
      </c>
      <c r="L146" s="103">
        <v>393.74803686457591</v>
      </c>
      <c r="M146" s="103">
        <v>403.2025790577656</v>
      </c>
      <c r="N146" s="103">
        <v>417.33958724417312</v>
      </c>
      <c r="O146" s="106" t="s">
        <v>126</v>
      </c>
    </row>
    <row r="147" spans="1:15">
      <c r="A147" s="100" t="s">
        <v>253</v>
      </c>
      <c r="B147" s="100" t="s">
        <v>285</v>
      </c>
      <c r="C147" s="100"/>
      <c r="D147" s="100"/>
      <c r="E147" s="101"/>
      <c r="F147" s="102" t="s">
        <v>125</v>
      </c>
      <c r="G147" s="100"/>
      <c r="H147" s="104">
        <v>309.33</v>
      </c>
      <c r="I147" s="105">
        <v>309.33</v>
      </c>
      <c r="J147" s="105">
        <v>309.54116090498252</v>
      </c>
      <c r="K147" s="105">
        <v>320.47817724787041</v>
      </c>
      <c r="L147" s="103">
        <v>328.79300357229033</v>
      </c>
      <c r="M147" s="103">
        <v>336.68786788667154</v>
      </c>
      <c r="N147" s="103">
        <v>348.49275057294039</v>
      </c>
      <c r="O147" s="106" t="s">
        <v>126</v>
      </c>
    </row>
    <row r="148" spans="1:15">
      <c r="A148" s="100" t="s">
        <v>253</v>
      </c>
      <c r="B148" s="100" t="s">
        <v>286</v>
      </c>
      <c r="C148" s="100"/>
      <c r="D148" s="100"/>
      <c r="E148" s="101"/>
      <c r="F148" s="102" t="s">
        <v>125</v>
      </c>
      <c r="G148" s="100"/>
      <c r="H148" s="104">
        <v>95.53</v>
      </c>
      <c r="I148" s="105">
        <v>95.53</v>
      </c>
      <c r="J148" s="105">
        <v>95.595212560220432</v>
      </c>
      <c r="K148" s="105">
        <v>98.97287774379808</v>
      </c>
      <c r="L148" s="103">
        <v>101.5407352382921</v>
      </c>
      <c r="M148" s="103">
        <v>103.97889638642786</v>
      </c>
      <c r="N148" s="103">
        <v>107.6245836557495</v>
      </c>
      <c r="O148" s="106" t="s">
        <v>126</v>
      </c>
    </row>
    <row r="149" spans="1:15">
      <c r="A149" s="100" t="s">
        <v>253</v>
      </c>
      <c r="B149" s="100" t="s">
        <v>287</v>
      </c>
      <c r="C149" s="100"/>
      <c r="D149" s="100"/>
      <c r="E149" s="101"/>
      <c r="F149" s="102" t="s">
        <v>125</v>
      </c>
      <c r="G149" s="100"/>
      <c r="H149" s="104" t="s">
        <v>288</v>
      </c>
      <c r="I149" s="105">
        <v>0</v>
      </c>
      <c r="J149" s="105">
        <v>0</v>
      </c>
      <c r="K149" s="105">
        <v>0</v>
      </c>
      <c r="L149" s="103">
        <v>0</v>
      </c>
      <c r="M149" s="103">
        <v>0</v>
      </c>
      <c r="N149" s="103">
        <v>0</v>
      </c>
      <c r="O149" s="106" t="s">
        <v>126</v>
      </c>
    </row>
    <row r="150" spans="1:15">
      <c r="A150" s="100" t="s">
        <v>253</v>
      </c>
      <c r="B150" s="100" t="s">
        <v>289</v>
      </c>
      <c r="C150" s="100"/>
      <c r="D150" s="100"/>
      <c r="E150" s="101"/>
      <c r="F150" s="102" t="s">
        <v>125</v>
      </c>
      <c r="G150" s="100"/>
      <c r="H150" s="104">
        <v>24.4</v>
      </c>
      <c r="I150" s="105">
        <v>24.4</v>
      </c>
      <c r="J150" s="105">
        <v>24.416656406043945</v>
      </c>
      <c r="K150" s="105">
        <v>25.279370008883838</v>
      </c>
      <c r="L150" s="103">
        <v>25.935244842607844</v>
      </c>
      <c r="M150" s="103">
        <v>26.557993005640533</v>
      </c>
      <c r="N150" s="103">
        <v>27.489164044805698</v>
      </c>
      <c r="O150" s="106" t="s">
        <v>126</v>
      </c>
    </row>
    <row r="151" spans="1:15">
      <c r="A151" s="100" t="s">
        <v>253</v>
      </c>
      <c r="B151" s="100" t="s">
        <v>290</v>
      </c>
      <c r="C151" s="100"/>
      <c r="D151" s="100"/>
      <c r="E151" s="101"/>
      <c r="F151" s="102" t="s">
        <v>125</v>
      </c>
      <c r="G151" s="100"/>
      <c r="H151" s="104">
        <v>75.319999999999993</v>
      </c>
      <c r="I151" s="105">
        <v>75.319999999999993</v>
      </c>
      <c r="J151" s="105">
        <v>75.3714164140668</v>
      </c>
      <c r="K151" s="105">
        <v>78.034514306111902</v>
      </c>
      <c r="L151" s="103">
        <v>80.059124653492731</v>
      </c>
      <c r="M151" s="103">
        <v>81.981476769870682</v>
      </c>
      <c r="N151" s="103">
        <v>84.855894912080529</v>
      </c>
      <c r="O151" s="106" t="s">
        <v>126</v>
      </c>
    </row>
    <row r="152" spans="1:15">
      <c r="A152" s="100" t="s">
        <v>253</v>
      </c>
      <c r="B152" s="100" t="s">
        <v>291</v>
      </c>
      <c r="C152" s="100"/>
      <c r="D152" s="100"/>
      <c r="E152" s="101"/>
      <c r="F152" s="102" t="s">
        <v>125</v>
      </c>
      <c r="G152" s="100"/>
      <c r="H152" s="104">
        <v>136.06</v>
      </c>
      <c r="I152" s="105">
        <v>136.06</v>
      </c>
      <c r="J152" s="105">
        <v>136.15287994288278</v>
      </c>
      <c r="K152" s="105">
        <v>140.96356899216127</v>
      </c>
      <c r="L152" s="103">
        <v>144.6208775936567</v>
      </c>
      <c r="M152" s="103">
        <v>148.09346427653489</v>
      </c>
      <c r="N152" s="103">
        <v>153.2858877023059</v>
      </c>
      <c r="O152" s="106" t="s">
        <v>126</v>
      </c>
    </row>
    <row r="153" spans="1:15">
      <c r="A153" s="100" t="s">
        <v>253</v>
      </c>
      <c r="B153" s="100" t="s">
        <v>292</v>
      </c>
      <c r="C153" s="100"/>
      <c r="D153" s="100"/>
      <c r="E153" s="101"/>
      <c r="F153" s="102" t="s">
        <v>125</v>
      </c>
      <c r="G153" s="100"/>
      <c r="H153" s="104">
        <v>34.729999999999997</v>
      </c>
      <c r="I153" s="105">
        <v>34.729999999999997</v>
      </c>
      <c r="J153" s="105">
        <v>34.753708073028946</v>
      </c>
      <c r="K153" s="105">
        <v>35.98166067248097</v>
      </c>
      <c r="L153" s="103">
        <v>36.915207105892229</v>
      </c>
      <c r="M153" s="103">
        <v>37.801602339585891</v>
      </c>
      <c r="N153" s="103">
        <v>39.12699456049598</v>
      </c>
      <c r="O153" s="106" t="s">
        <v>126</v>
      </c>
    </row>
  </sheetData>
  <autoFilter ref="A2:XDY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AER FD method and comparison</vt:lpstr>
      <vt:lpstr>AER FD AER Summary</vt:lpstr>
      <vt:lpstr>AER FD Input Data</vt: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 Yuelin Linda Li</dc:creator>
  <cp:lastModifiedBy>Bohan, Dane</cp:lastModifiedBy>
  <dcterms:created xsi:type="dcterms:W3CDTF">2017-04-27T04:13:24Z</dcterms:created>
  <dcterms:modified xsi:type="dcterms:W3CDTF">2019-04-12T07:24:16Z</dcterms:modified>
</cp:coreProperties>
</file>