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135" yWindow="5985" windowWidth="23250" windowHeight="6255"/>
  </bookViews>
  <sheets>
    <sheet name="AER FD method and comparison" sheetId="8" r:id="rId1"/>
    <sheet name="AER FD AER Summary" sheetId="9" r:id="rId2"/>
    <sheet name="AER FD Input Data" sheetId="10" r:id="rId3"/>
    <sheet name="Cover" sheetId="7" r:id="rId4"/>
    <sheet name="AER Summary" sheetId="1" r:id="rId5"/>
    <sheet name="Service Description" sheetId="2" r:id="rId6"/>
    <sheet name="Fee Breakdown" sheetId="3" r:id="rId7"/>
    <sheet name="Input Data" sheetId="4" r:id="rId8"/>
    <sheet name="15-19 prices" sheetId="6" r:id="rId9"/>
  </sheets>
  <externalReferences>
    <externalReference r:id="rId10"/>
    <externalReference r:id="rId11"/>
    <externalReference r:id="rId12"/>
    <externalReference r:id="rId13"/>
  </externalReferences>
  <definedNames>
    <definedName name="_xlnm._FilterDatabase" localSheetId="8" hidden="1">'15-19 prices'!$A$2:$XDI$153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Data'!$B$20:$B$24</definedName>
    <definedName name="Rates" localSheetId="0">'[4]Input Data'!$B$37:$B$41</definedName>
    <definedName name="Rates">'Input Data'!$B$37:$B$41</definedName>
    <definedName name="Rates1">'[3]Input Data'!$B$16:$B$20</definedName>
  </definedNames>
  <calcPr calcId="162913"/>
  <customWorkbookViews>
    <customWorkbookView name="Shannon Moffit - Personal View" guid="{6A6C5C47-1099-432F-9569-17C0C58F17AA}" mergeInterval="0" personalView="1" xWindow="9" yWindow="31" windowWidth="1902" windowHeight="305" activeSheetId="2"/>
  </customWorkbookViews>
</workbook>
</file>

<file path=xl/calcChain.xml><?xml version="1.0" encoding="utf-8"?>
<calcChain xmlns="http://schemas.openxmlformats.org/spreadsheetml/2006/main">
  <c r="L9" i="9" l="1"/>
  <c r="L10" i="9"/>
  <c r="L8" i="9"/>
  <c r="K8" i="9"/>
  <c r="K9" i="9"/>
  <c r="K10" i="9"/>
  <c r="H15" i="10"/>
  <c r="I15" i="10" s="1"/>
  <c r="H14" i="10"/>
  <c r="I14" i="10" s="1"/>
  <c r="H13" i="10"/>
  <c r="D66" i="9" s="1"/>
  <c r="E10" i="10"/>
  <c r="F10" i="10" s="1"/>
  <c r="G10" i="10" s="1"/>
  <c r="D10" i="10"/>
  <c r="D9" i="10"/>
  <c r="D8" i="10" s="1"/>
  <c r="H76" i="9"/>
  <c r="G75" i="9"/>
  <c r="F75" i="9"/>
  <c r="E75" i="9"/>
  <c r="D75" i="9"/>
  <c r="H74" i="9"/>
  <c r="G74" i="9"/>
  <c r="F74" i="9"/>
  <c r="E74" i="9"/>
  <c r="E73" i="9"/>
  <c r="F73" i="9" s="1"/>
  <c r="G73" i="9" s="1"/>
  <c r="H73" i="9" s="1"/>
  <c r="D68" i="9"/>
  <c r="C68" i="9"/>
  <c r="D67" i="9"/>
  <c r="C67" i="9"/>
  <c r="C66" i="9"/>
  <c r="G56" i="9"/>
  <c r="D56" i="9"/>
  <c r="C56" i="9"/>
  <c r="G54" i="9"/>
  <c r="F54" i="9"/>
  <c r="E54" i="9"/>
  <c r="D54" i="9"/>
  <c r="C54" i="9"/>
  <c r="H54" i="9" s="1"/>
  <c r="H53" i="9"/>
  <c r="B52" i="9"/>
  <c r="G48" i="9"/>
  <c r="F48" i="9"/>
  <c r="F56" i="9" s="1"/>
  <c r="E48" i="9"/>
  <c r="E56" i="9" s="1"/>
  <c r="D48" i="9"/>
  <c r="C48" i="9"/>
  <c r="H48" i="9" s="1"/>
  <c r="H47" i="9"/>
  <c r="B46" i="9"/>
  <c r="F34" i="9"/>
  <c r="G34" i="9" s="1"/>
  <c r="D17" i="9"/>
  <c r="D10" i="9"/>
  <c r="D9" i="9"/>
  <c r="D8" i="9"/>
  <c r="J15" i="10" l="1"/>
  <c r="E68" i="9"/>
  <c r="G17" i="9"/>
  <c r="K15" i="10"/>
  <c r="F68" i="9"/>
  <c r="H56" i="9"/>
  <c r="E10" i="9"/>
  <c r="E8" i="9"/>
  <c r="J14" i="10"/>
  <c r="E67" i="9"/>
  <c r="I13" i="10"/>
  <c r="E66" i="9" s="1"/>
  <c r="F8" i="9" s="1"/>
  <c r="E17" i="9"/>
  <c r="E9" i="10"/>
  <c r="F17" i="9"/>
  <c r="F10" i="9"/>
  <c r="H17" i="9"/>
  <c r="E9" i="9"/>
  <c r="H14" i="4"/>
  <c r="I14" i="4"/>
  <c r="J14" i="4" s="1"/>
  <c r="H15" i="4"/>
  <c r="I15" i="4"/>
  <c r="J15" i="4"/>
  <c r="F68" i="1" s="1"/>
  <c r="H76" i="1"/>
  <c r="E75" i="1"/>
  <c r="E73" i="1" s="1"/>
  <c r="F73" i="1" s="1"/>
  <c r="G73" i="1" s="1"/>
  <c r="H73" i="1" s="1"/>
  <c r="F75" i="1"/>
  <c r="G75" i="1"/>
  <c r="D75" i="1"/>
  <c r="F74" i="1"/>
  <c r="F34" i="1"/>
  <c r="G74" i="1"/>
  <c r="H74" i="1"/>
  <c r="E74" i="1"/>
  <c r="D10" i="4"/>
  <c r="E10" i="4"/>
  <c r="F10" i="4"/>
  <c r="G10" i="4" s="1"/>
  <c r="D9" i="4"/>
  <c r="E9" i="4" s="1"/>
  <c r="H53" i="1"/>
  <c r="H47" i="1"/>
  <c r="H13" i="4"/>
  <c r="D66" i="1" s="1"/>
  <c r="C66" i="1"/>
  <c r="D18" i="3"/>
  <c r="D8" i="3"/>
  <c r="B9" i="2"/>
  <c r="C3" i="3"/>
  <c r="D3" i="2"/>
  <c r="C15" i="3"/>
  <c r="C5" i="3"/>
  <c r="B12" i="2"/>
  <c r="B52" i="1"/>
  <c r="B46" i="1"/>
  <c r="D17" i="3"/>
  <c r="C67" i="1"/>
  <c r="D67" i="1"/>
  <c r="C68" i="1"/>
  <c r="D68" i="1"/>
  <c r="E68" i="1"/>
  <c r="D7" i="3"/>
  <c r="D17" i="1"/>
  <c r="G34" i="1"/>
  <c r="D8" i="4"/>
  <c r="E7" i="3"/>
  <c r="H7" i="3" s="1"/>
  <c r="H9" i="3" s="1"/>
  <c r="D9" i="1"/>
  <c r="E17" i="3"/>
  <c r="H17" i="3"/>
  <c r="H19" i="3" s="1"/>
  <c r="D10" i="1"/>
  <c r="E18" i="3"/>
  <c r="H18" i="3" s="1"/>
  <c r="E8" i="3"/>
  <c r="H8" i="3" s="1"/>
  <c r="F67" i="9" l="1"/>
  <c r="J13" i="10"/>
  <c r="F66" i="9" s="1"/>
  <c r="K14" i="10"/>
  <c r="E8" i="10"/>
  <c r="F9" i="10"/>
  <c r="L15" i="10"/>
  <c r="H68" i="9" s="1"/>
  <c r="G68" i="9"/>
  <c r="F9" i="9"/>
  <c r="F9" i="4"/>
  <c r="E8" i="4"/>
  <c r="K14" i="4"/>
  <c r="J13" i="4"/>
  <c r="F66" i="1" s="1"/>
  <c r="G9" i="1" s="1"/>
  <c r="F67" i="1"/>
  <c r="C54" i="1"/>
  <c r="H54" i="1" s="1"/>
  <c r="G54" i="1"/>
  <c r="E54" i="1"/>
  <c r="F54" i="1"/>
  <c r="D54" i="1"/>
  <c r="C48" i="1"/>
  <c r="E48" i="1"/>
  <c r="E56" i="1" s="1"/>
  <c r="D8" i="1"/>
  <c r="G48" i="1"/>
  <c r="G56" i="1" s="1"/>
  <c r="F48" i="1"/>
  <c r="D48" i="1"/>
  <c r="D56" i="1" s="1"/>
  <c r="E17" i="1"/>
  <c r="K15" i="4"/>
  <c r="E9" i="1"/>
  <c r="E67" i="1"/>
  <c r="I13" i="4"/>
  <c r="E66" i="1" s="1"/>
  <c r="F10" i="1" s="1"/>
  <c r="E10" i="1"/>
  <c r="F17" i="1"/>
  <c r="H17" i="1"/>
  <c r="G17" i="1"/>
  <c r="F8" i="10" l="1"/>
  <c r="G9" i="10"/>
  <c r="G8" i="10" s="1"/>
  <c r="G67" i="9"/>
  <c r="K13" i="10"/>
  <c r="G66" i="9" s="1"/>
  <c r="L14" i="10"/>
  <c r="G9" i="9"/>
  <c r="G10" i="9"/>
  <c r="G8" i="9"/>
  <c r="G68" i="1"/>
  <c r="L15" i="4"/>
  <c r="H68" i="1" s="1"/>
  <c r="F9" i="1"/>
  <c r="K13" i="4"/>
  <c r="G66" i="1" s="1"/>
  <c r="L14" i="4"/>
  <c r="G67" i="1"/>
  <c r="H8" i="1"/>
  <c r="G8" i="1"/>
  <c r="F8" i="1"/>
  <c r="E8" i="1"/>
  <c r="G10" i="1"/>
  <c r="C56" i="1"/>
  <c r="H48" i="1"/>
  <c r="H56" i="1" s="1"/>
  <c r="F56" i="1"/>
  <c r="F8" i="4"/>
  <c r="G9" i="4"/>
  <c r="G8" i="4" s="1"/>
  <c r="L13" i="10" l="1"/>
  <c r="H66" i="9" s="1"/>
  <c r="H67" i="9"/>
  <c r="H8" i="9"/>
  <c r="H9" i="9"/>
  <c r="H10" i="9"/>
  <c r="D37" i="10"/>
  <c r="G37" i="10" s="1"/>
  <c r="H37" i="10" s="1"/>
  <c r="I37" i="10" s="1"/>
  <c r="J37" i="10" s="1"/>
  <c r="D40" i="10"/>
  <c r="G40" i="10" s="1"/>
  <c r="H40" i="10" s="1"/>
  <c r="I40" i="10" s="1"/>
  <c r="J40" i="10" s="1"/>
  <c r="D38" i="10"/>
  <c r="G38" i="10" s="1"/>
  <c r="H38" i="10" s="1"/>
  <c r="I38" i="10" s="1"/>
  <c r="J38" i="10" s="1"/>
  <c r="D41" i="10"/>
  <c r="G41" i="10" s="1"/>
  <c r="H41" i="10" s="1"/>
  <c r="I41" i="10" s="1"/>
  <c r="J41" i="10" s="1"/>
  <c r="D39" i="10"/>
  <c r="G39" i="10" s="1"/>
  <c r="H39" i="10" s="1"/>
  <c r="I39" i="10" s="1"/>
  <c r="J39" i="10" s="1"/>
  <c r="L13" i="4"/>
  <c r="H66" i="1" s="1"/>
  <c r="H67" i="1"/>
  <c r="H10" i="1"/>
  <c r="H9" i="1"/>
  <c r="D39" i="4"/>
  <c r="D37" i="4"/>
  <c r="D40" i="4"/>
  <c r="G40" i="4" s="1"/>
  <c r="H40" i="4" s="1"/>
  <c r="I40" i="4" s="1"/>
  <c r="J40" i="4" s="1"/>
  <c r="D38" i="4"/>
  <c r="G38" i="4" s="1"/>
  <c r="H38" i="4" s="1"/>
  <c r="I38" i="4" s="1"/>
  <c r="J38" i="4" s="1"/>
  <c r="D41" i="4"/>
  <c r="G41" i="4" s="1"/>
  <c r="H41" i="4" s="1"/>
  <c r="I41" i="4" s="1"/>
  <c r="J41" i="4" s="1"/>
  <c r="I8" i="9" l="1"/>
  <c r="I10" i="9"/>
  <c r="I9" i="9"/>
  <c r="G37" i="4"/>
  <c r="J17" i="3"/>
  <c r="J7" i="3"/>
  <c r="G39" i="4"/>
  <c r="J18" i="3"/>
  <c r="J8" i="3"/>
  <c r="I9" i="1"/>
  <c r="I10" i="1"/>
  <c r="I8" i="1"/>
  <c r="K18" i="3" l="1"/>
  <c r="K8" i="3"/>
  <c r="H39" i="4"/>
  <c r="I39" i="4" s="1"/>
  <c r="J19" i="3"/>
  <c r="J9" i="3"/>
  <c r="K17" i="3"/>
  <c r="K19" i="3" s="1"/>
  <c r="H37" i="4"/>
  <c r="I37" i="4" s="1"/>
  <c r="K7" i="3"/>
  <c r="K9" i="3" s="1"/>
  <c r="L17" i="3" l="1"/>
  <c r="J37" i="4"/>
  <c r="L7" i="3"/>
  <c r="L18" i="3"/>
  <c r="J39" i="4"/>
  <c r="L8" i="3"/>
  <c r="L9" i="3" l="1"/>
  <c r="L19" i="3"/>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changes</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<sst xmlns="http://schemas.openxmlformats.org/spreadsheetml/2006/main" count="1418" uniqueCount="302">
  <si>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</si>
  <si>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</si>
  <si>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</si>
  <si>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</si>
  <si>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</si>
  <si>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</si>
  <si>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</si>
  <si>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</si>
  <si>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</si>
  <si>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</si>
  <si>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</si>
  <si>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</si>
  <si>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</si>
  <si>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</si>
  <si>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</si>
  <si>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</si>
  <si>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</si>
  <si>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</si>
  <si>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</si>
  <si>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</si>
  <si>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</si>
  <si>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</si>
  <si>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</si>
  <si>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</si>
  <si>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</si>
  <si>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</si>
  <si>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</si>
  <si>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</si>
  <si>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</si>
  <si>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</si>
  <si>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</si>
  <si>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</si>
  <si>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</si>
  <si>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</si>
  <si>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</si>
  <si>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</si>
  <si>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</si>
  <si>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</si>
  <si>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</si>
  <si>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</si>
  <si>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</si>
  <si>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</si>
  <si>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</si>
  <si>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</si>
  <si>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</si>
  <si>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</si>
  <si>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</si>
  <si>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</si>
  <si>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</si>
  <si>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</si>
  <si>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</si>
  <si>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</si>
  <si>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</si>
  <si>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</si>
  <si>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</si>
  <si>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</si>
  <si>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</si>
  <si>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</si>
  <si>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</si>
  <si>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</si>
  <si>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</si>
  <si>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Notice of arrangements</t>
  </si>
  <si>
    <t>Notice of arrangements (early)</t>
  </si>
  <si>
    <t>Fixed</t>
  </si>
  <si>
    <t>Existing Service Description (2015-19)</t>
  </si>
  <si>
    <t>Work of an administrative nature performed by a distributor where a local council requires evidence in writing from the distributor that all necessary arrangements have been made to supply electricity to a development. This may include receiving and checking linen plans and 88 B instruments, copying linen plans, checking and recording easement details, preparing files for conveyancing officers, liaising with developers if errors or charges are required, checking and receiving duct declarations and any amended linen plans and 88B instruments approved by a conveyancing officer and preparing notifications of arrangement.</t>
  </si>
  <si>
    <t>Quoted service (hourly rate), the above is an estimate only for a typical application of the service</t>
  </si>
  <si>
    <t>Detailed Service Description (FY2020-24)</t>
  </si>
  <si>
    <t>Cost
$ FY2019</t>
  </si>
  <si>
    <r>
      <t>Service description - AER Framework and Approach paper July</t>
    </r>
    <r>
      <rPr>
        <b/>
        <sz val="11"/>
        <color rgb="FFFFFFFF"/>
        <rFont val="Calibri"/>
        <family val="2"/>
      </rPr>
      <t xml:space="preserve"> 2017</t>
    </r>
  </si>
  <si>
    <t>Quoted</t>
  </si>
  <si>
    <t>Notices of arrangement and completion notices</t>
  </si>
  <si>
    <t>Hourly Rate (R1)</t>
  </si>
  <si>
    <t>(R3) as applicable</t>
  </si>
  <si>
    <t>Approved fee</t>
  </si>
  <si>
    <t>Proposed fee</t>
  </si>
  <si>
    <t>Notices of arrangement</t>
  </si>
  <si>
    <t>Historical Revenue (current FY2015 / FY2019 approved services)</t>
  </si>
  <si>
    <t xml:space="preserve">A distributor may be required to perform work of an administrative nature where a local council requires evidence in writing from the distributor that all necessary arrangements have been made to supply electricity to a development. This may include receiving and checking subdivision plans and 88 B instruments, copying subdivision plans, checking and recording easement details, assessing supply availability, liaising with developers if errors or changes are required and preparing notifications of arrangement. 
A distributor may also be required to provide a completion notice (other than a notice of arrangement). This applies where the customer/developer or ASP requests distributor to provide documentation confirming progress of work. Usually associated with discharging contractual arrangements (e.g. progress payments) to meet contractual undertakings. 
</t>
  </si>
  <si>
    <t>Where the service is quoted, the projected costs are for a typical application of the service</t>
  </si>
  <si>
    <t>$real 2018-19</t>
  </si>
  <si>
    <t>$ nominal</t>
  </si>
  <si>
    <t>$real 2014-15</t>
  </si>
  <si>
    <t>No. of workers</t>
  </si>
  <si>
    <t xml:space="preserve">Where a Local Council requires evidence in writing from Ausgrid that all necessary arrangements have been made to supply electricity to a development, Ausgrid can provide a Notification of Arrangements confirmation.  Ausgrid will normally provide this Notification once construction works are complete (electrified with supply available to premises as per the certified design) and all relevant property tenure is in place
Notification of Arrangement (early)
If requested Ausgrid may issue a Notification prior to the completion of the contestable works provided the contestable design has: 
• been certified; and
• a security bond is provided to Ausgrid via a Banker’s Guarantee equal to the value of the remaining contestable works.
NOTE: requires Ausgrid to undertake additional administrative work associated with processing the request, determining the security bond and subsequent preparation of the Notification.
</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</si>
  <si>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</si>
  <si>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</si>
  <si>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</si>
  <si>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</si>
  <si>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</si>
  <si>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</si>
  <si>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</si>
  <si>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</si>
  <si>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</si>
  <si>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</si>
  <si>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</si>
  <si>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</si>
  <si>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</si>
  <si>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</si>
  <si>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</si>
  <si>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</si>
  <si>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</si>
  <si>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</si>
  <si>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</si>
  <si>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</si>
  <si>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</si>
  <si>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</si>
  <si>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</si>
  <si>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</si>
  <si>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</si>
  <si>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</si>
  <si>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</si>
  <si>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</si>
  <si>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</si>
  <si>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</si>
  <si>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</si>
  <si>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</si>
  <si>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</si>
  <si>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</si>
  <si>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</si>
  <si>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</si>
  <si>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</si>
  <si>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</si>
  <si>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</si>
  <si>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</si>
  <si>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</si>
  <si>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</si>
  <si>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</si>
  <si>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</si>
  <si>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</si>
  <si>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</si>
  <si>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</si>
  <si>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</si>
  <si>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</si>
  <si>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</si>
  <si>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</si>
  <si>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</si>
  <si>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</si>
  <si>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</si>
  <si>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</si>
  <si>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</si>
  <si>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</si>
  <si>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</si>
  <si>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</si>
  <si>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</si>
  <si>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</si>
  <si>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</si>
  <si>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</si>
  <si>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</si>
  <si>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</si>
  <si>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</si>
  <si>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</si>
  <si>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</si>
  <si>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</si>
  <si>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</si>
  <si>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</si>
  <si>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</si>
  <si>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</si>
  <si>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</si>
  <si>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</si>
  <si>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</si>
  <si>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</si>
  <si>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</si>
  <si>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</si>
  <si>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</si>
  <si>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</si>
  <si>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</si>
  <si>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</si>
  <si>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</si>
  <si>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</si>
  <si>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</si>
  <si>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</si>
  <si>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</si>
  <si>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</si>
  <si>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</si>
  <si>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</si>
  <si>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</si>
  <si>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</si>
  <si>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</si>
  <si>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</si>
  <si>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</si>
  <si>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</si>
  <si>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</si>
  <si>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</si>
  <si>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</si>
  <si>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</si>
  <si>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</si>
  <si>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</si>
  <si>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</si>
  <si>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</si>
  <si>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</si>
  <si>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</si>
  <si>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</si>
  <si>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</si>
  <si>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</si>
  <si>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</si>
  <si>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</si>
  <si>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</si>
  <si>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</si>
  <si>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</si>
  <si>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</si>
  <si>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</si>
  <si>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</si>
  <si>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</si>
  <si>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</si>
  <si>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</si>
  <si>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</si>
  <si>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</si>
  <si>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</si>
  <si>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</si>
  <si>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</si>
  <si>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</si>
  <si>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</si>
  <si>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</si>
  <si>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</si>
  <si>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</si>
  <si>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</si>
  <si>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</si>
  <si>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</si>
  <si>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</si>
  <si>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</si>
  <si>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</si>
  <si>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</si>
  <si>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</si>
  <si>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</si>
  <si>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</si>
  <si>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</si>
  <si>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</si>
  <si>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</si>
  <si>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</si>
  <si>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</si>
  <si>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</si>
  <si>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</si>
  <si>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</si>
  <si>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</si>
  <si>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</si>
  <si>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</si>
  <si>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</si>
  <si>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2014-19 escalators</t>
  </si>
  <si>
    <t>FY14</t>
  </si>
  <si>
    <t>FY15</t>
  </si>
  <si>
    <t>FY16</t>
  </si>
  <si>
    <t>FY17</t>
  </si>
  <si>
    <t>FY18</t>
  </si>
  <si>
    <t>FY19</t>
  </si>
  <si>
    <t>Escalator</t>
  </si>
  <si>
    <t>X factor (table 16.23 in AER 2014-19 decision)</t>
  </si>
  <si>
    <t xml:space="preserve">Actual CPI </t>
  </si>
  <si>
    <t>Forecast CPI</t>
  </si>
  <si>
    <t>Total</t>
  </si>
  <si>
    <t>Forecast revenue ($real 2018-19)</t>
  </si>
  <si>
    <t>Escalation Inputs</t>
  </si>
  <si>
    <t>% CPI</t>
  </si>
  <si>
    <t>% REAL - Labour</t>
  </si>
  <si>
    <t>Escalation Factor (from FY2015)</t>
  </si>
  <si>
    <t>Rates, Oncosts &amp; Overheads ($2014-15)</t>
  </si>
  <si>
    <t>Proposed labour rates are based on our last approved labour rates escalated for inflation and real price changes in labour</t>
  </si>
  <si>
    <t xml:space="preserve">$ per Hr
</t>
  </si>
  <si>
    <t>Rates, Oncosts &amp; Overheads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</si>
  <si>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</si>
  <si>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</si>
  <si>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</si>
  <si>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</si>
  <si>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</si>
  <si>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</si>
  <si>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</si>
  <si>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</si>
  <si>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</si>
  <si>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</si>
  <si>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</si>
  <si>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</si>
  <si>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</si>
  <si>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</si>
  <si>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</si>
  <si>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</si>
  <si>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</si>
  <si>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</si>
  <si>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</si>
  <si>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</si>
  <si>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</si>
  <si>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</si>
  <si>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</si>
  <si>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</si>
  <si>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</si>
  <si>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</si>
  <si>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</si>
  <si>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</si>
  <si>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</si>
  <si>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t>Total Forecast Revenue</t>
  </si>
  <si>
    <t>Additional services required by ASP/Applicant e.g. Guarantee of revenue, clarification meetings, variations to contract, reinspections etc. (NEW)</t>
  </si>
  <si>
    <t>Pricing Escalators</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</si>
  <si>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</si>
  <si>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</si>
  <si>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</si>
  <si>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</si>
  <si>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</si>
  <si>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</si>
  <si>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8.06.06 - Notices of arrangement - January 2019</t>
  </si>
  <si>
    <t>AER FD 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</si>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</sst>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quot;$&quot;#,##0.00"/>
    <numFmt numFmtId="185" formatCode="_(* #,##0_);_(* \(#,##0\);_(* &quot;-&quot;?_);_(@_)"/>
    <numFmt numFmtId="186" formatCode="0.000"/>
    <numFmt numFmtId="187" formatCode="_-* #,##0_-;\-* #,##0_-;_-* &quot;-&quot;??_-;_-@_-"/>
  </numFmts>
  <fonts count="10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u/>
      <sz val="11"/>
      <name val="Calibri"/>
      <family val="2"/>
    </font>
    <font>
      <sz val="11"/>
      <color theme="4"/>
      <name val="Calibri"/>
      <family val="2"/>
    </font>
    <font>
      <sz val="11"/>
      <name val="Calibri"/>
      <family val="2"/>
      <scheme val="minor"/>
    </font>
    <font>
      <b/>
      <sz val="11"/>
      <color theme="5" tint="0.39997558519241921"/>
      <name val="Calibri"/>
      <family val="2"/>
    </font>
    <font>
      <b/>
      <sz val="11"/>
      <color theme="0"/>
      <name val="Calibri"/>
      <family val="2"/>
    </font>
    <font>
      <b/>
      <sz val="11"/>
      <color rgb="FF00B050"/>
      <name val="Calibri"/>
      <family val="2"/>
    </font>
    <font>
      <b/>
      <sz val="11"/>
      <color rgb="FFFFFF00"/>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i/>
      <sz val="11"/>
      <color theme="1"/>
      <name val="Calibri"/>
      <family val="2"/>
      <scheme val="minor"/>
    </font>
    <font>
      <b/>
      <sz val="11"/>
      <color theme="0" tint="-0.34998626667073579"/>
      <name val="Calibri"/>
      <family val="2"/>
      <scheme val="minor"/>
    </font>
    <font>
      <sz val="11"/>
      <color theme="0" tint="-0.34998626667073579"/>
      <name val="Calibri"/>
      <family val="2"/>
    </font>
  </fonts>
  <fills count="59">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9"/>
        <bgColor rgb="FF000000"/>
      </patternFill>
    </fill>
    <fill>
      <patternFill patternType="solid">
        <fgColor theme="9"/>
        <bgColor indexed="64"/>
      </patternFill>
    </fill>
  </fills>
  <borders count="46">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89" fillId="48" borderId="0" applyNumberFormat="0" applyBorder="0" applyAlignment="0" applyProtection="0"/>
    <xf numFmtId="0" fontId="90" fillId="49" borderId="0" applyNumberFormat="0" applyBorder="0" applyAlignment="0" applyProtection="0"/>
    <xf numFmtId="0" fontId="3" fillId="0" borderId="0"/>
    <xf numFmtId="0" fontId="3" fillId="0" borderId="0"/>
    <xf numFmtId="170" fontId="97" fillId="31" borderId="0" applyFont="0" applyBorder="0" applyAlignment="0"/>
    <xf numFmtId="167"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5"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11">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5" fillId="0" borderId="0" xfId="0" applyFont="1" applyAlignment="1">
      <alignment horizontal="left" indent="15"/>
    </xf>
    <xf numFmtId="0" fontId="76" fillId="0" borderId="0" xfId="0" applyFont="1" applyAlignment="1">
      <alignment horizontal="left" indent="15"/>
    </xf>
    <xf numFmtId="0" fontId="77" fillId="0" borderId="0" xfId="0" applyFont="1"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0" fillId="0" borderId="0" xfId="0" applyAlignment="1">
      <alignment wrapText="1"/>
    </xf>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74" fillId="41" borderId="0" xfId="0" applyFont="1" applyFill="1" applyBorder="1"/>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0" fillId="0" borderId="0" xfId="0" applyNumberFormat="1"/>
    <xf numFmtId="44" fontId="60" fillId="38" borderId="0" xfId="222" applyNumberFormat="1" applyFont="1" applyFill="1" applyBorder="1"/>
    <xf numFmtId="0" fontId="0" fillId="0" borderId="0" xfId="0" applyAlignment="1">
      <alignment horizontal="center"/>
    </xf>
    <xf numFmtId="44" fontId="70" fillId="42" borderId="0" xfId="0" applyNumberFormat="1" applyFont="1" applyFill="1" applyBorder="1" applyAlignment="1">
      <alignment horizontal="center"/>
    </xf>
    <xf numFmtId="0" fontId="61" fillId="47" borderId="0" xfId="0" applyFont="1" applyFill="1" applyBorder="1"/>
    <xf numFmtId="166" fontId="61" fillId="47" borderId="0" xfId="222" applyNumberFormat="1" applyFont="1" applyFill="1" applyBorder="1"/>
    <xf numFmtId="0" fontId="73" fillId="0" borderId="0" xfId="0" applyFont="1" applyFill="1" applyBorder="1"/>
    <xf numFmtId="183" fontId="83"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44" fontId="69" fillId="42" borderId="0" xfId="0" applyNumberFormat="1" applyFont="1" applyFill="1" applyBorder="1" applyAlignment="1">
      <alignment horizontal="center"/>
    </xf>
    <xf numFmtId="0" fontId="69" fillId="42" borderId="30" xfId="0" applyFont="1" applyFill="1" applyBorder="1" applyAlignment="1">
      <alignment horizontal="left"/>
    </xf>
    <xf numFmtId="0" fontId="69" fillId="42" borderId="14" xfId="0" applyFont="1" applyFill="1" applyBorder="1" applyAlignment="1">
      <alignment horizontal="center"/>
    </xf>
    <xf numFmtId="0" fontId="70" fillId="42" borderId="31" xfId="0" applyNumberFormat="1" applyFont="1" applyFill="1" applyBorder="1" applyAlignment="1">
      <alignment horizontal="center"/>
    </xf>
    <xf numFmtId="44" fontId="69" fillId="42" borderId="31" xfId="0" applyNumberFormat="1" applyFont="1" applyFill="1" applyBorder="1" applyAlignment="1"/>
    <xf numFmtId="44" fontId="69" fillId="42" borderId="31" xfId="0" applyNumberFormat="1" applyFont="1" applyFill="1" applyBorder="1" applyAlignment="1">
      <alignment horizontal="center"/>
    </xf>
    <xf numFmtId="0" fontId="85" fillId="40" borderId="0" xfId="0" applyFont="1" applyFill="1" applyBorder="1"/>
    <xf numFmtId="44" fontId="69" fillId="42" borderId="0" xfId="0" applyNumberFormat="1" applyFont="1" applyFill="1" applyBorder="1" applyAlignment="1">
      <alignment horizontal="left"/>
    </xf>
    <xf numFmtId="0" fontId="69" fillId="42" borderId="0" xfId="0" applyFont="1" applyFill="1" applyBorder="1" applyAlignment="1">
      <alignment horizontal="center"/>
    </xf>
    <xf numFmtId="0" fontId="70" fillId="42" borderId="14" xfId="0" applyNumberFormat="1" applyFont="1" applyFill="1" applyBorder="1" applyAlignment="1">
      <alignment horizontal="center"/>
    </xf>
    <xf numFmtId="44" fontId="70" fillId="42" borderId="14" xfId="0" applyNumberFormat="1" applyFont="1" applyFill="1" applyBorder="1" applyAlignment="1">
      <alignment horizontal="center"/>
    </xf>
    <xf numFmtId="0" fontId="69" fillId="42" borderId="14" xfId="0" applyFont="1" applyFill="1" applyBorder="1" applyAlignment="1">
      <alignment horizontal="left"/>
    </xf>
    <xf numFmtId="0" fontId="61" fillId="40" borderId="0" xfId="0" applyFont="1" applyFill="1" applyBorder="1" applyAlignment="1">
      <alignment horizontal="left"/>
    </xf>
    <xf numFmtId="0" fontId="86" fillId="40" borderId="18" xfId="0" applyFont="1" applyFill="1" applyBorder="1" applyAlignment="1">
      <alignment horizontal="left"/>
    </xf>
    <xf numFmtId="0" fontId="87" fillId="47" borderId="0" xfId="0" applyFont="1" applyFill="1" applyBorder="1" applyAlignment="1">
      <alignment horizontal="left" vertical="center"/>
    </xf>
    <xf numFmtId="0" fontId="88" fillId="40" borderId="0" xfId="0" applyFont="1" applyFill="1" applyBorder="1"/>
    <xf numFmtId="0" fontId="70" fillId="42" borderId="0" xfId="0" applyFont="1" applyFill="1" applyBorder="1" applyAlignment="1">
      <alignment horizontal="left"/>
    </xf>
    <xf numFmtId="0" fontId="61" fillId="40" borderId="0" xfId="0" applyFont="1" applyFill="1" applyBorder="1" applyAlignment="1">
      <alignment horizontal="left"/>
    </xf>
    <xf numFmtId="0" fontId="61" fillId="40" borderId="0" xfId="0" applyFont="1" applyFill="1" applyBorder="1" applyAlignment="1">
      <alignment horizontal="right"/>
    </xf>
    <xf numFmtId="0" fontId="61" fillId="40" borderId="0" xfId="0" applyFont="1" applyFill="1" applyBorder="1" applyAlignment="1">
      <alignment horizontal="left"/>
    </xf>
    <xf numFmtId="44" fontId="0" fillId="42" borderId="30" xfId="0" applyNumberFormat="1" applyFont="1" applyFill="1" applyBorder="1" applyAlignment="1">
      <alignment vertical="top" wrapText="1"/>
    </xf>
    <xf numFmtId="0" fontId="2" fillId="2" borderId="32" xfId="0" applyFont="1" applyFill="1" applyBorder="1" applyAlignment="1">
      <alignment horizontal="center" wrapText="1"/>
    </xf>
    <xf numFmtId="0" fontId="91" fillId="50" borderId="23" xfId="0" applyFont="1" applyFill="1" applyBorder="1" applyAlignment="1">
      <alignment horizontal="center" vertical="center" wrapText="1"/>
    </xf>
    <xf numFmtId="0" fontId="91" fillId="50" borderId="42" xfId="0" applyFont="1" applyFill="1" applyBorder="1" applyAlignment="1">
      <alignment horizontal="center" vertical="center" wrapText="1"/>
    </xf>
    <xf numFmtId="0" fontId="91" fillId="50" borderId="43" xfId="0" applyFont="1" applyFill="1" applyBorder="1" applyAlignment="1">
      <alignment horizontal="center" vertical="center" wrapText="1"/>
    </xf>
    <xf numFmtId="0" fontId="91" fillId="50" borderId="43" xfId="0" applyFont="1" applyFill="1" applyBorder="1" applyAlignment="1">
      <alignment vertical="center" wrapText="1"/>
    </xf>
    <xf numFmtId="0" fontId="91" fillId="50" borderId="44" xfId="0" applyFont="1" applyFill="1" applyBorder="1" applyAlignment="1">
      <alignment vertical="center" wrapText="1"/>
    </xf>
    <xf numFmtId="0" fontId="0" fillId="0" borderId="0" xfId="0" applyAlignment="1"/>
    <xf numFmtId="184" fontId="91" fillId="50" borderId="23" xfId="0" applyNumberFormat="1" applyFont="1" applyFill="1" applyBorder="1" applyAlignment="1">
      <alignment horizontal="center" vertical="center"/>
    </xf>
    <xf numFmtId="0" fontId="91" fillId="50" borderId="23" xfId="0" applyFont="1" applyFill="1" applyBorder="1" applyAlignment="1">
      <alignment horizontal="center" vertical="center"/>
    </xf>
    <xf numFmtId="0" fontId="92" fillId="0" borderId="23" xfId="0" applyFont="1" applyFill="1" applyBorder="1" applyAlignment="1">
      <alignment vertical="center"/>
    </xf>
    <xf numFmtId="0" fontId="92" fillId="0" borderId="23" xfId="0" applyFont="1" applyFill="1" applyBorder="1" applyAlignment="1">
      <alignment horizontal="center" vertical="center"/>
    </xf>
    <xf numFmtId="184" fontId="93" fillId="0" borderId="23" xfId="0" applyNumberFormat="1" applyFont="1" applyFill="1" applyBorder="1" applyAlignment="1">
      <alignment horizontal="left" vertical="center" indent="1"/>
    </xf>
    <xf numFmtId="184" fontId="93" fillId="0" borderId="23" xfId="0" applyNumberFormat="1" applyFont="1" applyFill="1" applyBorder="1" applyAlignment="1">
      <alignment horizontal="center" vertical="center"/>
    </xf>
    <xf numFmtId="184" fontId="93" fillId="0" borderId="23" xfId="0" applyNumberFormat="1" applyFont="1" applyFill="1" applyBorder="1" applyAlignment="1">
      <alignment horizontal="center" vertical="center" wrapText="1"/>
    </xf>
    <xf numFmtId="184" fontId="93" fillId="0" borderId="23" xfId="0" applyNumberFormat="1" applyFont="1" applyFill="1" applyBorder="1" applyAlignment="1">
      <alignment horizontal="right" vertical="center" indent="1"/>
    </xf>
    <xf numFmtId="2" fontId="92" fillId="0" borderId="23" xfId="0" applyNumberFormat="1" applyFont="1" applyFill="1" applyBorder="1" applyAlignment="1">
      <alignment horizontal="left" vertical="center" indent="1"/>
    </xf>
    <xf numFmtId="0" fontId="92" fillId="51" borderId="23" xfId="0" applyFont="1" applyFill="1" applyBorder="1" applyAlignment="1">
      <alignment vertical="center"/>
    </xf>
    <xf numFmtId="0" fontId="92" fillId="51" borderId="23" xfId="0" applyFont="1" applyFill="1" applyBorder="1" applyAlignment="1">
      <alignment horizontal="center" vertical="center"/>
    </xf>
    <xf numFmtId="184" fontId="93" fillId="51" borderId="23" xfId="0" applyNumberFormat="1" applyFont="1" applyFill="1" applyBorder="1" applyAlignment="1">
      <alignment horizontal="left" vertical="center" indent="1"/>
    </xf>
    <xf numFmtId="184" fontId="93" fillId="51" borderId="23" xfId="0" applyNumberFormat="1" applyFont="1" applyFill="1" applyBorder="1" applyAlignment="1">
      <alignment horizontal="center" vertical="center"/>
    </xf>
    <xf numFmtId="184" fontId="93" fillId="51" borderId="23" xfId="0" applyNumberFormat="1" applyFont="1" applyFill="1" applyBorder="1" applyAlignment="1">
      <alignment horizontal="center" vertical="center" wrapText="1"/>
    </xf>
    <xf numFmtId="184" fontId="93" fillId="51" borderId="23" xfId="0" applyNumberFormat="1" applyFont="1" applyFill="1" applyBorder="1" applyAlignment="1">
      <alignment horizontal="right" vertical="center" indent="1"/>
    </xf>
    <xf numFmtId="2" fontId="92" fillId="51" borderId="23" xfId="0" applyNumberFormat="1" applyFont="1" applyFill="1" applyBorder="1" applyAlignment="1">
      <alignment horizontal="left" vertical="center" indent="1"/>
    </xf>
    <xf numFmtId="184" fontId="93" fillId="0" borderId="23" xfId="0" applyNumberFormat="1" applyFont="1" applyFill="1" applyBorder="1" applyAlignment="1">
      <alignment horizontal="center" vertical="top"/>
    </xf>
    <xf numFmtId="184" fontId="93" fillId="51" borderId="23" xfId="0" applyNumberFormat="1" applyFont="1" applyFill="1" applyBorder="1" applyAlignment="1">
      <alignment horizontal="center" vertical="top"/>
    </xf>
    <xf numFmtId="184" fontId="93" fillId="0" borderId="23" xfId="64092" applyNumberFormat="1" applyFont="1" applyFill="1" applyBorder="1" applyAlignment="1">
      <alignment horizontal="left" vertical="center" indent="1"/>
    </xf>
    <xf numFmtId="184" fontId="93" fillId="0" borderId="23" xfId="64092" applyNumberFormat="1" applyFont="1" applyFill="1" applyBorder="1" applyAlignment="1">
      <alignment horizontal="center" vertical="center" wrapText="1"/>
    </xf>
    <xf numFmtId="184" fontId="93" fillId="0" borderId="23" xfId="64092" applyNumberFormat="1" applyFont="1" applyFill="1" applyBorder="1" applyAlignment="1">
      <alignment horizontal="right" vertical="center" indent="1"/>
    </xf>
    <xf numFmtId="184" fontId="93" fillId="52" borderId="23" xfId="0" applyNumberFormat="1" applyFont="1" applyFill="1" applyBorder="1" applyAlignment="1">
      <alignment horizontal="center" vertical="center" wrapText="1"/>
    </xf>
    <xf numFmtId="184" fontId="94" fillId="0" borderId="23" xfId="0" applyNumberFormat="1" applyFont="1" applyFill="1" applyBorder="1" applyAlignment="1">
      <alignment horizontal="right" vertical="center" indent="1"/>
    </xf>
    <xf numFmtId="184" fontId="93" fillId="0" borderId="23" xfId="64091" applyNumberFormat="1" applyFont="1" applyFill="1" applyBorder="1" applyAlignment="1">
      <alignment horizontal="left" vertical="center" indent="1"/>
    </xf>
    <xf numFmtId="184" fontId="93" fillId="0" borderId="23" xfId="64091" applyNumberFormat="1" applyFont="1" applyFill="1" applyBorder="1" applyAlignment="1">
      <alignment horizontal="center" vertical="center"/>
    </xf>
    <xf numFmtId="184" fontId="93" fillId="52" borderId="23" xfId="64091" applyNumberFormat="1" applyFont="1" applyFill="1" applyBorder="1" applyAlignment="1">
      <alignment horizontal="center" vertical="center" wrapText="1"/>
    </xf>
    <xf numFmtId="184" fontId="0" fillId="0" borderId="0" xfId="0" applyNumberFormat="1" applyAlignment="1"/>
    <xf numFmtId="186" fontId="83" fillId="47" borderId="0" xfId="206" applyNumberFormat="1" applyFont="1" applyFill="1" applyBorder="1" applyAlignment="1">
      <alignment horizontal="right" vertical="center"/>
    </xf>
    <xf numFmtId="0" fontId="72" fillId="38" borderId="0" xfId="0" applyFont="1" applyFill="1" applyBorder="1" applyAlignment="1">
      <alignment horizontal="center" vertical="center" wrapText="1"/>
    </xf>
    <xf numFmtId="44" fontId="69" fillId="38" borderId="0" xfId="0" applyNumberFormat="1" applyFont="1" applyFill="1" applyBorder="1" applyAlignment="1">
      <alignment horizontal="left"/>
    </xf>
    <xf numFmtId="0" fontId="69" fillId="38" borderId="0" xfId="0" applyFont="1" applyFill="1" applyBorder="1" applyAlignment="1">
      <alignment horizontal="center"/>
    </xf>
    <xf numFmtId="0" fontId="72" fillId="38" borderId="0" xfId="0" applyFont="1" applyFill="1" applyBorder="1" applyAlignment="1">
      <alignment horizontal="right" vertical="center"/>
    </xf>
    <xf numFmtId="44" fontId="69" fillId="38" borderId="14" xfId="0" applyNumberFormat="1" applyFont="1" applyFill="1" applyBorder="1" applyAlignment="1">
      <alignment horizontal="center"/>
    </xf>
    <xf numFmtId="44" fontId="69" fillId="38" borderId="14" xfId="0" applyNumberFormat="1" applyFont="1" applyFill="1" applyBorder="1" applyAlignment="1">
      <alignment horizontal="left"/>
    </xf>
    <xf numFmtId="0" fontId="61" fillId="44" borderId="18" xfId="0" applyFont="1" applyFill="1" applyBorder="1"/>
    <xf numFmtId="0" fontId="61" fillId="44" borderId="0" xfId="0" applyFont="1" applyFill="1" applyBorder="1"/>
    <xf numFmtId="166" fontId="61" fillId="44" borderId="0" xfId="222" applyNumberFormat="1" applyFont="1" applyFill="1" applyBorder="1"/>
    <xf numFmtId="166" fontId="70" fillId="38" borderId="0" xfId="222" applyNumberFormat="1" applyFont="1" applyFill="1" applyBorder="1" applyAlignment="1">
      <alignment vertical="center" wrapText="1"/>
    </xf>
    <xf numFmtId="0" fontId="62" fillId="38" borderId="0" xfId="0" applyFont="1" applyFill="1" applyBorder="1" applyAlignment="1">
      <alignment horizontal="left"/>
    </xf>
    <xf numFmtId="0" fontId="0" fillId="38" borderId="0" xfId="0" applyFill="1"/>
    <xf numFmtId="42" fontId="60" fillId="38" borderId="0" xfId="222" applyNumberFormat="1" applyFont="1" applyFill="1" applyBorder="1"/>
    <xf numFmtId="187" fontId="60" fillId="38" borderId="0" xfId="201" applyNumberFormat="1" applyFont="1" applyFill="1" applyBorder="1"/>
    <xf numFmtId="0" fontId="62" fillId="42" borderId="19"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84" fillId="0" borderId="24" xfId="0" applyFont="1" applyBorder="1" applyAlignment="1">
      <alignment horizontal="center"/>
    </xf>
    <xf numFmtId="0" fontId="84"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4" fillId="0" borderId="23" xfId="0" applyFont="1" applyBorder="1" applyAlignment="1">
      <alignment horizontal="center"/>
    </xf>
    <xf numFmtId="0" fontId="84" fillId="0" borderId="23" xfId="0" applyFont="1" applyBorder="1"/>
    <xf numFmtId="0" fontId="79" fillId="45" borderId="23" xfId="0" applyFont="1" applyFill="1" applyBorder="1" applyAlignment="1">
      <alignment horizontal="center" wrapText="1"/>
    </xf>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44" fontId="72" fillId="41" borderId="0" xfId="0" applyNumberFormat="1" applyFont="1" applyFill="1" applyBorder="1"/>
    <xf numFmtId="0" fontId="62" fillId="42" borderId="19" xfId="0" applyFont="1" applyFill="1" applyBorder="1" applyAlignment="1">
      <alignment horizontal="left"/>
    </xf>
    <xf numFmtId="0" fontId="61" fillId="40" borderId="0" xfId="0" applyFont="1" applyFill="1" applyBorder="1" applyAlignment="1">
      <alignment horizontal="left"/>
    </xf>
    <xf numFmtId="0" fontId="61" fillId="39" borderId="0" xfId="0" applyFont="1" applyFill="1" applyBorder="1" applyAlignment="1">
      <alignment horizontal="left"/>
    </xf>
    <xf numFmtId="0" fontId="67" fillId="42" borderId="0" xfId="0" applyFont="1" applyFill="1" applyBorder="1" applyAlignment="1">
      <alignment horizontal="center"/>
    </xf>
    <xf numFmtId="0" fontId="2" fillId="2" borderId="33" xfId="0" applyFont="1" applyFill="1" applyBorder="1" applyAlignment="1">
      <alignment horizontal="center" wrapText="1"/>
    </xf>
    <xf numFmtId="0" fontId="2" fillId="2" borderId="34" xfId="0" applyFont="1" applyFill="1" applyBorder="1" applyAlignment="1">
      <alignment horizontal="center" wrapText="1"/>
    </xf>
    <xf numFmtId="0" fontId="2" fillId="2" borderId="35" xfId="0" applyFont="1" applyFill="1" applyBorder="1" applyAlignment="1">
      <alignment horizontal="center" wrapText="1"/>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44" fontId="70" fillId="42" borderId="31" xfId="0" applyNumberFormat="1" applyFont="1" applyFill="1" applyBorder="1" applyAlignment="1">
      <alignment horizontal="center"/>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62" fillId="42" borderId="0" xfId="0" applyFont="1" applyFill="1" applyBorder="1" applyAlignment="1">
      <alignment horizontal="left" vertical="top" wrapText="1"/>
    </xf>
    <xf numFmtId="0" fontId="62" fillId="42" borderId="19" xfId="0" applyFont="1" applyFill="1" applyBorder="1" applyAlignment="1">
      <alignment horizontal="left"/>
    </xf>
    <xf numFmtId="0" fontId="0" fillId="42" borderId="0" xfId="0" applyNumberFormat="1" applyFont="1" applyFill="1" applyBorder="1" applyAlignment="1">
      <alignment horizontal="left" vertical="top" wrapText="1"/>
    </xf>
    <xf numFmtId="0" fontId="84" fillId="42" borderId="0" xfId="0" applyNumberFormat="1" applyFont="1" applyFill="1" applyBorder="1" applyAlignment="1">
      <alignment horizontal="left" vertical="top" wrapText="1"/>
    </xf>
    <xf numFmtId="0" fontId="61" fillId="40" borderId="0" xfId="0" applyFont="1" applyFill="1" applyBorder="1" applyAlignment="1">
      <alignment horizontal="left"/>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70" fillId="42" borderId="19" xfId="0" applyFont="1" applyFill="1" applyBorder="1" applyAlignment="1">
      <alignment horizontal="left"/>
    </xf>
    <xf numFmtId="0" fontId="61" fillId="40" borderId="22" xfId="0"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39" borderId="0" xfId="0" applyFont="1" applyFill="1" applyBorder="1" applyAlignment="1">
      <alignment horizontal="left"/>
    </xf>
    <xf numFmtId="0" fontId="84" fillId="45" borderId="0" xfId="0" applyFont="1" applyFill="1" applyBorder="1" applyAlignment="1">
      <alignment horizontal="left" vertical="center" wrapText="1"/>
    </xf>
    <xf numFmtId="0" fontId="91" fillId="50" borderId="41" xfId="0" applyFont="1" applyFill="1" applyBorder="1" applyAlignment="1">
      <alignment horizontal="center" vertical="center"/>
    </xf>
    <xf numFmtId="0" fontId="91" fillId="50" borderId="24" xfId="0" applyFont="1" applyFill="1" applyBorder="1" applyAlignment="1">
      <alignment horizontal="center" vertical="center"/>
    </xf>
    <xf numFmtId="0" fontId="91" fillId="50" borderId="23" xfId="0" applyFont="1" applyFill="1" applyBorder="1" applyAlignment="1">
      <alignment horizontal="center" vertical="center"/>
    </xf>
    <xf numFmtId="0" fontId="91" fillId="50" borderId="39" xfId="0" applyFont="1" applyFill="1" applyBorder="1" applyAlignment="1">
      <alignment horizontal="center" vertical="center"/>
    </xf>
    <xf numFmtId="0" fontId="91" fillId="50" borderId="40" xfId="0" applyFont="1" applyFill="1" applyBorder="1" applyAlignment="1">
      <alignment horizontal="center" vertical="center"/>
    </xf>
    <xf numFmtId="0" fontId="91" fillId="50" borderId="45" xfId="0" applyFont="1" applyFill="1" applyBorder="1" applyAlignment="1">
      <alignment horizontal="center" vertical="center"/>
    </xf>
    <xf numFmtId="0" fontId="91" fillId="50" borderId="25" xfId="0" applyFont="1" applyFill="1" applyBorder="1" applyAlignment="1">
      <alignment horizontal="center" vertical="center"/>
    </xf>
    <xf numFmtId="0" fontId="91" fillId="50" borderId="23" xfId="0" applyFont="1" applyFill="1" applyBorder="1" applyAlignment="1">
      <alignment horizontal="center" vertical="center" wrapText="1"/>
    </xf>
    <xf numFmtId="0" fontId="78" fillId="0" borderId="0" xfId="0" applyFont="1"/>
    <xf numFmtId="0" fontId="98" fillId="0" borderId="0" xfId="0" applyFont="1"/>
    <xf numFmtId="0" fontId="0" fillId="0" borderId="0" xfId="0" applyFont="1"/>
    <xf numFmtId="0" fontId="0" fillId="0" borderId="0" xfId="0" quotePrefix="1" applyAlignment="1">
      <alignment wrapText="1"/>
    </xf>
    <xf numFmtId="0" fontId="0" fillId="0" borderId="0" xfId="0" quotePrefix="1"/>
    <xf numFmtId="10" fontId="60" fillId="57" borderId="0" xfId="206" applyNumberFormat="1" applyFont="1" applyFill="1" applyBorder="1" applyAlignment="1">
      <alignment horizontal="center" vertical="center"/>
    </xf>
    <xf numFmtId="0" fontId="2" fillId="58" borderId="1" xfId="0" applyFont="1" applyFill="1" applyBorder="1" applyAlignment="1">
      <alignment horizontal="center"/>
    </xf>
    <xf numFmtId="44" fontId="70" fillId="57" borderId="14" xfId="0" applyNumberFormat="1" applyFont="1" applyFill="1" applyBorder="1" applyAlignment="1">
      <alignment horizontal="center"/>
    </xf>
    <xf numFmtId="0" fontId="69" fillId="57" borderId="0" xfId="0" applyFont="1" applyFill="1" applyBorder="1" applyAlignment="1">
      <alignment horizontal="left"/>
    </xf>
    <xf numFmtId="0" fontId="99" fillId="2" borderId="1" xfId="0" applyFont="1" applyFill="1" applyBorder="1" applyAlignment="1">
      <alignment horizontal="center"/>
    </xf>
    <xf numFmtId="44" fontId="100" fillId="42" borderId="14" xfId="0" applyNumberFormat="1" applyFont="1" applyFill="1" applyBorder="1" applyAlignment="1">
      <alignment horizontal="center"/>
    </xf>
    <xf numFmtId="0" fontId="81" fillId="38" borderId="0" xfId="0" applyFont="1" applyFill="1" applyBorder="1"/>
    <xf numFmtId="44" fontId="62" fillId="38" borderId="0" xfId="0" applyNumberFormat="1" applyFont="1" applyFill="1" applyBorder="1"/>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3" sqref="A3"/>
    </sheetView>
  </sheetViews>
  <sheetFormatPr defaultRowHeight="15"/>
  <cols>
    <col min="1" max="1" width="86.28515625" customWidth="1"/>
  </cols>
  <sheetData>
    <row r="1" spans="1:1">
      <c r="A1" s="198" t="s">
        <v>291</v>
      </c>
    </row>
    <row r="2" spans="1:1">
      <c r="A2" s="199" t="s">
        <v>297</v>
      </c>
    </row>
    <row r="3" spans="1:1">
      <c r="A3" s="200" t="s">
        <v>292</v>
      </c>
    </row>
    <row r="5" spans="1:1">
      <c r="A5" s="198" t="s">
        <v>293</v>
      </c>
    </row>
    <row r="6" spans="1:1" ht="30">
      <c r="A6" s="201" t="s">
        <v>294</v>
      </c>
    </row>
    <row r="7" spans="1:1" ht="30">
      <c r="A7" s="201" t="s">
        <v>295</v>
      </c>
    </row>
    <row r="8" spans="1:1">
      <c r="A8" s="202" t="s">
        <v>296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H214"/>
  <sheetViews>
    <sheetView showGridLines="0" zoomScale="80" zoomScaleNormal="80" workbookViewId="0">
      <selection activeCell="L8" sqref="L8:L10"/>
    </sheetView>
  </sheetViews>
  <sheetFormatPr defaultColWidth="0" defaultRowHeight="15" zeroHeight="1"/>
  <cols>
    <col min="1" max="1" width="2.42578125"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4" width="0" hidden="1" customWidth="1"/>
    <col min="35" max="16384" width="9.140625" hidden="1"/>
  </cols>
  <sheetData>
    <row r="1" spans="1:13" s="7" customFormat="1"/>
    <row r="2" spans="1:13" s="7" customFormat="1" ht="21">
      <c r="B2" s="28" t="s">
        <v>15</v>
      </c>
      <c r="C2" s="1"/>
      <c r="D2" s="1"/>
      <c r="E2" s="4"/>
      <c r="F2" s="4"/>
      <c r="G2" s="4"/>
      <c r="H2" s="4"/>
      <c r="I2" s="4"/>
      <c r="J2" s="4"/>
    </row>
    <row r="3" spans="1:13" s="7" customFormat="1">
      <c r="B3" s="5" t="s">
        <v>0</v>
      </c>
      <c r="C3" s="25" t="s">
        <v>71</v>
      </c>
      <c r="D3" s="25"/>
      <c r="E3" s="24"/>
      <c r="F3" s="24"/>
      <c r="G3" s="24"/>
      <c r="H3" s="24"/>
      <c r="I3" s="24"/>
      <c r="J3" s="24"/>
    </row>
    <row r="4" spans="1:13" s="7" customFormat="1">
      <c r="B4" s="5" t="s">
        <v>1</v>
      </c>
      <c r="C4" s="24" t="s">
        <v>2</v>
      </c>
      <c r="D4" s="24"/>
      <c r="E4" s="24"/>
      <c r="F4" s="167" t="s">
        <v>3</v>
      </c>
      <c r="G4" s="167"/>
      <c r="H4" s="24"/>
      <c r="I4" s="24"/>
      <c r="J4" s="24"/>
    </row>
    <row r="5" spans="1:13" s="7" customFormat="1">
      <c r="B5" s="5"/>
      <c r="C5" s="24"/>
      <c r="D5" s="24"/>
      <c r="E5" s="206" t="s">
        <v>298</v>
      </c>
      <c r="F5" s="24"/>
      <c r="G5" s="24"/>
      <c r="H5" s="24"/>
      <c r="I5" s="24"/>
      <c r="J5" s="24"/>
      <c r="K5" s="209" t="s">
        <v>299</v>
      </c>
    </row>
    <row r="6" spans="1:13" s="7" customFormat="1">
      <c r="B6" s="5"/>
      <c r="C6" s="24"/>
      <c r="D6" s="95" t="s">
        <v>80</v>
      </c>
      <c r="E6" s="168" t="s">
        <v>81</v>
      </c>
      <c r="F6" s="169"/>
      <c r="G6" s="169"/>
      <c r="H6" s="169"/>
      <c r="I6" s="170"/>
      <c r="J6" s="24"/>
      <c r="K6" s="209" t="s">
        <v>300</v>
      </c>
      <c r="L6" s="209" t="s">
        <v>301</v>
      </c>
    </row>
    <row r="7" spans="1:13" s="7" customFormat="1">
      <c r="B7" s="89" t="s">
        <v>17</v>
      </c>
      <c r="C7" s="29"/>
      <c r="D7" s="31" t="s">
        <v>75</v>
      </c>
      <c r="E7" s="204" t="s">
        <v>19</v>
      </c>
      <c r="F7" s="207" t="s">
        <v>20</v>
      </c>
      <c r="G7" s="207" t="s">
        <v>21</v>
      </c>
      <c r="H7" s="207" t="s">
        <v>22</v>
      </c>
      <c r="I7" s="207" t="s">
        <v>23</v>
      </c>
      <c r="J7" s="24"/>
    </row>
    <row r="8" spans="1:13" s="7" customFormat="1">
      <c r="A8" s="7">
        <v>1</v>
      </c>
      <c r="B8" s="92" t="s">
        <v>61</v>
      </c>
      <c r="C8" s="83" t="s">
        <v>63</v>
      </c>
      <c r="D8" s="84">
        <f>ROUND('Fee Breakdown'!H9,2)</f>
        <v>437.81</v>
      </c>
      <c r="E8" s="205">
        <f>$D8*D$66</f>
        <v>448.42634373817441</v>
      </c>
      <c r="F8" s="208">
        <f t="shared" ref="F8:I8" si="0">$D8*E$66</f>
        <v>462.2269188017068</v>
      </c>
      <c r="G8" s="208">
        <f t="shared" si="0"/>
        <v>478.40166641769366</v>
      </c>
      <c r="H8" s="208">
        <f t="shared" si="0"/>
        <v>496.29845397794799</v>
      </c>
      <c r="I8" s="208">
        <f t="shared" si="0"/>
        <v>514.11925378671242</v>
      </c>
      <c r="J8" s="85"/>
      <c r="K8" s="210">
        <f>'AER Summary'!E8</f>
        <v>449.90409314509611</v>
      </c>
      <c r="L8" s="210">
        <f>E8-K8</f>
        <v>-1.4777494069217028</v>
      </c>
    </row>
    <row r="9" spans="1:13" s="7" customFormat="1">
      <c r="A9" s="7">
        <v>2</v>
      </c>
      <c r="B9" s="92" t="s">
        <v>62</v>
      </c>
      <c r="C9" s="174" t="s">
        <v>70</v>
      </c>
      <c r="D9" s="78">
        <f>ROUND('AER FD Input Data'!L37,2)</f>
        <v>102.26</v>
      </c>
      <c r="E9" s="205">
        <f t="shared" ref="E9:I10" si="1">$D9*D$66</f>
        <v>104.73967682480007</v>
      </c>
      <c r="F9" s="208">
        <f t="shared" si="1"/>
        <v>107.96309978452419</v>
      </c>
      <c r="G9" s="208">
        <f t="shared" si="1"/>
        <v>111.74106212254941</v>
      </c>
      <c r="H9" s="208">
        <f t="shared" si="1"/>
        <v>115.92124415564963</v>
      </c>
      <c r="I9" s="208">
        <f t="shared" si="1"/>
        <v>120.08367760496382</v>
      </c>
      <c r="J9" s="75" t="s">
        <v>72</v>
      </c>
      <c r="K9" s="210">
        <f>'AER Summary'!E9</f>
        <v>105.08483717826805</v>
      </c>
      <c r="L9" s="210">
        <f t="shared" ref="L9:L10" si="2">E9-K9</f>
        <v>-0.3451603534679748</v>
      </c>
    </row>
    <row r="10" spans="1:13" s="7" customFormat="1">
      <c r="B10" s="5"/>
      <c r="C10" s="174"/>
      <c r="D10" s="78">
        <f>ROUND('AER FD Input Data'!L39,2)</f>
        <v>191.74</v>
      </c>
      <c r="E10" s="205">
        <f t="shared" si="1"/>
        <v>196.38945466836657</v>
      </c>
      <c r="F10" s="208">
        <f t="shared" si="1"/>
        <v>202.43345152243955</v>
      </c>
      <c r="G10" s="208">
        <f t="shared" si="1"/>
        <v>209.5172232679212</v>
      </c>
      <c r="H10" s="208">
        <f t="shared" si="1"/>
        <v>217.35516677492919</v>
      </c>
      <c r="I10" s="208">
        <f t="shared" si="1"/>
        <v>225.15983125343013</v>
      </c>
      <c r="J10" s="76" t="s">
        <v>73</v>
      </c>
      <c r="K10" s="210">
        <f>'AER Summary'!E10</f>
        <v>197.03663876942221</v>
      </c>
      <c r="L10" s="210">
        <f t="shared" si="2"/>
        <v>-0.64718410105564317</v>
      </c>
    </row>
    <row r="11" spans="1:13" s="7" customFormat="1">
      <c r="B11" s="5"/>
      <c r="C11" s="68"/>
      <c r="D11" s="74"/>
      <c r="E11" s="74"/>
      <c r="F11" s="74"/>
      <c r="G11" s="74"/>
      <c r="H11" s="74"/>
      <c r="I11" s="74"/>
      <c r="J11" s="24"/>
      <c r="K11" s="10"/>
    </row>
    <row r="12" spans="1:13" s="7" customFormat="1">
      <c r="B12" s="5"/>
      <c r="C12" s="68"/>
      <c r="D12" s="74"/>
      <c r="E12" s="74"/>
      <c r="F12" s="74"/>
      <c r="G12" s="81"/>
      <c r="H12" s="81"/>
      <c r="I12" s="74"/>
      <c r="J12" s="24"/>
      <c r="K12" s="10"/>
    </row>
    <row r="13" spans="1:13" s="7" customFormat="1">
      <c r="B13" s="5"/>
      <c r="C13" s="68"/>
      <c r="D13" s="95" t="s">
        <v>82</v>
      </c>
      <c r="E13" s="168" t="s">
        <v>81</v>
      </c>
      <c r="F13" s="169"/>
      <c r="G13" s="169"/>
      <c r="H13" s="170"/>
      <c r="I13" s="81"/>
      <c r="J13" s="24"/>
      <c r="K13" s="10"/>
    </row>
    <row r="14" spans="1:13" s="7" customFormat="1">
      <c r="B14" s="89" t="s">
        <v>16</v>
      </c>
      <c r="C14" s="54"/>
      <c r="D14" s="31" t="s">
        <v>74</v>
      </c>
      <c r="E14" s="31" t="s">
        <v>7</v>
      </c>
      <c r="F14" s="31" t="s">
        <v>8</v>
      </c>
      <c r="G14" s="31" t="s">
        <v>9</v>
      </c>
      <c r="H14" s="31" t="s">
        <v>10</v>
      </c>
      <c r="I14" s="24"/>
      <c r="J14" s="82"/>
      <c r="M14" s="10"/>
    </row>
    <row r="15" spans="1:13" s="7" customFormat="1">
      <c r="B15" s="80"/>
      <c r="C15" s="68"/>
      <c r="D15" s="74"/>
      <c r="E15" s="74"/>
      <c r="F15" s="74"/>
      <c r="G15" s="81"/>
      <c r="H15" s="81"/>
      <c r="I15" s="24"/>
      <c r="J15" s="82"/>
      <c r="M15" s="10"/>
    </row>
    <row r="16" spans="1:13" s="7" customFormat="1">
      <c r="B16" s="80"/>
      <c r="C16" s="68"/>
      <c r="D16" s="74"/>
      <c r="E16" s="74"/>
      <c r="F16" s="74"/>
      <c r="G16" s="74"/>
      <c r="H16" s="74"/>
      <c r="I16" s="74"/>
      <c r="J16" s="82"/>
      <c r="M16" s="10"/>
    </row>
    <row r="17" spans="1:33" s="7" customFormat="1">
      <c r="B17" s="92" t="s">
        <v>76</v>
      </c>
      <c r="C17" s="77" t="s">
        <v>63</v>
      </c>
      <c r="D17" s="79">
        <f>'15-19 prices'!J99</f>
        <v>464.73703147930047</v>
      </c>
      <c r="E17" s="79">
        <f>$D17*E$73</f>
        <v>481.1575827674522</v>
      </c>
      <c r="F17" s="79">
        <f t="shared" ref="F17:H17" si="3">$D17*F$73</f>
        <v>493.64124630343991</v>
      </c>
      <c r="G17" s="79">
        <f t="shared" si="3"/>
        <v>505.49438982293339</v>
      </c>
      <c r="H17" s="79">
        <f t="shared" si="3"/>
        <v>520.76486984509427</v>
      </c>
      <c r="I17" s="74"/>
      <c r="J17" s="24"/>
      <c r="K17" s="10"/>
    </row>
    <row r="18" spans="1:33" s="7" customFormat="1">
      <c r="B18" s="5"/>
      <c r="C18" s="68"/>
      <c r="D18" s="74"/>
      <c r="E18" s="74"/>
      <c r="F18" s="74"/>
      <c r="G18" s="74"/>
      <c r="H18" s="74"/>
      <c r="I18" s="74"/>
      <c r="J18" s="24"/>
      <c r="K18" s="10"/>
    </row>
    <row r="19" spans="1:33" s="7" customFormat="1">
      <c r="K19" s="10"/>
    </row>
    <row r="20" spans="1:33" s="2" customFormat="1">
      <c r="A20" s="7"/>
      <c r="B20" s="1" t="s">
        <v>69</v>
      </c>
      <c r="C20" s="1"/>
      <c r="D20" s="1"/>
      <c r="E20" s="4"/>
      <c r="F20" s="4"/>
      <c r="G20" s="4"/>
      <c r="H20" s="4"/>
      <c r="I20" s="4"/>
      <c r="J20" s="4"/>
      <c r="K20" s="14"/>
      <c r="L20" s="7"/>
      <c r="M20" s="7"/>
      <c r="N20" s="7"/>
      <c r="O20" s="7"/>
      <c r="P20" s="7"/>
      <c r="Q20" s="7"/>
      <c r="R20" s="7"/>
      <c r="S20" s="7"/>
      <c r="T20" s="7"/>
      <c r="U20" s="7"/>
      <c r="V20" s="7"/>
      <c r="W20" s="7"/>
      <c r="X20" s="7"/>
      <c r="Y20" s="7"/>
    </row>
    <row r="21" spans="1:33" s="2" customFormat="1" ht="123.6" customHeight="1">
      <c r="A21" s="7"/>
      <c r="B21" s="177" t="s">
        <v>78</v>
      </c>
      <c r="C21" s="177"/>
      <c r="D21" s="177"/>
      <c r="E21" s="177"/>
      <c r="F21" s="177"/>
      <c r="G21" s="177"/>
      <c r="H21" s="13"/>
      <c r="I21" s="13"/>
      <c r="J21" s="13"/>
      <c r="K21" s="10"/>
      <c r="L21" s="7"/>
      <c r="M21" s="7"/>
      <c r="N21" s="7"/>
      <c r="O21" s="7"/>
      <c r="P21" s="7"/>
      <c r="Q21" s="7"/>
      <c r="R21" s="7"/>
      <c r="S21" s="7"/>
      <c r="T21" s="7"/>
      <c r="U21" s="7"/>
      <c r="V21" s="7"/>
      <c r="W21" s="7"/>
      <c r="X21" s="7"/>
      <c r="Y21" s="7"/>
    </row>
    <row r="22" spans="1:33" s="7" customFormat="1">
      <c r="K22" s="10"/>
    </row>
    <row r="23" spans="1:33" s="2" customFormat="1">
      <c r="A23" s="7"/>
      <c r="B23" s="1" t="s">
        <v>4</v>
      </c>
      <c r="C23" s="1"/>
      <c r="D23" s="1"/>
      <c r="E23" s="4"/>
      <c r="F23" s="4"/>
      <c r="G23" s="4"/>
      <c r="H23" s="4"/>
      <c r="I23" s="4"/>
      <c r="J23" s="4"/>
      <c r="K23" s="14"/>
      <c r="L23" s="7"/>
      <c r="M23" s="7"/>
      <c r="N23" s="7"/>
      <c r="O23" s="7"/>
      <c r="P23" s="7"/>
      <c r="Q23" s="7"/>
      <c r="R23" s="7"/>
      <c r="S23" s="7"/>
      <c r="T23" s="7"/>
      <c r="U23" s="7"/>
      <c r="V23" s="7"/>
      <c r="W23" s="7"/>
      <c r="X23" s="7"/>
      <c r="Y23" s="7"/>
    </row>
    <row r="24" spans="1:33" s="2" customFormat="1" ht="45">
      <c r="A24" s="7"/>
      <c r="B24" s="12" t="s">
        <v>259</v>
      </c>
      <c r="C24" s="12"/>
      <c r="D24" s="12"/>
      <c r="E24" s="164"/>
      <c r="F24" s="164"/>
      <c r="G24" s="164"/>
      <c r="H24" s="164"/>
      <c r="I24" s="164"/>
      <c r="J24" s="164"/>
      <c r="K24" s="10"/>
      <c r="L24" s="7"/>
      <c r="M24" s="7"/>
      <c r="N24" s="7"/>
      <c r="O24" s="7"/>
      <c r="P24" s="7"/>
      <c r="Q24" s="7"/>
      <c r="R24" s="7"/>
      <c r="S24" s="7"/>
      <c r="T24" s="7"/>
      <c r="U24" s="7"/>
      <c r="V24" s="7"/>
      <c r="W24" s="7"/>
      <c r="X24" s="7"/>
      <c r="Y24" s="7"/>
    </row>
    <row r="25" spans="1:33" s="2" customFormat="1">
      <c r="A25" s="7"/>
      <c r="B25" s="26"/>
      <c r="C25" s="26"/>
      <c r="D25" s="26"/>
      <c r="E25" s="13"/>
      <c r="F25" s="13"/>
      <c r="G25" s="13"/>
      <c r="H25" s="13"/>
      <c r="I25" s="13"/>
      <c r="J25" s="13"/>
      <c r="K25" s="10"/>
      <c r="L25" s="7"/>
      <c r="M25" s="7"/>
      <c r="N25" s="7"/>
      <c r="O25" s="7"/>
      <c r="P25" s="7"/>
      <c r="Q25" s="7"/>
      <c r="R25" s="7"/>
      <c r="S25" s="7"/>
      <c r="T25" s="7"/>
      <c r="U25" s="7"/>
      <c r="V25" s="7"/>
      <c r="W25" s="7"/>
      <c r="X25" s="7"/>
      <c r="Y25" s="7"/>
    </row>
    <row r="26" spans="1:33" s="2" customFormat="1" ht="96.75" customHeight="1">
      <c r="A26" s="7"/>
      <c r="B26" s="175" t="s">
        <v>260</v>
      </c>
      <c r="C26" s="176"/>
      <c r="D26" s="176"/>
      <c r="E26" s="176"/>
      <c r="F26" s="176"/>
      <c r="G26" s="176"/>
      <c r="H26" s="13"/>
      <c r="I26" s="13"/>
      <c r="J26" s="13"/>
      <c r="K26" s="10"/>
      <c r="L26" s="7"/>
      <c r="M26" s="7"/>
      <c r="N26" s="7"/>
      <c r="O26" s="7"/>
      <c r="P26" s="7"/>
      <c r="Q26" s="7"/>
      <c r="R26" s="7"/>
      <c r="S26" s="7"/>
      <c r="T26" s="7"/>
      <c r="U26" s="7"/>
      <c r="V26" s="7"/>
      <c r="W26" s="7"/>
      <c r="X26" s="7"/>
      <c r="Y26" s="7"/>
    </row>
    <row r="27" spans="1:33" s="7" customFormat="1"/>
    <row r="28" spans="1:33" s="2" customFormat="1" ht="14.45" customHeight="1">
      <c r="A28" s="7"/>
      <c r="B28" s="1" t="s">
        <v>77</v>
      </c>
      <c r="C28" s="1"/>
      <c r="D28" s="1"/>
      <c r="E28" s="4"/>
      <c r="F28" s="4"/>
      <c r="G28" s="4"/>
      <c r="H28" s="7"/>
      <c r="I28" s="7"/>
      <c r="J28" s="7"/>
      <c r="K28" s="7"/>
      <c r="L28" s="7"/>
      <c r="M28" s="7"/>
      <c r="N28" s="7"/>
      <c r="O28" s="7"/>
      <c r="P28" s="7"/>
      <c r="Q28" s="7"/>
      <c r="R28" s="7"/>
      <c r="S28" s="7"/>
      <c r="T28" s="7"/>
      <c r="U28" s="7"/>
      <c r="V28" s="7"/>
      <c r="W28" s="7"/>
      <c r="X28" s="7"/>
      <c r="Y28" s="7"/>
      <c r="Z28" s="7"/>
    </row>
    <row r="29" spans="1:33" s="7" customFormat="1"/>
    <row r="30" spans="1:33" s="7" customFormat="1">
      <c r="C30" s="171" t="s">
        <v>81</v>
      </c>
      <c r="D30" s="172"/>
      <c r="E30" s="172"/>
      <c r="F30" s="172"/>
      <c r="G30" s="173"/>
    </row>
    <row r="31" spans="1:33" s="2" customFormat="1">
      <c r="A31" s="7"/>
      <c r="B31" s="87" t="s">
        <v>18</v>
      </c>
      <c r="C31" s="31" t="s">
        <v>6</v>
      </c>
      <c r="D31" s="31" t="s">
        <v>7</v>
      </c>
      <c r="E31" s="31" t="s">
        <v>8</v>
      </c>
      <c r="F31" s="31" t="s">
        <v>9</v>
      </c>
      <c r="G31" s="31" t="s">
        <v>10</v>
      </c>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s="7" customFormat="1">
      <c r="B32" s="88" t="s">
        <v>76</v>
      </c>
      <c r="C32" s="81"/>
      <c r="D32" s="81"/>
      <c r="E32" s="81"/>
      <c r="F32" s="81"/>
      <c r="G32" s="81"/>
      <c r="I32" s="132"/>
      <c r="L32" s="10"/>
    </row>
    <row r="33" spans="1:34" s="7" customFormat="1">
      <c r="B33" s="130"/>
      <c r="C33" s="131"/>
      <c r="D33" s="131"/>
      <c r="E33" s="131"/>
      <c r="F33" s="131"/>
      <c r="G33" s="131"/>
      <c r="H33" s="131"/>
      <c r="I33" s="132"/>
      <c r="L33" s="10"/>
    </row>
    <row r="34" spans="1:34" s="7" customFormat="1">
      <c r="B34" s="133" t="s">
        <v>76</v>
      </c>
      <c r="C34" s="134">
        <v>118091</v>
      </c>
      <c r="D34" s="135">
        <v>109994.79</v>
      </c>
      <c r="E34" s="135">
        <v>130103.10000000002</v>
      </c>
      <c r="F34" s="135">
        <f>(D34*(((1-$F$74)*(1+$F$75))*((1-$G$74)*(1+$G$75)))
                                                                                                             +E34*((1-$G$74*(1+$G$75))))
                                                                                                                                                                     /2</f>
        <v>123561.98984058452</v>
      </c>
      <c r="G34" s="135">
        <f>F34*((1-H74)*(1+H76))</f>
        <v>127294.6739916787</v>
      </c>
      <c r="H34" s="131"/>
      <c r="I34" s="132"/>
      <c r="L34" s="10"/>
    </row>
    <row r="35" spans="1:34" s="15" customFormat="1">
      <c r="B35" s="136"/>
      <c r="C35" s="137"/>
      <c r="D35" s="138"/>
      <c r="E35" s="138"/>
      <c r="F35" s="138"/>
      <c r="G35" s="138"/>
      <c r="H35" s="138"/>
      <c r="I35" s="138"/>
    </row>
    <row r="36" spans="1:34" s="2" customFormat="1">
      <c r="A36" s="7"/>
      <c r="B36" s="165" t="s">
        <v>14</v>
      </c>
      <c r="C36" s="165"/>
      <c r="D36" s="165"/>
      <c r="E36" s="165"/>
      <c r="F36" s="165"/>
      <c r="G36" s="165"/>
      <c r="H36" s="139"/>
      <c r="I36" s="7"/>
      <c r="J36" s="7"/>
      <c r="K36" s="7"/>
      <c r="L36" s="7"/>
      <c r="M36" s="7"/>
      <c r="N36" s="7"/>
      <c r="O36" s="7"/>
      <c r="P36" s="7"/>
      <c r="Q36" s="7"/>
      <c r="R36" s="7"/>
      <c r="S36" s="7"/>
      <c r="T36" s="7"/>
      <c r="U36" s="7"/>
      <c r="V36" s="7"/>
      <c r="W36" s="7"/>
      <c r="X36" s="7"/>
      <c r="Y36" s="7"/>
      <c r="Z36" s="7"/>
      <c r="AA36" s="7"/>
      <c r="AB36" s="7"/>
      <c r="AC36" s="7"/>
      <c r="AD36" s="7"/>
      <c r="AE36" s="7"/>
      <c r="AF36" s="7"/>
      <c r="AG36" s="7"/>
    </row>
    <row r="37" spans="1:34" s="2" customFormat="1" ht="15" customHeight="1">
      <c r="A37" s="7"/>
      <c r="B37" s="90" t="s">
        <v>287</v>
      </c>
      <c r="C37" s="13"/>
      <c r="D37" s="13"/>
      <c r="E37" s="13"/>
      <c r="F37" s="13"/>
      <c r="G37" s="13"/>
      <c r="H37" s="139"/>
      <c r="I37" s="140"/>
      <c r="J37" s="140"/>
      <c r="K37" s="140"/>
      <c r="L37" s="140"/>
      <c r="M37" s="140"/>
      <c r="N37" s="140"/>
      <c r="O37" s="140"/>
      <c r="P37" s="140"/>
      <c r="Q37" s="7"/>
      <c r="R37" s="7"/>
      <c r="S37" s="7"/>
      <c r="T37" s="7"/>
      <c r="U37" s="7"/>
      <c r="V37" s="7"/>
      <c r="W37" s="7"/>
      <c r="X37" s="7"/>
      <c r="Y37" s="7"/>
      <c r="Z37" s="7"/>
      <c r="AA37" s="7"/>
      <c r="AB37" s="7"/>
      <c r="AC37" s="7"/>
      <c r="AD37" s="7"/>
      <c r="AE37" s="7"/>
      <c r="AF37" s="7"/>
      <c r="AG37" s="7"/>
    </row>
    <row r="38" spans="1:34" s="2" customFormat="1">
      <c r="A38" s="7"/>
      <c r="B38" s="90"/>
      <c r="C38" s="13"/>
      <c r="D38" s="13"/>
      <c r="E38" s="13"/>
      <c r="F38" s="13"/>
      <c r="G38" s="13"/>
      <c r="H38" s="139"/>
      <c r="I38" s="140"/>
      <c r="J38" s="140"/>
      <c r="K38" s="140"/>
      <c r="L38" s="140"/>
      <c r="M38" s="140"/>
      <c r="N38" s="140"/>
      <c r="O38" s="140"/>
      <c r="P38" s="140"/>
      <c r="Q38" s="7"/>
      <c r="R38" s="7"/>
      <c r="S38" s="7"/>
      <c r="T38" s="7"/>
      <c r="U38" s="7"/>
      <c r="V38" s="7"/>
      <c r="W38" s="7"/>
      <c r="X38" s="7"/>
      <c r="Y38" s="7"/>
      <c r="Z38" s="7"/>
      <c r="AA38" s="7"/>
      <c r="AB38" s="7"/>
      <c r="AC38" s="7"/>
      <c r="AD38" s="7"/>
      <c r="AE38" s="7"/>
      <c r="AF38" s="7"/>
      <c r="AG38" s="7"/>
    </row>
    <row r="39" spans="1:34" s="2" customFormat="1">
      <c r="A39" s="7"/>
      <c r="B39" s="30"/>
      <c r="C39" s="13"/>
      <c r="D39" s="13"/>
      <c r="E39" s="13"/>
      <c r="F39" s="13"/>
      <c r="G39" s="13"/>
      <c r="H39" s="139"/>
      <c r="I39" s="140"/>
      <c r="J39" s="140"/>
      <c r="K39" s="140"/>
      <c r="L39" s="140"/>
      <c r="M39" s="140"/>
      <c r="N39" s="140"/>
      <c r="O39" s="140"/>
      <c r="P39" s="140"/>
      <c r="Q39" s="7"/>
      <c r="R39" s="7"/>
      <c r="S39" s="7"/>
      <c r="T39" s="7"/>
      <c r="U39" s="7"/>
      <c r="V39" s="7"/>
      <c r="W39" s="7"/>
      <c r="X39" s="7"/>
      <c r="Y39" s="7"/>
      <c r="Z39" s="7"/>
      <c r="AA39" s="7"/>
      <c r="AB39" s="7"/>
      <c r="AC39" s="7"/>
      <c r="AD39" s="7"/>
      <c r="AE39" s="7"/>
      <c r="AF39" s="7"/>
      <c r="AG39" s="7"/>
    </row>
    <row r="40" spans="1:34" s="8" customFormat="1">
      <c r="A40" s="15"/>
      <c r="B40" s="19"/>
      <c r="C40" s="19"/>
      <c r="D40" s="20"/>
      <c r="E40" s="17"/>
      <c r="F40" s="17"/>
      <c r="G40" s="17"/>
      <c r="H40" s="17"/>
      <c r="I40" s="17"/>
      <c r="J40" s="17"/>
      <c r="K40" s="17"/>
      <c r="L40" s="17"/>
      <c r="M40" s="17"/>
      <c r="N40" s="17"/>
      <c r="O40" s="17"/>
      <c r="P40" s="17"/>
      <c r="Q40" s="17"/>
      <c r="R40" s="15"/>
      <c r="S40" s="15"/>
      <c r="T40" s="15"/>
      <c r="U40" s="15"/>
      <c r="V40" s="15"/>
      <c r="W40" s="15"/>
      <c r="X40" s="15"/>
      <c r="Y40" s="15"/>
      <c r="Z40" s="15"/>
      <c r="AA40" s="15"/>
      <c r="AB40" s="15"/>
      <c r="AC40" s="15"/>
      <c r="AD40" s="15"/>
      <c r="AE40" s="15"/>
      <c r="AF40" s="15"/>
      <c r="AG40" s="15"/>
      <c r="AH40" s="15"/>
    </row>
    <row r="41" spans="1:34" s="2" customFormat="1">
      <c r="A41" s="7"/>
      <c r="B41" s="19"/>
      <c r="C41" s="19"/>
      <c r="D41" s="20"/>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row>
    <row r="42" spans="1:34" s="7" customFormat="1">
      <c r="B42" s="1" t="s">
        <v>57</v>
      </c>
      <c r="C42" s="1"/>
      <c r="D42" s="1"/>
      <c r="E42" s="4"/>
      <c r="F42" s="4"/>
      <c r="G42" s="4"/>
      <c r="H42" s="4"/>
    </row>
    <row r="43" spans="1:34" s="7" customFormat="1" ht="7.15" customHeight="1"/>
    <row r="44" spans="1:34" s="7" customFormat="1" ht="15" customHeight="1"/>
    <row r="45" spans="1:34" s="7" customFormat="1">
      <c r="A45" s="15"/>
      <c r="B45" s="3" t="s">
        <v>18</v>
      </c>
      <c r="C45" s="31" t="s">
        <v>19</v>
      </c>
      <c r="D45" s="31" t="s">
        <v>20</v>
      </c>
      <c r="E45" s="31" t="s">
        <v>21</v>
      </c>
      <c r="F45" s="31" t="s">
        <v>22</v>
      </c>
      <c r="G45" s="31" t="s">
        <v>23</v>
      </c>
      <c r="H45" s="31" t="s">
        <v>249</v>
      </c>
    </row>
    <row r="46" spans="1:34" s="8" customFormat="1">
      <c r="A46" s="15"/>
      <c r="B46" s="34" t="str">
        <f>B8</f>
        <v>Notice of arrangements</v>
      </c>
      <c r="C46" s="69"/>
      <c r="D46" s="70"/>
      <c r="E46" s="70"/>
      <c r="F46" s="70"/>
      <c r="G46" s="70"/>
      <c r="H46" s="70"/>
      <c r="I46" s="15"/>
      <c r="J46" s="15"/>
      <c r="K46" s="15"/>
      <c r="L46" s="15"/>
      <c r="M46" s="15"/>
      <c r="N46" s="15"/>
      <c r="O46" s="15"/>
      <c r="P46" s="15"/>
      <c r="Q46" s="15"/>
      <c r="R46" s="15"/>
      <c r="S46" s="15"/>
      <c r="T46" s="15"/>
      <c r="U46" s="15"/>
      <c r="V46" s="15"/>
      <c r="W46" s="15"/>
      <c r="X46" s="15"/>
      <c r="Y46" s="15"/>
      <c r="Z46" s="15"/>
      <c r="AA46" s="15"/>
      <c r="AB46" s="15"/>
      <c r="AC46" s="15"/>
      <c r="AD46" s="15"/>
      <c r="AE46" s="15"/>
    </row>
    <row r="47" spans="1:34" s="2" customFormat="1">
      <c r="B47" s="35" t="s">
        <v>24</v>
      </c>
      <c r="C47" s="33">
        <v>336</v>
      </c>
      <c r="D47" s="33">
        <v>336</v>
      </c>
      <c r="E47" s="33">
        <v>336</v>
      </c>
      <c r="F47" s="33">
        <v>336</v>
      </c>
      <c r="G47" s="33">
        <v>336</v>
      </c>
      <c r="H47" s="143">
        <f>SUM(C47:G47)</f>
        <v>1680</v>
      </c>
      <c r="I47" s="7"/>
      <c r="J47" s="7"/>
      <c r="K47" s="7"/>
      <c r="L47" s="7"/>
      <c r="M47" s="7"/>
      <c r="N47" s="7"/>
      <c r="O47" s="7"/>
      <c r="P47" s="7"/>
      <c r="Q47" s="7"/>
      <c r="R47" s="7"/>
      <c r="S47" s="7"/>
      <c r="T47" s="7"/>
      <c r="U47" s="7"/>
      <c r="V47" s="7"/>
      <c r="W47" s="7"/>
      <c r="X47" s="7"/>
      <c r="Y47" s="7"/>
      <c r="Z47" s="7"/>
      <c r="AA47" s="7"/>
      <c r="AB47" s="7"/>
      <c r="AC47" s="7"/>
      <c r="AD47" s="7"/>
      <c r="AE47" s="7"/>
    </row>
    <row r="48" spans="1:34" s="2" customFormat="1">
      <c r="A48" s="15"/>
      <c r="B48" s="35" t="s">
        <v>250</v>
      </c>
      <c r="C48" s="142">
        <f>'Fee Breakdown'!$H$9*C47</f>
        <v>147102.48000000001</v>
      </c>
      <c r="D48" s="142">
        <f>'Fee Breakdown'!$H$9*D47</f>
        <v>147102.48000000001</v>
      </c>
      <c r="E48" s="142">
        <f>'Fee Breakdown'!$H$9*E47</f>
        <v>147102.48000000001</v>
      </c>
      <c r="F48" s="142">
        <f>'Fee Breakdown'!$H$9*F47</f>
        <v>147102.48000000001</v>
      </c>
      <c r="G48" s="142">
        <f>'Fee Breakdown'!$H$9*G47</f>
        <v>147102.48000000001</v>
      </c>
      <c r="H48" s="142">
        <f>SUM(C48:G48)</f>
        <v>735512.4</v>
      </c>
      <c r="I48" s="7"/>
      <c r="J48" s="7"/>
      <c r="K48" s="7"/>
      <c r="L48" s="7"/>
      <c r="M48" s="7"/>
      <c r="N48" s="7"/>
      <c r="O48" s="7"/>
      <c r="P48" s="7"/>
      <c r="Q48" s="7"/>
      <c r="R48" s="7"/>
      <c r="S48" s="7"/>
      <c r="T48" s="7"/>
      <c r="U48" s="7"/>
      <c r="V48" s="7"/>
      <c r="W48" s="7"/>
      <c r="X48" s="7"/>
      <c r="Y48" s="7"/>
      <c r="Z48" s="7"/>
      <c r="AA48" s="7"/>
      <c r="AB48" s="7"/>
      <c r="AC48" s="7"/>
      <c r="AD48" s="7"/>
      <c r="AE48" s="7"/>
    </row>
    <row r="49" spans="1:31" s="8" customFormat="1">
      <c r="A49" s="15"/>
      <c r="B49" s="35"/>
      <c r="C49" s="66"/>
      <c r="D49" s="66"/>
      <c r="E49" s="66"/>
      <c r="F49" s="66"/>
      <c r="G49" s="66"/>
      <c r="H49" s="66"/>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s="8" customFormat="1">
      <c r="A50" s="15"/>
      <c r="B50" s="71"/>
      <c r="C50" s="22"/>
      <c r="D50" s="27"/>
      <c r="E50" s="27"/>
      <c r="F50" s="27"/>
      <c r="G50" s="27"/>
      <c r="H50" s="27"/>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s="8" customFormat="1">
      <c r="A51" s="15"/>
      <c r="B51" s="32"/>
      <c r="C51" s="22"/>
      <c r="D51" s="27"/>
      <c r="E51" s="27"/>
      <c r="F51" s="27"/>
      <c r="G51" s="27"/>
      <c r="H51" s="27"/>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s="8" customFormat="1">
      <c r="A52" s="15"/>
      <c r="B52" s="34" t="str">
        <f>B9</f>
        <v>Notice of arrangements (early)</v>
      </c>
      <c r="C52" s="69"/>
      <c r="D52" s="70"/>
      <c r="E52" s="70"/>
      <c r="F52" s="70"/>
      <c r="G52" s="70"/>
      <c r="H52" s="70"/>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s="2" customFormat="1">
      <c r="B53" s="35" t="s">
        <v>24</v>
      </c>
      <c r="C53" s="33">
        <v>18</v>
      </c>
      <c r="D53" s="33">
        <v>18</v>
      </c>
      <c r="E53" s="33">
        <v>18</v>
      </c>
      <c r="F53" s="33">
        <v>18</v>
      </c>
      <c r="G53" s="33">
        <v>18</v>
      </c>
      <c r="H53" s="143">
        <f>SUM(C53:G53)</f>
        <v>90</v>
      </c>
      <c r="I53" s="7"/>
      <c r="J53" s="7"/>
      <c r="K53" s="7"/>
      <c r="L53" s="7"/>
      <c r="M53" s="7"/>
      <c r="N53" s="7"/>
      <c r="O53" s="7"/>
      <c r="P53" s="7"/>
      <c r="Q53" s="7"/>
      <c r="R53" s="7"/>
      <c r="S53" s="7"/>
      <c r="T53" s="7"/>
      <c r="U53" s="7"/>
      <c r="V53" s="7"/>
      <c r="W53" s="7"/>
      <c r="X53" s="7"/>
      <c r="Y53" s="7"/>
      <c r="Z53" s="7"/>
      <c r="AA53" s="7"/>
      <c r="AB53" s="7"/>
      <c r="AC53" s="7"/>
      <c r="AD53" s="7"/>
      <c r="AE53" s="7"/>
    </row>
    <row r="54" spans="1:31" s="2" customFormat="1">
      <c r="A54" s="15"/>
      <c r="B54" s="35" t="s">
        <v>250</v>
      </c>
      <c r="C54" s="66">
        <f>'Fee Breakdown'!$H$19*C53</f>
        <v>26862.75</v>
      </c>
      <c r="D54" s="66">
        <f>'Fee Breakdown'!$H$19*D53</f>
        <v>26862.75</v>
      </c>
      <c r="E54" s="66">
        <f>'Fee Breakdown'!$H$19*E53</f>
        <v>26862.75</v>
      </c>
      <c r="F54" s="66">
        <f>'Fee Breakdown'!$H$19*F53</f>
        <v>26862.75</v>
      </c>
      <c r="G54" s="66">
        <f>'Fee Breakdown'!$H$19*G53</f>
        <v>26862.75</v>
      </c>
      <c r="H54" s="142">
        <f>SUM(C54:G54)</f>
        <v>134313.75</v>
      </c>
      <c r="I54" s="7"/>
      <c r="J54" s="7"/>
      <c r="K54" s="7"/>
      <c r="L54" s="7"/>
      <c r="M54" s="7"/>
      <c r="N54" s="7"/>
      <c r="O54" s="7"/>
      <c r="P54" s="7"/>
      <c r="Q54" s="7"/>
      <c r="R54" s="7"/>
      <c r="S54" s="7"/>
      <c r="T54" s="7"/>
      <c r="U54" s="7"/>
      <c r="V54" s="7"/>
      <c r="W54" s="7"/>
      <c r="X54" s="7"/>
      <c r="Y54" s="7"/>
      <c r="Z54" s="7"/>
      <c r="AA54" s="7"/>
      <c r="AB54" s="7"/>
      <c r="AC54" s="7"/>
      <c r="AD54" s="7"/>
      <c r="AE54" s="7"/>
    </row>
    <row r="55" spans="1:31" s="8" customFormat="1">
      <c r="A55" s="15"/>
      <c r="B55" s="35"/>
      <c r="C55" s="22"/>
      <c r="D55" s="66"/>
      <c r="E55" s="66"/>
      <c r="F55" s="66"/>
      <c r="G55" s="66"/>
      <c r="H55" s="66"/>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s="8" customFormat="1">
      <c r="A56" s="15"/>
      <c r="B56" s="35" t="s">
        <v>288</v>
      </c>
      <c r="C56" s="163">
        <f>C48+C54</f>
        <v>173965.23</v>
      </c>
      <c r="D56" s="163">
        <f t="shared" ref="D56:H56" si="4">D48+D54</f>
        <v>173965.23</v>
      </c>
      <c r="E56" s="163">
        <f t="shared" si="4"/>
        <v>173965.23</v>
      </c>
      <c r="F56" s="163">
        <f t="shared" si="4"/>
        <v>173965.23</v>
      </c>
      <c r="G56" s="163">
        <f t="shared" si="4"/>
        <v>173965.23</v>
      </c>
      <c r="H56" s="163">
        <f t="shared" si="4"/>
        <v>869826.15</v>
      </c>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s="8" customFormat="1">
      <c r="A57" s="15"/>
      <c r="B57" s="32"/>
      <c r="C57" s="22"/>
      <c r="D57" s="27"/>
      <c r="E57" s="27"/>
      <c r="F57" s="27"/>
      <c r="G57" s="27"/>
      <c r="H57" s="27"/>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s="7" customFormat="1">
      <c r="B58" s="165" t="s">
        <v>14</v>
      </c>
      <c r="C58" s="165"/>
      <c r="D58" s="165"/>
      <c r="E58" s="165"/>
      <c r="F58" s="165"/>
      <c r="G58" s="165"/>
      <c r="H58" s="165"/>
    </row>
    <row r="59" spans="1:31" s="2" customFormat="1">
      <c r="A59" s="7"/>
      <c r="B59" s="90" t="s">
        <v>79</v>
      </c>
      <c r="C59" s="13"/>
      <c r="D59" s="13"/>
      <c r="E59" s="13"/>
      <c r="F59" s="13"/>
      <c r="G59" s="13"/>
      <c r="H59" s="13"/>
      <c r="I59" s="140"/>
      <c r="J59" s="140"/>
      <c r="K59" s="140"/>
      <c r="L59" s="140"/>
      <c r="M59" s="140"/>
      <c r="N59" s="7"/>
      <c r="O59" s="7"/>
      <c r="P59" s="7"/>
      <c r="Q59" s="7"/>
      <c r="R59" s="7"/>
      <c r="S59" s="7"/>
      <c r="T59" s="7"/>
      <c r="U59" s="7"/>
      <c r="V59" s="7"/>
      <c r="W59" s="7"/>
      <c r="X59" s="7"/>
      <c r="Y59" s="7"/>
      <c r="Z59" s="7"/>
      <c r="AA59" s="7"/>
      <c r="AB59" s="7"/>
      <c r="AC59" s="7"/>
      <c r="AD59" s="7"/>
    </row>
    <row r="60" spans="1:31" s="2" customFormat="1">
      <c r="A60" s="7"/>
      <c r="B60" s="30"/>
      <c r="C60" s="13"/>
      <c r="D60" s="13"/>
      <c r="E60" s="13"/>
      <c r="F60" s="13"/>
      <c r="G60" s="13"/>
      <c r="H60" s="13"/>
      <c r="I60" s="140"/>
      <c r="J60" s="140"/>
      <c r="K60" s="140"/>
      <c r="L60" s="140"/>
      <c r="M60" s="140"/>
      <c r="N60" s="7"/>
      <c r="O60" s="7"/>
      <c r="P60" s="7"/>
      <c r="Q60" s="7"/>
      <c r="R60" s="7"/>
      <c r="S60" s="7"/>
      <c r="T60" s="7"/>
      <c r="U60" s="7"/>
      <c r="V60" s="7"/>
      <c r="W60" s="7"/>
      <c r="X60" s="7"/>
      <c r="Y60" s="7"/>
      <c r="Z60" s="7"/>
      <c r="AA60" s="7"/>
      <c r="AB60" s="7"/>
      <c r="AC60" s="7"/>
      <c r="AD60" s="7"/>
    </row>
    <row r="61" spans="1:31" s="7" customFormat="1"/>
    <row r="62" spans="1:31" s="7" customFormat="1">
      <c r="E62" s="21"/>
      <c r="F62" s="21"/>
      <c r="G62" s="21"/>
      <c r="H62" s="21"/>
      <c r="I62" s="21"/>
      <c r="J62" s="21"/>
      <c r="K62" s="21"/>
      <c r="L62" s="21"/>
      <c r="M62" s="21"/>
    </row>
    <row r="63" spans="1:31" s="8" customFormat="1">
      <c r="A63" s="15"/>
      <c r="B63" s="1" t="s">
        <v>290</v>
      </c>
      <c r="C63" s="1"/>
      <c r="D63" s="1"/>
      <c r="E63" s="4"/>
      <c r="F63" s="4"/>
      <c r="G63" s="4"/>
      <c r="H63" s="4"/>
      <c r="I63" s="21"/>
      <c r="J63" s="21"/>
      <c r="K63" s="21"/>
      <c r="L63" s="21"/>
      <c r="M63" s="21"/>
      <c r="N63" s="15"/>
      <c r="O63" s="15"/>
      <c r="P63" s="15"/>
      <c r="Q63" s="15"/>
      <c r="R63" s="15"/>
      <c r="S63" s="15"/>
      <c r="T63" s="15"/>
      <c r="U63" s="15"/>
      <c r="V63" s="15"/>
      <c r="W63" s="15"/>
      <c r="X63" s="15"/>
      <c r="Y63" s="15"/>
      <c r="Z63" s="15"/>
      <c r="AA63" s="15"/>
      <c r="AB63" s="15"/>
      <c r="AC63" s="15"/>
    </row>
    <row r="64" spans="1:31" s="15" customFormat="1">
      <c r="B64" s="43"/>
    </row>
    <row r="65" spans="1:30" s="8" customFormat="1">
      <c r="A65" s="15"/>
      <c r="B65" s="3" t="s">
        <v>5</v>
      </c>
      <c r="C65" s="6" t="s">
        <v>10</v>
      </c>
      <c r="D65" s="31" t="s">
        <v>19</v>
      </c>
      <c r="E65" s="31" t="s">
        <v>20</v>
      </c>
      <c r="F65" s="31" t="s">
        <v>21</v>
      </c>
      <c r="G65" s="31" t="s">
        <v>22</v>
      </c>
      <c r="H65" s="31" t="s">
        <v>23</v>
      </c>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c r="A66" s="15"/>
      <c r="B66" s="8" t="s">
        <v>11</v>
      </c>
      <c r="C66" s="72">
        <f>'AER FD Input Data'!G13</f>
        <v>1</v>
      </c>
      <c r="D66" s="72">
        <f>'AER FD Input Data'!H13</f>
        <v>1.0242487465753967</v>
      </c>
      <c r="E66" s="72">
        <f>'AER FD Input Data'!I13</f>
        <v>1.0557705826767474</v>
      </c>
      <c r="F66" s="72">
        <f>'AER FD Input Data'!J13</f>
        <v>1.0927152564301721</v>
      </c>
      <c r="G66" s="72">
        <f>'AER FD Input Data'!K13</f>
        <v>1.1335932344577511</v>
      </c>
      <c r="H66" s="72">
        <f>'AER FD Input Data'!L13</f>
        <v>1.1742976491782107</v>
      </c>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c r="A67" s="15"/>
      <c r="B67" s="8" t="s">
        <v>12</v>
      </c>
      <c r="C67" s="72">
        <f>'AER FD Input Data'!G14</f>
        <v>1</v>
      </c>
      <c r="D67" s="72">
        <f>'AER FD Input Data'!H14</f>
        <v>1.0242487465753967</v>
      </c>
      <c r="E67" s="72">
        <f>'AER FD Input Data'!I14</f>
        <v>1.0490854948612711</v>
      </c>
      <c r="F67" s="72">
        <f>'AER FD Input Data'!J14</f>
        <v>1.0745245031620867</v>
      </c>
      <c r="G67" s="72">
        <f>'AER FD Input Data'!K14</f>
        <v>1.1005803755283181</v>
      </c>
      <c r="H67" s="72">
        <f>'AER FD Input Data'!L14</f>
        <v>1.1272680701403592</v>
      </c>
      <c r="I67" s="15"/>
      <c r="J67" s="18"/>
      <c r="K67" s="15"/>
      <c r="L67" s="15"/>
      <c r="M67" s="15"/>
      <c r="N67" s="15"/>
      <c r="O67" s="15"/>
      <c r="P67" s="15"/>
      <c r="Q67" s="15"/>
      <c r="R67" s="15"/>
      <c r="S67" s="15"/>
      <c r="T67" s="15"/>
      <c r="U67" s="15"/>
      <c r="V67" s="15"/>
      <c r="W67" s="15"/>
      <c r="X67" s="15"/>
      <c r="Y67" s="15"/>
      <c r="Z67" s="15"/>
      <c r="AA67" s="15"/>
      <c r="AB67" s="15"/>
      <c r="AC67" s="15"/>
      <c r="AD67" s="15"/>
    </row>
    <row r="68" spans="1:30" s="8" customFormat="1">
      <c r="A68" s="15"/>
      <c r="B68" s="8" t="s">
        <v>13</v>
      </c>
      <c r="C68" s="72">
        <f>'AER FD Input Data'!G15</f>
        <v>1</v>
      </c>
      <c r="D68" s="72">
        <f>'AER FD Input Data'!H15</f>
        <v>1</v>
      </c>
      <c r="E68" s="72">
        <f>'AER FD Input Data'!I15</f>
        <v>1.0063723003017597</v>
      </c>
      <c r="F68" s="72">
        <f>'AER FD Input Data'!J15</f>
        <v>1.016929119079699</v>
      </c>
      <c r="G68" s="72">
        <f>'AER FD Input Data'!K15</f>
        <v>1.0299958636947215</v>
      </c>
      <c r="H68" s="72">
        <f>'AER FD Input Data'!L15</f>
        <v>1.0417199602149607</v>
      </c>
      <c r="I68" s="15"/>
      <c r="J68" s="18"/>
      <c r="K68" s="15"/>
      <c r="L68" s="15"/>
      <c r="M68" s="15"/>
      <c r="N68" s="15"/>
      <c r="O68" s="15"/>
      <c r="P68" s="15"/>
      <c r="Q68" s="15"/>
      <c r="R68" s="15"/>
      <c r="S68" s="15"/>
      <c r="T68" s="15"/>
      <c r="U68" s="15"/>
      <c r="V68" s="15"/>
      <c r="W68" s="15"/>
      <c r="X68" s="15"/>
      <c r="Y68" s="15"/>
      <c r="Z68" s="15"/>
      <c r="AA68" s="15"/>
      <c r="AB68" s="15"/>
      <c r="AC68" s="15"/>
      <c r="AD68" s="15"/>
    </row>
    <row r="69" spans="1:30" s="15" customFormat="1">
      <c r="D69" s="18"/>
      <c r="E69" s="18"/>
      <c r="F69" s="18"/>
      <c r="G69" s="18"/>
      <c r="H69" s="18"/>
      <c r="I69" s="18"/>
      <c r="J69" s="18"/>
      <c r="K69" s="18"/>
      <c r="L69" s="18"/>
      <c r="M69" s="18"/>
      <c r="N69" s="18"/>
    </row>
    <row r="70" spans="1:30" s="7" customFormat="1">
      <c r="B70" s="1" t="s">
        <v>238</v>
      </c>
      <c r="C70" s="1"/>
      <c r="D70" s="1"/>
      <c r="E70" s="1"/>
      <c r="F70" s="4"/>
      <c r="G70" s="4"/>
      <c r="H70" s="4"/>
    </row>
    <row r="71" spans="1:30">
      <c r="A71" s="141"/>
      <c r="B71" s="7"/>
      <c r="C71" s="7"/>
      <c r="D71" s="7"/>
      <c r="E71" s="7"/>
      <c r="F71" s="7"/>
      <c r="G71" s="7"/>
      <c r="H71" s="7"/>
      <c r="I71" s="141"/>
      <c r="J71" s="141"/>
      <c r="K71" s="141"/>
      <c r="L71" s="141"/>
      <c r="M71" s="141"/>
      <c r="N71" s="141"/>
      <c r="O71" s="141"/>
      <c r="P71" s="141"/>
      <c r="Q71" s="141"/>
      <c r="R71" s="141"/>
      <c r="S71" s="141"/>
      <c r="T71" s="141"/>
      <c r="U71" s="141"/>
      <c r="V71" s="141"/>
      <c r="W71" s="141"/>
    </row>
    <row r="72" spans="1:30">
      <c r="A72" s="141"/>
      <c r="B72" s="3" t="s">
        <v>5</v>
      </c>
      <c r="C72" s="6" t="s">
        <v>239</v>
      </c>
      <c r="D72" s="31" t="s">
        <v>240</v>
      </c>
      <c r="E72" s="6" t="s">
        <v>241</v>
      </c>
      <c r="F72" s="31" t="s">
        <v>242</v>
      </c>
      <c r="G72" s="31" t="s">
        <v>243</v>
      </c>
      <c r="H72" s="31" t="s">
        <v>244</v>
      </c>
      <c r="I72" s="141"/>
      <c r="J72" s="141"/>
      <c r="K72" s="141"/>
      <c r="L72" s="141"/>
      <c r="M72" s="141"/>
      <c r="N72" s="141"/>
      <c r="O72" s="141"/>
      <c r="P72" s="141"/>
      <c r="Q72" s="141"/>
      <c r="R72" s="141"/>
      <c r="S72" s="141"/>
      <c r="T72" s="141"/>
      <c r="U72" s="141"/>
      <c r="V72" s="141"/>
      <c r="W72" s="141"/>
    </row>
    <row r="73" spans="1:30">
      <c r="A73" s="141"/>
      <c r="B73" s="8" t="s">
        <v>245</v>
      </c>
      <c r="C73" s="129"/>
      <c r="D73" s="129">
        <v>1</v>
      </c>
      <c r="E73" s="129">
        <f>D73*(1+E75)*(1-E74)</f>
        <v>1.0353329951690822</v>
      </c>
      <c r="F73" s="129">
        <f t="shared" ref="F73:G73" si="5">E73*(1+F75)*(1-F74)</f>
        <v>1.0621947743913041</v>
      </c>
      <c r="G73" s="129">
        <f t="shared" si="5"/>
        <v>1.0876998293290692</v>
      </c>
      <c r="H73" s="129">
        <f>G73*(1+H76)*(1-H74)</f>
        <v>1.1205581534732707</v>
      </c>
      <c r="I73" s="141"/>
      <c r="J73" s="141"/>
      <c r="K73" s="141"/>
      <c r="L73" s="141"/>
      <c r="M73" s="141"/>
      <c r="N73" s="141"/>
      <c r="O73" s="141"/>
      <c r="P73" s="141"/>
      <c r="Q73" s="141"/>
      <c r="R73" s="141"/>
      <c r="S73" s="141"/>
      <c r="T73" s="141"/>
      <c r="U73" s="141"/>
      <c r="V73" s="141"/>
      <c r="W73" s="141"/>
    </row>
    <row r="74" spans="1:30">
      <c r="A74" s="141"/>
      <c r="B74" s="8" t="s">
        <v>246</v>
      </c>
      <c r="C74" s="129"/>
      <c r="D74" s="129"/>
      <c r="E74" s="129">
        <f>-'AER FD Input Data'!D19</f>
        <v>-1.0200000000000001E-2</v>
      </c>
      <c r="F74" s="129">
        <f>-'AER FD Input Data'!E19</f>
        <v>-1.0699999999999999E-2</v>
      </c>
      <c r="G74" s="129">
        <f>-'AER FD Input Data'!F19</f>
        <v>-1.11E-2</v>
      </c>
      <c r="H74" s="129">
        <f>-'AER FD Input Data'!G19</f>
        <v>-1.0999999999999999E-2</v>
      </c>
      <c r="I74" s="141"/>
      <c r="J74" s="141"/>
      <c r="K74" s="141"/>
      <c r="L74" s="141"/>
      <c r="M74" s="141"/>
      <c r="N74" s="141"/>
      <c r="O74" s="141"/>
      <c r="P74" s="141"/>
      <c r="Q74" s="141"/>
      <c r="R74" s="141"/>
      <c r="S74" s="141"/>
      <c r="T74" s="141"/>
      <c r="U74" s="141"/>
      <c r="V74" s="141"/>
      <c r="W74" s="141"/>
    </row>
    <row r="75" spans="1:30">
      <c r="A75" s="141"/>
      <c r="B75" s="8" t="s">
        <v>247</v>
      </c>
      <c r="C75" s="129">
        <v>1.76278015613196E-2</v>
      </c>
      <c r="D75" s="129">
        <f>'AER FD Input Data'!C18</f>
        <v>2.4498886414253906E-2</v>
      </c>
      <c r="E75" s="129">
        <f>'AER FD Input Data'!D18</f>
        <v>2.4879227053140163E-2</v>
      </c>
      <c r="F75" s="129">
        <f>'AER FD Input Data'!E18</f>
        <v>1.5083667216591934E-2</v>
      </c>
      <c r="G75" s="129">
        <f>'AER FD Input Data'!F18</f>
        <v>1.2769909449732886E-2</v>
      </c>
      <c r="H75" s="72"/>
      <c r="I75" s="141"/>
      <c r="J75" s="141"/>
      <c r="K75" s="141"/>
      <c r="L75" s="141"/>
      <c r="M75" s="141"/>
      <c r="N75" s="141"/>
      <c r="O75" s="141"/>
      <c r="P75" s="141"/>
      <c r="Q75" s="141"/>
      <c r="R75" s="141"/>
      <c r="S75" s="141"/>
      <c r="T75" s="141"/>
      <c r="U75" s="141"/>
      <c r="V75" s="141"/>
      <c r="W75" s="141"/>
    </row>
    <row r="76" spans="1:30">
      <c r="A76" s="141"/>
      <c r="B76" s="8" t="s">
        <v>248</v>
      </c>
      <c r="C76" s="129"/>
      <c r="D76" s="129"/>
      <c r="E76" s="129"/>
      <c r="F76" s="129"/>
      <c r="G76" s="72"/>
      <c r="H76" s="72">
        <f>'AER FD Input Data'!G18</f>
        <v>1.9E-2</v>
      </c>
      <c r="I76" s="141"/>
      <c r="J76" s="141"/>
      <c r="K76" s="141"/>
      <c r="L76" s="141"/>
      <c r="M76" s="141"/>
      <c r="N76" s="141"/>
      <c r="O76" s="141"/>
      <c r="P76" s="141"/>
      <c r="Q76" s="141"/>
      <c r="R76" s="141"/>
      <c r="S76" s="141"/>
      <c r="T76" s="141"/>
      <c r="U76" s="141"/>
      <c r="V76" s="141"/>
      <c r="W76" s="141"/>
    </row>
    <row r="77" spans="1:30" s="141" customFormat="1"/>
    <row r="78" spans="1:30" s="141" customFormat="1"/>
    <row r="79" spans="1:30" s="141" customFormat="1"/>
    <row r="80" spans="1:30" s="141" customFormat="1"/>
    <row r="81" s="141" customFormat="1"/>
    <row r="82" s="141" customFormat="1" hidden="1"/>
    <row r="83" s="141" customFormat="1" hidden="1"/>
    <row r="84" s="141" customFormat="1" hidden="1"/>
    <row r="85" s="141" customFormat="1" hidden="1"/>
    <row r="86" s="141" customFormat="1" hidden="1"/>
    <row r="87" s="141" customFormat="1" hidden="1"/>
    <row r="88" s="141" customFormat="1" hidden="1"/>
    <row r="89" s="141" customFormat="1" hidden="1"/>
    <row r="90" s="141" customFormat="1" hidden="1"/>
    <row r="91" s="141" customFormat="1" hidden="1"/>
    <row r="92" s="141" customFormat="1" hidden="1"/>
    <row r="93" s="141" customFormat="1" hidden="1"/>
    <row r="94" s="141" customFormat="1" hidden="1"/>
    <row r="95" s="141" customFormat="1" hidden="1"/>
    <row r="96" s="141" customFormat="1" hidden="1"/>
    <row r="97" s="141" customFormat="1" hidden="1"/>
    <row r="98" s="141" customFormat="1" hidden="1"/>
    <row r="99" s="141" customFormat="1" hidden="1"/>
    <row r="100" s="141" customFormat="1" hidden="1"/>
    <row r="101" s="141" customFormat="1" hidden="1"/>
    <row r="102" s="141" customFormat="1" hidden="1"/>
    <row r="103" s="141" customFormat="1" hidden="1"/>
    <row r="104" s="141" customFormat="1" hidden="1"/>
    <row r="105" s="141" customFormat="1" hidden="1"/>
    <row r="106" s="141" customFormat="1" hidden="1"/>
    <row r="107" s="141" customFormat="1" hidden="1"/>
    <row r="108" s="141" customFormat="1" hidden="1"/>
    <row r="109" s="141" customFormat="1" hidden="1"/>
    <row r="110" s="141" customFormat="1" hidden="1"/>
    <row r="111" s="141" customFormat="1" hidden="1"/>
    <row r="112" s="141" customFormat="1" hidden="1"/>
    <row r="113" s="141" customFormat="1" hidden="1"/>
    <row r="114" s="141" customFormat="1" hidden="1"/>
    <row r="115" s="141" customFormat="1" hidden="1"/>
    <row r="116" s="141" customFormat="1" hidden="1"/>
    <row r="117" s="141" customFormat="1" hidden="1"/>
    <row r="118" s="141" customFormat="1" hidden="1"/>
    <row r="119" s="141" customFormat="1" hidden="1"/>
    <row r="120" s="141" customFormat="1" hidden="1"/>
    <row r="121" s="141" customFormat="1" hidden="1"/>
    <row r="122" s="141" customFormat="1" hidden="1"/>
    <row r="123" s="141" customFormat="1" hidden="1"/>
    <row r="124" s="141" customFormat="1" hidden="1"/>
    <row r="125" s="141" customFormat="1" hidden="1"/>
    <row r="126" s="141" customFormat="1" hidden="1"/>
    <row r="127" s="141" customFormat="1" hidden="1"/>
    <row r="128" s="141" customFormat="1" hidden="1"/>
    <row r="129" s="141" customFormat="1" hidden="1"/>
    <row r="130" s="141" customFormat="1" hidden="1"/>
    <row r="131" s="141" customFormat="1" hidden="1"/>
    <row r="132" s="141" customFormat="1" hidden="1"/>
    <row r="133" s="141" customFormat="1" hidden="1"/>
    <row r="134" s="141" customFormat="1" hidden="1"/>
    <row r="135" s="141" customFormat="1" hidden="1"/>
    <row r="136" s="141" customFormat="1" hidden="1"/>
    <row r="137" s="141" customFormat="1" hidden="1"/>
    <row r="138" s="141" customFormat="1" hidden="1"/>
    <row r="139" s="141" customFormat="1" hidden="1"/>
    <row r="140" s="141" customFormat="1" hidden="1"/>
    <row r="141" s="141" customFormat="1" hidden="1"/>
    <row r="142" s="141" customFormat="1" hidden="1"/>
    <row r="143" s="141" customFormat="1" hidden="1"/>
    <row r="144" s="141" customFormat="1" hidden="1"/>
    <row r="145" s="141" customFormat="1" hidden="1"/>
    <row r="146" s="141" customFormat="1" hidden="1"/>
    <row r="147" s="141" customFormat="1" hidden="1"/>
    <row r="148" s="141" customFormat="1" hidden="1"/>
    <row r="149" s="141" customFormat="1" hidden="1"/>
    <row r="150" s="141" customFormat="1" hidden="1"/>
    <row r="151" s="141" customFormat="1" hidden="1"/>
    <row r="152" s="141" customFormat="1" hidden="1"/>
    <row r="153" s="141" customFormat="1" hidden="1"/>
    <row r="154" s="141" customFormat="1" hidden="1"/>
    <row r="155" s="141" customFormat="1" hidden="1"/>
    <row r="156" s="141" customFormat="1" hidden="1"/>
    <row r="157" s="141" customFormat="1" hidden="1"/>
    <row r="158" s="141" customFormat="1" hidden="1"/>
    <row r="159" s="141" customFormat="1" hidden="1"/>
    <row r="160" s="141" customFormat="1" hidden="1"/>
    <row r="161" s="141" customFormat="1" hidden="1"/>
    <row r="162" s="141" customFormat="1" hidden="1"/>
    <row r="163" s="141" customFormat="1" hidden="1"/>
    <row r="164" s="141" customFormat="1" hidden="1"/>
    <row r="165" s="141" customFormat="1" hidden="1"/>
    <row r="166" s="141" customFormat="1" hidden="1"/>
    <row r="167" s="141" customFormat="1" hidden="1"/>
    <row r="168" s="141" customFormat="1" hidden="1"/>
    <row r="169" s="141" customFormat="1" hidden="1"/>
    <row r="170" s="141" customFormat="1" hidden="1"/>
    <row r="171" s="141" customFormat="1" hidden="1"/>
    <row r="172" s="141" customFormat="1" hidden="1"/>
    <row r="173" s="141" customFormat="1" hidden="1"/>
    <row r="174" s="141" customFormat="1" hidden="1"/>
    <row r="175" s="141" customFormat="1" hidden="1"/>
    <row r="176" s="141" customFormat="1" hidden="1"/>
    <row r="177" s="141" customFormat="1" hidden="1"/>
    <row r="178" s="141" customFormat="1" hidden="1"/>
    <row r="179" s="141" customFormat="1" hidden="1"/>
    <row r="180" s="141" customFormat="1" hidden="1"/>
    <row r="181" s="141" customFormat="1" hidden="1"/>
    <row r="182" s="141" customFormat="1" hidden="1"/>
    <row r="183" s="141" customFormat="1" hidden="1"/>
    <row r="184" s="141" customFormat="1" hidden="1"/>
    <row r="185" s="141" customFormat="1" hidden="1"/>
    <row r="186" s="141" customFormat="1" hidden="1"/>
    <row r="187" s="141" customFormat="1" hidden="1"/>
    <row r="188" s="141" customFormat="1" hidden="1"/>
    <row r="189" s="141" customFormat="1" hidden="1"/>
    <row r="190" s="141" customFormat="1" hidden="1"/>
    <row r="191" s="141" customFormat="1" hidden="1"/>
    <row r="192" s="141" customFormat="1" hidden="1"/>
    <row r="193" s="141" customFormat="1" hidden="1"/>
    <row r="194" s="141" customFormat="1" hidden="1"/>
    <row r="195" s="141" customFormat="1" hidden="1"/>
    <row r="196" s="141" customFormat="1" hidden="1"/>
    <row r="197" s="141" customFormat="1" hidden="1"/>
    <row r="198" s="141" customFormat="1" hidden="1"/>
    <row r="199" s="141" customFormat="1" hidden="1"/>
    <row r="200" s="141" customFormat="1" hidden="1"/>
    <row r="201" s="141" customFormat="1" hidden="1"/>
    <row r="202" s="141" customFormat="1" hidden="1"/>
    <row r="203" s="141" customFormat="1" hidden="1"/>
    <row r="204" s="141" customFormat="1" hidden="1"/>
    <row r="205" s="141" customFormat="1" hidden="1"/>
    <row r="206" s="141" customFormat="1" hidden="1"/>
    <row r="207" s="141" customFormat="1" hidden="1"/>
    <row r="208" s="141" customFormat="1" hidden="1"/>
    <row r="209" s="141" customFormat="1" hidden="1"/>
    <row r="210" s="141" customFormat="1" hidden="1"/>
    <row r="211" s="141" customFormat="1" hidden="1"/>
    <row r="212" s="141" customFormat="1" hidden="1"/>
    <row r="213" s="141" customFormat="1" hidden="1"/>
    <row r="214" s="141" customFormat="1" hidden="1"/>
  </sheetData>
  <mergeCells count="7">
    <mergeCell ref="C30:G30"/>
    <mergeCell ref="F4:G4"/>
    <mergeCell ref="E6:I6"/>
    <mergeCell ref="C9:C10"/>
    <mergeCell ref="E13:H13"/>
    <mergeCell ref="B21:G21"/>
    <mergeCell ref="B26:G2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H49"/>
  <sheetViews>
    <sheetView showGridLines="0" zoomScale="85" zoomScaleNormal="85" workbookViewId="0">
      <selection activeCell="H19" sqref="H19"/>
    </sheetView>
  </sheetViews>
  <sheetFormatPr defaultColWidth="0" defaultRowHeight="15" zeroHeight="1"/>
  <cols>
    <col min="1" max="1" width="3.7109375" customWidth="1"/>
    <col min="2" max="2" width="40.7109375" customWidth="1"/>
    <col min="3" max="12" width="20.7109375" customWidth="1"/>
    <col min="13" max="26" width="9.140625" customWidth="1"/>
    <col min="27" max="34" width="0" hidden="1" customWidth="1"/>
    <col min="35" max="16384" width="9.140625" hidden="1"/>
  </cols>
  <sheetData>
    <row r="1" spans="1:34"/>
    <row r="2" spans="1:34" s="40" customFormat="1" ht="21" customHeight="1">
      <c r="B2" s="28" t="s">
        <v>60</v>
      </c>
      <c r="C2" s="28"/>
      <c r="D2" s="28"/>
      <c r="E2" s="28"/>
      <c r="F2" s="28"/>
      <c r="G2" s="28"/>
      <c r="H2" s="28"/>
      <c r="I2" s="28"/>
      <c r="J2" s="28"/>
      <c r="K2" s="28"/>
      <c r="L2" s="28"/>
    </row>
    <row r="3" spans="1:34">
      <c r="B3" s="47"/>
    </row>
    <row r="4" spans="1:34"/>
    <row r="5" spans="1:34" s="8" customFormat="1">
      <c r="A5" s="15"/>
      <c r="B5" s="1" t="s">
        <v>290</v>
      </c>
      <c r="C5" s="1"/>
      <c r="D5" s="1"/>
      <c r="E5" s="4"/>
      <c r="F5" s="4"/>
      <c r="G5" s="4"/>
      <c r="H5" s="4"/>
      <c r="I5" s="4"/>
      <c r="J5" s="4"/>
      <c r="K5" s="4"/>
      <c r="L5" s="4"/>
      <c r="M5" s="16"/>
      <c r="N5" s="15"/>
      <c r="O5" s="15"/>
      <c r="P5" s="15"/>
      <c r="Q5" s="15"/>
      <c r="R5" s="15"/>
      <c r="S5" s="15"/>
      <c r="T5" s="15"/>
      <c r="U5" s="15"/>
      <c r="V5" s="15"/>
      <c r="W5" s="15"/>
      <c r="X5" s="15"/>
      <c r="Y5" s="15"/>
      <c r="Z5" s="15"/>
      <c r="AA5" s="15"/>
      <c r="AB5" s="15"/>
      <c r="AC5" s="15"/>
    </row>
    <row r="6" spans="1:34" s="15" customFormat="1">
      <c r="B6" s="43"/>
    </row>
    <row r="7" spans="1:34" s="15" customFormat="1">
      <c r="B7" s="3" t="s">
        <v>254</v>
      </c>
      <c r="C7" s="6" t="s">
        <v>6</v>
      </c>
      <c r="D7" s="6" t="s">
        <v>7</v>
      </c>
      <c r="E7" s="6" t="s">
        <v>8</v>
      </c>
      <c r="F7" s="6" t="s">
        <v>9</v>
      </c>
      <c r="G7" s="6" t="s">
        <v>10</v>
      </c>
      <c r="H7" s="31" t="s">
        <v>19</v>
      </c>
      <c r="I7" s="31" t="s">
        <v>20</v>
      </c>
      <c r="J7" s="31" t="s">
        <v>21</v>
      </c>
      <c r="K7" s="31" t="s">
        <v>22</v>
      </c>
      <c r="L7" s="31" t="s">
        <v>23</v>
      </c>
    </row>
    <row r="8" spans="1:34" s="15" customFormat="1">
      <c r="B8" s="8" t="s">
        <v>11</v>
      </c>
      <c r="C8" s="146">
        <v>1</v>
      </c>
      <c r="D8" s="146">
        <f>D9*D10</f>
        <v>1.0353329951690822</v>
      </c>
      <c r="E8" s="146">
        <f t="shared" ref="E8:G8" si="0">E9*E10</f>
        <v>1.0621947743913043</v>
      </c>
      <c r="F8" s="146">
        <f t="shared" si="0"/>
        <v>1.0876998293290694</v>
      </c>
      <c r="G8" s="146">
        <f t="shared" si="0"/>
        <v>1.1205581534732714</v>
      </c>
      <c r="H8" s="9"/>
      <c r="I8" s="9"/>
      <c r="J8" s="9"/>
      <c r="K8" s="9"/>
      <c r="L8" s="9"/>
    </row>
    <row r="9" spans="1:34" s="15" customFormat="1">
      <c r="B9" s="8" t="s">
        <v>12</v>
      </c>
      <c r="C9" s="146">
        <v>1</v>
      </c>
      <c r="D9" s="146">
        <f>C9*(1+D18)</f>
        <v>1.0248792270531402</v>
      </c>
      <c r="E9" s="146">
        <f t="shared" ref="E9:G10" si="1">D9*(1+E18)</f>
        <v>1.0403381642512077</v>
      </c>
      <c r="F9" s="146">
        <f t="shared" si="1"/>
        <v>1.0536231884057969</v>
      </c>
      <c r="G9" s="146">
        <f t="shared" si="1"/>
        <v>1.0736420289855071</v>
      </c>
      <c r="H9" s="9"/>
      <c r="I9" s="9"/>
      <c r="J9" s="9"/>
      <c r="K9" s="9"/>
      <c r="L9" s="9"/>
    </row>
    <row r="10" spans="1:34" s="15" customFormat="1">
      <c r="B10" s="8" t="s">
        <v>13</v>
      </c>
      <c r="C10" s="146">
        <v>1</v>
      </c>
      <c r="D10" s="146">
        <f>C10*(1+D19)</f>
        <v>1.0102</v>
      </c>
      <c r="E10" s="146">
        <f t="shared" si="1"/>
        <v>1.0210091399999999</v>
      </c>
      <c r="F10" s="146">
        <f t="shared" si="1"/>
        <v>1.0323423414540001</v>
      </c>
      <c r="G10" s="146">
        <f t="shared" si="1"/>
        <v>1.043698107209994</v>
      </c>
      <c r="H10" s="147"/>
      <c r="I10" s="147"/>
      <c r="J10" s="147"/>
      <c r="K10" s="147"/>
      <c r="L10" s="147"/>
    </row>
    <row r="11" spans="1:34" s="15" customFormat="1">
      <c r="B11" s="43"/>
    </row>
    <row r="12" spans="1:34" s="8" customFormat="1">
      <c r="A12" s="15"/>
      <c r="B12" s="3" t="s">
        <v>5</v>
      </c>
      <c r="C12" s="6" t="s">
        <v>6</v>
      </c>
      <c r="D12" s="6" t="s">
        <v>7</v>
      </c>
      <c r="E12" s="6" t="s">
        <v>8</v>
      </c>
      <c r="F12" s="6" t="s">
        <v>9</v>
      </c>
      <c r="G12" s="6" t="s">
        <v>10</v>
      </c>
      <c r="H12" s="31" t="s">
        <v>19</v>
      </c>
      <c r="I12" s="31" t="s">
        <v>20</v>
      </c>
      <c r="J12" s="31" t="s">
        <v>21</v>
      </c>
      <c r="K12" s="31" t="s">
        <v>22</v>
      </c>
      <c r="L12" s="31" t="s">
        <v>23</v>
      </c>
      <c r="R12" s="15"/>
      <c r="S12" s="15"/>
      <c r="T12" s="15"/>
      <c r="U12" s="15"/>
      <c r="V12" s="15"/>
      <c r="W12" s="15"/>
      <c r="X12" s="15"/>
      <c r="Y12" s="15"/>
      <c r="Z12" s="15"/>
      <c r="AA12" s="15"/>
      <c r="AB12" s="15"/>
      <c r="AC12" s="15"/>
      <c r="AD12" s="15"/>
      <c r="AE12" s="15"/>
      <c r="AF12" s="15"/>
      <c r="AG12" s="15"/>
      <c r="AH12" s="15"/>
    </row>
    <row r="13" spans="1:34" s="8" customFormat="1">
      <c r="A13" s="15"/>
      <c r="B13" s="8" t="s">
        <v>11</v>
      </c>
      <c r="C13" s="9"/>
      <c r="D13" s="9"/>
      <c r="E13" s="9"/>
      <c r="F13" s="9"/>
      <c r="G13" s="73">
        <v>1</v>
      </c>
      <c r="H13" s="73">
        <f>H14*H15</f>
        <v>1.0242487465753967</v>
      </c>
      <c r="I13" s="73">
        <f t="shared" ref="I13:L13" si="2">I14*I15</f>
        <v>1.0557705826767474</v>
      </c>
      <c r="J13" s="73">
        <f t="shared" si="2"/>
        <v>1.0927152564301721</v>
      </c>
      <c r="K13" s="73">
        <f t="shared" si="2"/>
        <v>1.1335932344577511</v>
      </c>
      <c r="L13" s="73">
        <f t="shared" si="2"/>
        <v>1.1742976491782107</v>
      </c>
      <c r="R13" s="15"/>
      <c r="S13" s="15"/>
      <c r="T13" s="15"/>
      <c r="U13" s="15"/>
      <c r="V13" s="15"/>
      <c r="W13" s="15"/>
      <c r="X13" s="15"/>
      <c r="Y13" s="15"/>
      <c r="Z13" s="15"/>
      <c r="AA13" s="15"/>
      <c r="AB13" s="15"/>
      <c r="AC13" s="15"/>
      <c r="AD13" s="15"/>
      <c r="AE13" s="15"/>
      <c r="AF13" s="15"/>
      <c r="AG13" s="15"/>
      <c r="AH13" s="15"/>
    </row>
    <row r="14" spans="1:34" s="8" customFormat="1">
      <c r="A14" s="15"/>
      <c r="B14" s="8" t="s">
        <v>12</v>
      </c>
      <c r="C14" s="9"/>
      <c r="D14" s="9"/>
      <c r="E14" s="9"/>
      <c r="F14" s="9"/>
      <c r="G14" s="72">
        <v>1</v>
      </c>
      <c r="H14" s="72">
        <f t="shared" ref="H14:L15" si="3">G14*(1+H18)</f>
        <v>1.0242487465753967</v>
      </c>
      <c r="I14" s="72">
        <f t="shared" si="3"/>
        <v>1.0490854948612711</v>
      </c>
      <c r="J14" s="72">
        <f t="shared" si="3"/>
        <v>1.0745245031620867</v>
      </c>
      <c r="K14" s="72">
        <f t="shared" si="3"/>
        <v>1.1005803755283181</v>
      </c>
      <c r="L14" s="72">
        <f t="shared" si="3"/>
        <v>1.1272680701403592</v>
      </c>
      <c r="N14" s="9"/>
      <c r="R14" s="15"/>
      <c r="S14" s="15"/>
      <c r="T14" s="15"/>
      <c r="U14" s="15"/>
      <c r="V14" s="15"/>
      <c r="W14" s="15"/>
      <c r="X14" s="15"/>
      <c r="Y14" s="15"/>
      <c r="Z14" s="15"/>
      <c r="AA14" s="15"/>
      <c r="AB14" s="15"/>
      <c r="AC14" s="15"/>
      <c r="AD14" s="15"/>
      <c r="AE14" s="15"/>
      <c r="AF14" s="15"/>
      <c r="AG14" s="15"/>
      <c r="AH14" s="15"/>
    </row>
    <row r="15" spans="1:34" s="8" customFormat="1">
      <c r="A15" s="15"/>
      <c r="B15" s="8" t="s">
        <v>13</v>
      </c>
      <c r="C15" s="9"/>
      <c r="D15" s="9"/>
      <c r="E15" s="9"/>
      <c r="F15" s="9"/>
      <c r="G15" s="72">
        <v>1</v>
      </c>
      <c r="H15" s="72">
        <f t="shared" si="3"/>
        <v>1</v>
      </c>
      <c r="I15" s="72">
        <f t="shared" si="3"/>
        <v>1.0063723003017597</v>
      </c>
      <c r="J15" s="72">
        <f t="shared" si="3"/>
        <v>1.016929119079699</v>
      </c>
      <c r="K15" s="72">
        <f t="shared" si="3"/>
        <v>1.0299958636947215</v>
      </c>
      <c r="L15" s="72">
        <f t="shared" si="3"/>
        <v>1.0417199602149607</v>
      </c>
      <c r="N15" s="9"/>
      <c r="R15" s="15"/>
      <c r="S15" s="15"/>
      <c r="T15" s="15"/>
      <c r="U15" s="15"/>
      <c r="V15" s="15"/>
      <c r="W15" s="15"/>
      <c r="X15" s="15"/>
      <c r="Y15" s="15"/>
      <c r="Z15" s="15"/>
      <c r="AA15" s="15"/>
      <c r="AB15" s="15"/>
      <c r="AC15" s="15"/>
      <c r="AD15" s="15"/>
      <c r="AE15" s="15"/>
      <c r="AF15" s="15"/>
      <c r="AG15" s="15"/>
      <c r="AH15" s="15"/>
    </row>
    <row r="16" spans="1:34" s="8" customFormat="1">
      <c r="A16" s="15"/>
      <c r="C16" s="9"/>
      <c r="D16" s="9"/>
      <c r="E16" s="9"/>
      <c r="F16" s="9"/>
      <c r="G16" s="9"/>
      <c r="H16" s="9"/>
      <c r="I16" s="9"/>
      <c r="J16" s="9"/>
      <c r="K16" s="9"/>
      <c r="L16" s="9"/>
      <c r="M16" s="9"/>
      <c r="N16" s="9"/>
      <c r="O16" s="9"/>
      <c r="P16" s="9"/>
      <c r="Q16" s="9"/>
      <c r="R16" s="9"/>
      <c r="S16" s="15"/>
      <c r="T16" s="15"/>
      <c r="U16" s="15"/>
      <c r="V16" s="15"/>
      <c r="W16" s="15"/>
      <c r="X16" s="15"/>
      <c r="Y16" s="15"/>
      <c r="Z16" s="15"/>
      <c r="AA16" s="15"/>
      <c r="AB16" s="15"/>
      <c r="AC16" s="15"/>
      <c r="AD16" s="15"/>
      <c r="AE16" s="15"/>
      <c r="AF16" s="15"/>
      <c r="AG16" s="15"/>
      <c r="AH16" s="15"/>
    </row>
    <row r="17" spans="1:34" s="8" customFormat="1">
      <c r="A17" s="15"/>
      <c r="B17" s="3" t="s">
        <v>251</v>
      </c>
      <c r="C17" s="6" t="s">
        <v>6</v>
      </c>
      <c r="D17" s="6" t="s">
        <v>7</v>
      </c>
      <c r="E17" s="6" t="s">
        <v>8</v>
      </c>
      <c r="F17" s="6" t="s">
        <v>9</v>
      </c>
      <c r="G17" s="6" t="s">
        <v>10</v>
      </c>
      <c r="H17" s="31" t="s">
        <v>19</v>
      </c>
      <c r="I17" s="31" t="s">
        <v>20</v>
      </c>
      <c r="J17" s="31" t="s">
        <v>21</v>
      </c>
      <c r="K17" s="31" t="s">
        <v>22</v>
      </c>
      <c r="L17" s="31" t="s">
        <v>23</v>
      </c>
      <c r="M17" s="9"/>
      <c r="N17" s="9"/>
      <c r="O17" s="9"/>
      <c r="P17" s="9"/>
      <c r="Q17" s="9"/>
      <c r="R17" s="9"/>
      <c r="S17" s="15"/>
      <c r="T17" s="15"/>
      <c r="U17" s="15"/>
      <c r="V17" s="15"/>
      <c r="W17" s="15"/>
      <c r="X17" s="15"/>
      <c r="Y17" s="15"/>
      <c r="Z17" s="15"/>
      <c r="AA17" s="15"/>
      <c r="AB17" s="15"/>
      <c r="AC17" s="15"/>
      <c r="AD17" s="15"/>
      <c r="AE17" s="15"/>
      <c r="AF17" s="15"/>
      <c r="AG17" s="15"/>
      <c r="AH17" s="15"/>
    </row>
    <row r="18" spans="1:34" s="8" customFormat="1">
      <c r="A18" s="15"/>
      <c r="B18" s="8" t="s">
        <v>252</v>
      </c>
      <c r="C18" s="160">
        <v>2.4498886414253906E-2</v>
      </c>
      <c r="D18" s="160">
        <v>2.4879227053140163E-2</v>
      </c>
      <c r="E18" s="160">
        <v>1.5083667216591934E-2</v>
      </c>
      <c r="F18" s="160">
        <v>1.2769909449732886E-2</v>
      </c>
      <c r="G18" s="161">
        <v>1.9E-2</v>
      </c>
      <c r="H18" s="161">
        <v>2.4248746575396697E-2</v>
      </c>
      <c r="I18" s="161">
        <v>2.4248746575396697E-2</v>
      </c>
      <c r="J18" s="161">
        <v>2.4248746575396697E-2</v>
      </c>
      <c r="K18" s="161">
        <v>2.4248746575396697E-2</v>
      </c>
      <c r="L18" s="161">
        <v>2.4248746575396697E-2</v>
      </c>
      <c r="M18" s="9"/>
      <c r="N18" s="9"/>
      <c r="O18" s="9"/>
      <c r="P18" s="9"/>
      <c r="Q18" s="9"/>
      <c r="R18" s="9"/>
      <c r="S18" s="15"/>
      <c r="T18" s="15"/>
      <c r="U18" s="15"/>
      <c r="V18" s="15"/>
      <c r="W18" s="15"/>
      <c r="X18" s="15"/>
      <c r="Y18" s="15"/>
      <c r="Z18" s="15"/>
      <c r="AA18" s="15"/>
      <c r="AB18" s="15"/>
      <c r="AC18" s="15"/>
      <c r="AD18" s="15"/>
      <c r="AE18" s="15"/>
      <c r="AF18" s="15"/>
      <c r="AG18" s="15"/>
      <c r="AH18" s="15"/>
    </row>
    <row r="19" spans="1:34" s="8" customFormat="1">
      <c r="A19" s="15"/>
      <c r="B19" s="8" t="s">
        <v>253</v>
      </c>
      <c r="C19" s="160">
        <v>0</v>
      </c>
      <c r="D19" s="160">
        <v>1.0200000000000001E-2</v>
      </c>
      <c r="E19" s="160">
        <v>1.0699999999999999E-2</v>
      </c>
      <c r="F19" s="160">
        <v>1.11E-2</v>
      </c>
      <c r="G19" s="160">
        <v>1.0999999999999999E-2</v>
      </c>
      <c r="H19" s="203"/>
      <c r="I19" s="161">
        <v>6.3723003017598194E-3</v>
      </c>
      <c r="J19" s="161">
        <v>1.0489973516534423E-2</v>
      </c>
      <c r="K19" s="161">
        <v>1.2849218662208877E-2</v>
      </c>
      <c r="L19" s="161">
        <v>1.1382663691661226E-2</v>
      </c>
      <c r="M19" s="9"/>
      <c r="N19" s="9"/>
      <c r="O19" s="9"/>
      <c r="P19" s="9"/>
      <c r="Q19" s="9"/>
      <c r="R19" s="9"/>
      <c r="S19" s="15"/>
      <c r="T19" s="15"/>
      <c r="U19" s="15"/>
      <c r="V19" s="15"/>
      <c r="W19" s="15"/>
      <c r="X19" s="15"/>
      <c r="Y19" s="15"/>
      <c r="Z19" s="15"/>
      <c r="AA19" s="15"/>
      <c r="AB19" s="15"/>
      <c r="AC19" s="15"/>
      <c r="AD19" s="15"/>
      <c r="AE19" s="15"/>
      <c r="AF19" s="15"/>
      <c r="AG19" s="15"/>
      <c r="AH19" s="15"/>
    </row>
    <row r="20" spans="1:34" s="8" customFormat="1">
      <c r="A20" s="15"/>
      <c r="C20" s="9"/>
      <c r="D20" s="9"/>
      <c r="E20" s="9"/>
      <c r="F20" s="9"/>
      <c r="G20" s="9"/>
      <c r="H20" s="9"/>
      <c r="I20" s="9"/>
      <c r="J20" s="9"/>
      <c r="K20" s="9"/>
      <c r="L20" s="9"/>
      <c r="M20" s="9"/>
      <c r="N20" s="9"/>
      <c r="O20" s="9"/>
      <c r="P20" s="9"/>
      <c r="Q20" s="9"/>
      <c r="R20" s="9"/>
      <c r="S20" s="15"/>
      <c r="T20" s="15"/>
      <c r="U20" s="15"/>
      <c r="V20" s="15"/>
      <c r="W20" s="15"/>
      <c r="X20" s="15"/>
      <c r="Y20" s="15"/>
      <c r="Z20" s="15"/>
      <c r="AA20" s="15"/>
      <c r="AB20" s="15"/>
      <c r="AC20" s="15"/>
      <c r="AD20" s="15"/>
      <c r="AE20" s="15"/>
      <c r="AF20" s="15"/>
      <c r="AG20" s="15"/>
      <c r="AH20" s="15"/>
    </row>
    <row r="21" spans="1:34" s="8" customFormat="1">
      <c r="A21" s="15"/>
      <c r="C21" s="9"/>
      <c r="D21" s="9"/>
      <c r="E21" s="9"/>
      <c r="F21" s="9"/>
      <c r="G21" s="9"/>
      <c r="H21" s="9"/>
      <c r="I21" s="9"/>
      <c r="J21" s="9"/>
      <c r="K21" s="9"/>
      <c r="L21" s="9"/>
      <c r="M21" s="9"/>
      <c r="N21" s="9"/>
      <c r="O21" s="9"/>
      <c r="P21" s="9"/>
      <c r="Q21" s="9"/>
      <c r="R21" s="9"/>
      <c r="S21" s="15"/>
      <c r="T21" s="15"/>
      <c r="U21" s="15"/>
      <c r="V21" s="15"/>
      <c r="W21" s="15"/>
      <c r="X21" s="15"/>
      <c r="Y21" s="15"/>
      <c r="Z21" s="15"/>
      <c r="AA21" s="15"/>
      <c r="AB21" s="15"/>
      <c r="AC21" s="15"/>
      <c r="AD21" s="15"/>
      <c r="AE21" s="15"/>
      <c r="AF21" s="15"/>
      <c r="AG21" s="15"/>
      <c r="AH21" s="15"/>
    </row>
    <row r="22" spans="1:34" s="8" customFormat="1">
      <c r="A22" s="15"/>
      <c r="C22" s="9"/>
      <c r="D22" s="9"/>
      <c r="E22" s="9"/>
      <c r="F22" s="9"/>
      <c r="G22" s="9"/>
      <c r="H22" s="9"/>
      <c r="I22" s="9"/>
      <c r="J22" s="9"/>
      <c r="K22" s="9"/>
      <c r="L22" s="9"/>
      <c r="M22" s="9"/>
      <c r="N22" s="9"/>
      <c r="O22" s="9"/>
      <c r="P22" s="9"/>
      <c r="Q22" s="9"/>
      <c r="R22" s="9"/>
      <c r="S22" s="15"/>
      <c r="T22" s="15"/>
      <c r="U22" s="15"/>
      <c r="V22" s="15"/>
      <c r="W22" s="15"/>
      <c r="X22" s="15"/>
      <c r="Y22" s="15"/>
      <c r="Z22" s="15"/>
      <c r="AA22" s="15"/>
      <c r="AB22" s="15"/>
      <c r="AC22" s="15"/>
      <c r="AD22" s="15"/>
      <c r="AE22" s="15"/>
      <c r="AF22" s="15"/>
      <c r="AG22" s="15"/>
      <c r="AH22" s="15"/>
    </row>
    <row r="23" spans="1:34" s="8" customFormat="1">
      <c r="A23" s="15"/>
      <c r="B23" s="166" t="s">
        <v>255</v>
      </c>
      <c r="C23" s="166"/>
      <c r="D23" s="166"/>
      <c r="E23" s="166"/>
      <c r="F23" s="166"/>
      <c r="G23" s="166"/>
      <c r="H23" s="166"/>
      <c r="I23" s="166"/>
      <c r="J23" s="166"/>
      <c r="K23" s="166"/>
      <c r="L23" s="166"/>
      <c r="M23" s="9"/>
      <c r="N23" s="9"/>
      <c r="O23" s="9"/>
      <c r="P23" s="9"/>
      <c r="Q23" s="9"/>
      <c r="R23" s="9"/>
      <c r="S23" s="15"/>
      <c r="T23" s="15"/>
      <c r="U23" s="15"/>
      <c r="V23" s="15"/>
      <c r="W23" s="15"/>
      <c r="X23" s="15"/>
      <c r="Y23" s="15"/>
      <c r="Z23" s="15"/>
      <c r="AA23" s="15"/>
      <c r="AB23" s="15"/>
      <c r="AC23" s="15"/>
      <c r="AD23" s="15"/>
      <c r="AE23" s="15"/>
      <c r="AF23" s="15"/>
      <c r="AG23" s="15"/>
      <c r="AH23" s="15"/>
    </row>
    <row r="24" spans="1:34" s="8" customFormat="1" ht="30">
      <c r="A24" s="15"/>
      <c r="B24" s="45" t="s">
        <v>26</v>
      </c>
      <c r="C24" s="45" t="s">
        <v>27</v>
      </c>
      <c r="D24" s="45" t="s">
        <v>28</v>
      </c>
      <c r="E24" s="45" t="s">
        <v>29</v>
      </c>
      <c r="F24" s="45" t="s">
        <v>30</v>
      </c>
      <c r="G24" s="45" t="s">
        <v>31</v>
      </c>
      <c r="H24" s="45" t="s">
        <v>32</v>
      </c>
      <c r="I24" s="45" t="s">
        <v>33</v>
      </c>
      <c r="J24" s="45" t="s">
        <v>34</v>
      </c>
      <c r="K24" s="45" t="s">
        <v>35</v>
      </c>
      <c r="L24" s="45" t="s">
        <v>36</v>
      </c>
      <c r="M24" s="9"/>
      <c r="N24" s="9"/>
      <c r="O24" s="9"/>
      <c r="P24" s="9"/>
      <c r="Q24" s="9"/>
      <c r="R24" s="9"/>
      <c r="S24" s="15"/>
      <c r="T24" s="15"/>
      <c r="U24" s="15"/>
      <c r="V24" s="15"/>
      <c r="W24" s="15"/>
      <c r="X24" s="15"/>
      <c r="Y24" s="15"/>
      <c r="Z24" s="15"/>
      <c r="AA24" s="15"/>
      <c r="AB24" s="15"/>
      <c r="AC24" s="15"/>
      <c r="AD24" s="15"/>
      <c r="AE24" s="15"/>
      <c r="AF24" s="15"/>
      <c r="AG24" s="15"/>
      <c r="AH24" s="15"/>
    </row>
    <row r="25" spans="1:34" s="8" customFormat="1" ht="30">
      <c r="A25" s="15"/>
      <c r="B25" s="46"/>
      <c r="C25" s="46"/>
      <c r="D25" s="46" t="s">
        <v>38</v>
      </c>
      <c r="E25" s="46" t="s">
        <v>37</v>
      </c>
      <c r="F25" s="46" t="s">
        <v>37</v>
      </c>
      <c r="G25" s="46" t="s">
        <v>38</v>
      </c>
      <c r="H25" s="46" t="s">
        <v>38</v>
      </c>
      <c r="I25" s="46" t="s">
        <v>38</v>
      </c>
      <c r="J25" s="46" t="s">
        <v>39</v>
      </c>
      <c r="K25" s="46"/>
      <c r="L25" s="46" t="s">
        <v>40</v>
      </c>
      <c r="M25" s="9"/>
      <c r="N25" s="9"/>
      <c r="O25" s="9"/>
      <c r="P25" s="9"/>
      <c r="Q25" s="9"/>
      <c r="R25" s="9"/>
      <c r="S25" s="15"/>
      <c r="T25" s="15"/>
      <c r="U25" s="15"/>
      <c r="V25" s="15"/>
      <c r="W25" s="15"/>
      <c r="X25" s="15"/>
      <c r="Y25" s="15"/>
      <c r="Z25" s="15"/>
      <c r="AA25" s="15"/>
      <c r="AB25" s="15"/>
      <c r="AC25" s="15"/>
      <c r="AD25" s="15"/>
      <c r="AE25" s="15"/>
      <c r="AF25" s="15"/>
      <c r="AG25" s="15"/>
      <c r="AH25" s="15"/>
    </row>
    <row r="26" spans="1:34" s="8" customFormat="1">
      <c r="A26" s="15"/>
      <c r="B26" s="148" t="s">
        <v>41</v>
      </c>
      <c r="C26" s="149" t="s">
        <v>42</v>
      </c>
      <c r="D26" s="150">
        <v>39</v>
      </c>
      <c r="E26" s="151">
        <v>0.52232025787876424</v>
      </c>
      <c r="F26" s="152">
        <v>0.5</v>
      </c>
      <c r="G26" s="153">
        <v>20.370490057271805</v>
      </c>
      <c r="H26" s="154">
        <v>59.370490057271809</v>
      </c>
      <c r="I26" s="154">
        <v>29.685245028635904</v>
      </c>
      <c r="J26" s="154">
        <v>89.055735085907713</v>
      </c>
      <c r="K26" s="155">
        <v>0</v>
      </c>
      <c r="L26" s="156">
        <v>89.055735085907713</v>
      </c>
      <c r="M26" s="9"/>
      <c r="N26" s="9"/>
      <c r="O26" s="9"/>
      <c r="P26" s="9"/>
      <c r="Q26" s="9"/>
      <c r="R26" s="9"/>
      <c r="S26" s="15"/>
      <c r="T26" s="15"/>
      <c r="U26" s="15"/>
      <c r="V26" s="15"/>
      <c r="W26" s="15"/>
      <c r="X26" s="15"/>
      <c r="Y26" s="15"/>
      <c r="Z26" s="15"/>
      <c r="AA26" s="15"/>
      <c r="AB26" s="15"/>
      <c r="AC26" s="15"/>
      <c r="AD26" s="15"/>
      <c r="AE26" s="15"/>
      <c r="AF26" s="15"/>
      <c r="AG26" s="15"/>
      <c r="AH26" s="15"/>
    </row>
    <row r="27" spans="1:34" s="8" customFormat="1">
      <c r="A27" s="15"/>
      <c r="B27" s="157" t="s">
        <v>43</v>
      </c>
      <c r="C27" s="158" t="s">
        <v>44</v>
      </c>
      <c r="D27" s="150">
        <v>59</v>
      </c>
      <c r="E27" s="151">
        <v>0.52232025787876424</v>
      </c>
      <c r="F27" s="152">
        <v>0.59</v>
      </c>
      <c r="G27" s="153">
        <v>30.81689521484709</v>
      </c>
      <c r="H27" s="154">
        <v>89.816895214847094</v>
      </c>
      <c r="I27" s="154">
        <v>52.991968176759784</v>
      </c>
      <c r="J27" s="154">
        <v>142.80886339160688</v>
      </c>
      <c r="K27" s="155">
        <v>0</v>
      </c>
      <c r="L27" s="156">
        <v>142.80886339160688</v>
      </c>
      <c r="M27" s="9"/>
      <c r="N27" s="9"/>
      <c r="O27" s="9"/>
      <c r="P27" s="9"/>
      <c r="Q27" s="9"/>
      <c r="R27" s="9"/>
      <c r="S27" s="15"/>
      <c r="T27" s="15"/>
      <c r="U27" s="15"/>
      <c r="V27" s="15"/>
      <c r="W27" s="15"/>
      <c r="X27" s="15"/>
      <c r="Y27" s="15"/>
      <c r="Z27" s="15"/>
      <c r="AA27" s="15"/>
      <c r="AB27" s="15"/>
      <c r="AC27" s="15"/>
      <c r="AD27" s="15"/>
      <c r="AE27" s="15"/>
      <c r="AF27" s="15"/>
      <c r="AG27" s="15"/>
      <c r="AH27" s="15"/>
    </row>
    <row r="28" spans="1:34" s="8" customFormat="1">
      <c r="A28" s="15"/>
      <c r="B28" s="157" t="s">
        <v>45</v>
      </c>
      <c r="C28" s="158" t="s">
        <v>46</v>
      </c>
      <c r="D28" s="150">
        <v>69</v>
      </c>
      <c r="E28" s="151">
        <v>0.52232025787876424</v>
      </c>
      <c r="F28" s="152">
        <v>0.69000000000000006</v>
      </c>
      <c r="G28" s="153">
        <v>36.040097793634729</v>
      </c>
      <c r="H28" s="154">
        <v>105.04009779363473</v>
      </c>
      <c r="I28" s="154">
        <v>72.477667477607966</v>
      </c>
      <c r="J28" s="154">
        <v>177.51776527124269</v>
      </c>
      <c r="K28" s="155">
        <v>0</v>
      </c>
      <c r="L28" s="156">
        <v>177.51776527124269</v>
      </c>
      <c r="M28" s="9"/>
      <c r="N28" s="9"/>
      <c r="O28" s="9"/>
      <c r="P28" s="9"/>
      <c r="Q28" s="9"/>
      <c r="R28" s="9"/>
      <c r="S28" s="15"/>
      <c r="T28" s="15"/>
      <c r="U28" s="15"/>
      <c r="V28" s="15"/>
      <c r="W28" s="15"/>
      <c r="X28" s="15"/>
      <c r="Y28" s="15"/>
      <c r="Z28" s="15"/>
      <c r="AA28" s="15"/>
      <c r="AB28" s="15"/>
      <c r="AC28" s="15"/>
      <c r="AD28" s="15"/>
      <c r="AE28" s="15"/>
      <c r="AF28" s="15"/>
      <c r="AG28" s="15"/>
      <c r="AH28" s="15"/>
    </row>
    <row r="29" spans="1:34" s="8" customFormat="1">
      <c r="A29" s="15"/>
      <c r="B29" s="157" t="s">
        <v>47</v>
      </c>
      <c r="C29" s="158" t="s">
        <v>48</v>
      </c>
      <c r="D29" s="150">
        <v>47</v>
      </c>
      <c r="E29" s="151">
        <v>0.52232025787876424</v>
      </c>
      <c r="F29" s="152">
        <v>0.87</v>
      </c>
      <c r="G29" s="153">
        <v>24.549052120301919</v>
      </c>
      <c r="H29" s="154">
        <v>71.549052120301923</v>
      </c>
      <c r="I29" s="154">
        <v>62.247675344662674</v>
      </c>
      <c r="J29" s="154">
        <v>133.79672746496459</v>
      </c>
      <c r="K29" s="155">
        <v>0</v>
      </c>
      <c r="L29" s="156">
        <v>133.79672746496459</v>
      </c>
      <c r="M29" s="9"/>
      <c r="N29" s="9"/>
      <c r="O29" s="9"/>
      <c r="P29" s="9"/>
      <c r="Q29" s="9"/>
      <c r="R29" s="9"/>
      <c r="S29" s="15"/>
      <c r="T29" s="15"/>
      <c r="U29" s="15"/>
      <c r="V29" s="15"/>
      <c r="W29" s="15"/>
      <c r="X29" s="15"/>
      <c r="Y29" s="15"/>
      <c r="Z29" s="15"/>
      <c r="AA29" s="15"/>
      <c r="AB29" s="15"/>
      <c r="AC29" s="15"/>
      <c r="AD29" s="15"/>
      <c r="AE29" s="15"/>
      <c r="AF29" s="15"/>
      <c r="AG29" s="15"/>
      <c r="AH29" s="15"/>
    </row>
    <row r="30" spans="1:34" s="8" customFormat="1">
      <c r="A30" s="15"/>
      <c r="B30" s="157" t="s">
        <v>49</v>
      </c>
      <c r="C30" s="158" t="s">
        <v>50</v>
      </c>
      <c r="D30" s="150">
        <v>82</v>
      </c>
      <c r="E30" s="151">
        <v>0.52232025787876424</v>
      </c>
      <c r="F30" s="152">
        <v>0.69000000000000006</v>
      </c>
      <c r="G30" s="153">
        <v>42.830261146058668</v>
      </c>
      <c r="H30" s="154">
        <v>124.83026114605866</v>
      </c>
      <c r="I30" s="154">
        <v>86.132880190780483</v>
      </c>
      <c r="J30" s="154">
        <v>210.96314133683916</v>
      </c>
      <c r="K30" s="155">
        <v>0</v>
      </c>
      <c r="L30" s="156">
        <v>210.96314133683916</v>
      </c>
      <c r="M30" s="9"/>
      <c r="N30" s="9"/>
      <c r="O30" s="9"/>
      <c r="P30" s="9"/>
      <c r="Q30" s="9"/>
      <c r="R30" s="9"/>
      <c r="S30" s="15"/>
      <c r="T30" s="15"/>
      <c r="U30" s="15"/>
      <c r="V30" s="15"/>
      <c r="W30" s="15"/>
      <c r="X30" s="15"/>
      <c r="Y30" s="15"/>
      <c r="Z30" s="15"/>
      <c r="AA30" s="15"/>
      <c r="AB30" s="15"/>
      <c r="AC30" s="15"/>
      <c r="AD30" s="15"/>
      <c r="AE30" s="15"/>
      <c r="AF30" s="15"/>
      <c r="AG30" s="15"/>
      <c r="AH30" s="15"/>
    </row>
    <row r="31" spans="1:34" s="8" customFormat="1">
      <c r="A31" s="15"/>
      <c r="C31" s="9"/>
      <c r="D31" s="9"/>
      <c r="E31" s="9"/>
      <c r="F31" s="9"/>
      <c r="G31" s="9"/>
      <c r="H31" s="9"/>
      <c r="I31" s="9"/>
      <c r="J31" s="9"/>
      <c r="K31" s="9"/>
      <c r="L31" s="9"/>
      <c r="M31" s="9"/>
      <c r="N31" s="9"/>
      <c r="O31" s="9"/>
      <c r="P31" s="9"/>
      <c r="Q31" s="9"/>
      <c r="R31" s="9"/>
      <c r="S31" s="15"/>
      <c r="T31" s="15"/>
      <c r="U31" s="15"/>
      <c r="V31" s="15"/>
      <c r="W31" s="15"/>
      <c r="X31" s="15"/>
      <c r="Y31" s="15"/>
      <c r="Z31" s="15"/>
      <c r="AA31" s="15"/>
      <c r="AB31" s="15"/>
      <c r="AC31" s="15"/>
      <c r="AD31" s="15"/>
      <c r="AE31" s="15"/>
      <c r="AF31" s="15"/>
      <c r="AG31" s="15"/>
      <c r="AH31" s="15"/>
    </row>
    <row r="32" spans="1:34" s="8" customFormat="1">
      <c r="A32" s="15"/>
      <c r="C32" s="9"/>
      <c r="D32" s="9"/>
      <c r="E32" s="9"/>
      <c r="F32" s="9"/>
      <c r="G32" s="9"/>
      <c r="H32" s="9"/>
      <c r="I32" s="9"/>
      <c r="J32" s="9"/>
      <c r="K32" s="9"/>
      <c r="L32" s="9"/>
      <c r="M32" s="9"/>
      <c r="N32" s="9"/>
      <c r="O32" s="9"/>
      <c r="P32" s="9"/>
      <c r="Q32" s="9"/>
      <c r="R32" s="9"/>
      <c r="S32" s="15"/>
      <c r="T32" s="15"/>
      <c r="U32" s="15"/>
      <c r="V32" s="15"/>
      <c r="W32" s="15"/>
      <c r="X32" s="15"/>
      <c r="Y32" s="15"/>
      <c r="Z32" s="15"/>
      <c r="AA32" s="15"/>
      <c r="AB32" s="15"/>
      <c r="AC32" s="15"/>
      <c r="AD32" s="15"/>
      <c r="AE32" s="15"/>
      <c r="AF32" s="15"/>
      <c r="AG32" s="15"/>
      <c r="AH32" s="15"/>
    </row>
    <row r="33" spans="1:34" s="8" customFormat="1">
      <c r="A33" s="15"/>
      <c r="C33" s="9"/>
      <c r="D33" s="9"/>
      <c r="E33" s="9"/>
      <c r="F33" s="9"/>
      <c r="G33" s="9"/>
      <c r="H33" s="9"/>
      <c r="I33" s="9"/>
      <c r="J33" s="9"/>
      <c r="K33" s="9"/>
      <c r="L33" s="9"/>
      <c r="M33" s="9"/>
      <c r="N33" s="9"/>
      <c r="O33" s="9"/>
      <c r="P33" s="9"/>
      <c r="Q33" s="9"/>
      <c r="R33" s="9"/>
      <c r="S33" s="15"/>
      <c r="T33" s="15"/>
      <c r="U33" s="15"/>
      <c r="V33" s="15"/>
      <c r="W33" s="15"/>
      <c r="X33" s="15"/>
      <c r="Y33" s="15"/>
      <c r="Z33" s="15"/>
      <c r="AA33" s="15"/>
      <c r="AB33" s="15"/>
      <c r="AC33" s="15"/>
      <c r="AD33" s="15"/>
      <c r="AE33" s="15"/>
      <c r="AF33" s="15"/>
      <c r="AG33" s="15"/>
      <c r="AH33" s="15"/>
    </row>
    <row r="34" spans="1:34">
      <c r="B34" s="188" t="s">
        <v>258</v>
      </c>
      <c r="C34" s="188"/>
      <c r="D34" s="188"/>
      <c r="E34" s="188"/>
      <c r="F34" s="188"/>
      <c r="G34" s="188"/>
      <c r="H34" s="188"/>
      <c r="I34" s="188"/>
      <c r="J34" s="188"/>
      <c r="K34" s="188"/>
      <c r="L34" s="188"/>
    </row>
    <row r="35" spans="1:34" ht="45" customHeight="1">
      <c r="B35" s="45" t="s">
        <v>26</v>
      </c>
      <c r="C35" s="45" t="s">
        <v>27</v>
      </c>
      <c r="D35" s="45" t="s">
        <v>28</v>
      </c>
      <c r="E35" s="45" t="s">
        <v>29</v>
      </c>
      <c r="F35" s="45" t="s">
        <v>30</v>
      </c>
      <c r="G35" s="45" t="s">
        <v>31</v>
      </c>
      <c r="H35" s="45" t="s">
        <v>32</v>
      </c>
      <c r="I35" s="45" t="s">
        <v>33</v>
      </c>
      <c r="J35" s="45" t="s">
        <v>34</v>
      </c>
      <c r="K35" s="45" t="s">
        <v>35</v>
      </c>
      <c r="L35" s="45" t="s">
        <v>36</v>
      </c>
      <c r="M35" s="44"/>
    </row>
    <row r="36" spans="1:34" ht="30">
      <c r="B36" s="46"/>
      <c r="C36" s="46"/>
      <c r="D36" s="159" t="s">
        <v>257</v>
      </c>
      <c r="E36" s="46" t="s">
        <v>37</v>
      </c>
      <c r="F36" s="46" t="s">
        <v>37</v>
      </c>
      <c r="G36" s="46" t="s">
        <v>38</v>
      </c>
      <c r="H36" s="46" t="s">
        <v>38</v>
      </c>
      <c r="I36" s="46" t="s">
        <v>38</v>
      </c>
      <c r="J36" s="46" t="s">
        <v>39</v>
      </c>
      <c r="K36" s="46"/>
      <c r="L36" s="46" t="s">
        <v>40</v>
      </c>
      <c r="M36" s="44"/>
    </row>
    <row r="37" spans="1:34">
      <c r="B37" s="148" t="s">
        <v>41</v>
      </c>
      <c r="C37" s="149" t="s">
        <v>42</v>
      </c>
      <c r="D37" s="150">
        <f>D26*$G$8</f>
        <v>43.701767985457586</v>
      </c>
      <c r="E37" s="151">
        <v>0.52232025787876424</v>
      </c>
      <c r="F37" s="152">
        <v>0.5</v>
      </c>
      <c r="G37" s="153">
        <f>E37*D37</f>
        <v>22.826318723922128</v>
      </c>
      <c r="H37" s="154">
        <f>G37+D37</f>
        <v>66.528086709379721</v>
      </c>
      <c r="I37" s="154">
        <f>H37*F37</f>
        <v>33.264043354689861</v>
      </c>
      <c r="J37" s="154">
        <f>I37+H37</f>
        <v>99.792130064069582</v>
      </c>
      <c r="K37" s="155">
        <v>0</v>
      </c>
      <c r="L37" s="162">
        <v>102.26</v>
      </c>
    </row>
    <row r="38" spans="1:34">
      <c r="B38" s="157" t="s">
        <v>43</v>
      </c>
      <c r="C38" s="158" t="s">
        <v>44</v>
      </c>
      <c r="D38" s="150">
        <f t="shared" ref="D38:D41" si="4">D27*$G$8</f>
        <v>66.11293105492301</v>
      </c>
      <c r="E38" s="151">
        <v>0.52232025787876424</v>
      </c>
      <c r="F38" s="152">
        <v>0.59</v>
      </c>
      <c r="G38" s="153">
        <f t="shared" ref="G38:G41" si="5">E38*D38</f>
        <v>34.532123197728346</v>
      </c>
      <c r="H38" s="154">
        <f>G38+D38</f>
        <v>100.64505425265136</v>
      </c>
      <c r="I38" s="154">
        <f t="shared" ref="I38:I41" si="6">H38*F38</f>
        <v>59.380582009064298</v>
      </c>
      <c r="J38" s="154">
        <f t="shared" ref="J38:J41" si="7">I38+H38</f>
        <v>160.02563626171565</v>
      </c>
      <c r="K38" s="155">
        <v>0</v>
      </c>
      <c r="L38" s="162">
        <v>153.38999999999999</v>
      </c>
    </row>
    <row r="39" spans="1:34">
      <c r="B39" s="157" t="s">
        <v>45</v>
      </c>
      <c r="C39" s="158" t="s">
        <v>46</v>
      </c>
      <c r="D39" s="150">
        <f t="shared" si="4"/>
        <v>77.318512589655725</v>
      </c>
      <c r="E39" s="151">
        <v>0.52232025787876424</v>
      </c>
      <c r="F39" s="152">
        <v>0.69000000000000006</v>
      </c>
      <c r="G39" s="153">
        <f t="shared" si="5"/>
        <v>40.385025434631459</v>
      </c>
      <c r="H39" s="154">
        <f t="shared" ref="H39:H41" si="8">G39+D39</f>
        <v>117.70353802428718</v>
      </c>
      <c r="I39" s="154">
        <f t="shared" si="6"/>
        <v>81.215441236758167</v>
      </c>
      <c r="J39" s="154">
        <f t="shared" si="7"/>
        <v>198.91897926104537</v>
      </c>
      <c r="K39" s="155">
        <v>0</v>
      </c>
      <c r="L39" s="162">
        <v>191.74</v>
      </c>
    </row>
    <row r="40" spans="1:34">
      <c r="B40" s="157" t="s">
        <v>47</v>
      </c>
      <c r="C40" s="158" t="s">
        <v>48</v>
      </c>
      <c r="D40" s="150">
        <f t="shared" si="4"/>
        <v>52.666233213243757</v>
      </c>
      <c r="E40" s="151">
        <v>0.52232025787876424</v>
      </c>
      <c r="F40" s="152">
        <v>0.87</v>
      </c>
      <c r="G40" s="153">
        <f t="shared" si="5"/>
        <v>27.508640513444618</v>
      </c>
      <c r="H40" s="154">
        <f t="shared" si="8"/>
        <v>80.174873726688375</v>
      </c>
      <c r="I40" s="154">
        <f t="shared" si="6"/>
        <v>69.752140142218892</v>
      </c>
      <c r="J40" s="154">
        <f t="shared" si="7"/>
        <v>149.92701386890727</v>
      </c>
      <c r="K40" s="155">
        <v>0</v>
      </c>
      <c r="L40" s="162">
        <v>147.83000000000001</v>
      </c>
    </row>
    <row r="41" spans="1:34">
      <c r="B41" s="157" t="s">
        <v>49</v>
      </c>
      <c r="C41" s="158" t="s">
        <v>50</v>
      </c>
      <c r="D41" s="150">
        <f t="shared" si="4"/>
        <v>91.885768584808247</v>
      </c>
      <c r="E41" s="151">
        <v>0.52232025787876424</v>
      </c>
      <c r="F41" s="152">
        <v>0.69000000000000006</v>
      </c>
      <c r="G41" s="153">
        <f t="shared" si="5"/>
        <v>47.993798342605494</v>
      </c>
      <c r="H41" s="154">
        <f t="shared" si="8"/>
        <v>139.87956692741375</v>
      </c>
      <c r="I41" s="154">
        <f t="shared" si="6"/>
        <v>96.516901179915493</v>
      </c>
      <c r="J41" s="154">
        <f t="shared" si="7"/>
        <v>236.39646810732924</v>
      </c>
      <c r="K41" s="155">
        <v>0</v>
      </c>
      <c r="L41" s="162">
        <v>210.91</v>
      </c>
    </row>
    <row r="42" spans="1:34"/>
    <row r="43" spans="1:34">
      <c r="B43" s="48" t="s">
        <v>14</v>
      </c>
      <c r="C43" s="141"/>
      <c r="D43" s="141"/>
      <c r="E43" s="141"/>
      <c r="F43" s="141"/>
      <c r="G43" s="141"/>
      <c r="H43" s="141"/>
      <c r="I43" s="141"/>
      <c r="J43" s="141"/>
      <c r="K43" s="141"/>
      <c r="L43" s="141"/>
    </row>
    <row r="44" spans="1:34" ht="15" customHeight="1">
      <c r="B44" s="189" t="s">
        <v>256</v>
      </c>
      <c r="C44" s="189"/>
      <c r="D44" s="189"/>
      <c r="E44" s="189"/>
      <c r="F44" s="189"/>
      <c r="G44" s="189"/>
      <c r="H44" s="189"/>
      <c r="I44" s="189"/>
      <c r="J44" s="189"/>
      <c r="K44" s="189"/>
      <c r="L44" s="189"/>
    </row>
    <row r="45" spans="1:34"/>
    <row r="46" spans="1:34"/>
    <row r="47" spans="1:34"/>
    <row r="48" spans="1:34"/>
    <row r="49"/>
  </sheetData>
  <mergeCells count="2">
    <mergeCell ref="B34:L34"/>
    <mergeCell ref="B44:L4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70" zoomScaleNormal="70" workbookViewId="0"/>
  </sheetViews>
  <sheetFormatPr defaultColWidth="0" defaultRowHeight="15" zeroHeight="1"/>
  <cols>
    <col min="1" max="12" width="9.140625" style="141" customWidth="1"/>
    <col min="13" max="16384" width="9.140625" style="14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4"/>
  <sheetViews>
    <sheetView showGridLines="0" zoomScale="80" zoomScaleNormal="80" workbookViewId="0">
      <selection activeCell="E8" sqref="E8:E10"/>
    </sheetView>
  </sheetViews>
  <sheetFormatPr defaultColWidth="0" defaultRowHeight="15" zeroHeight="1"/>
  <cols>
    <col min="1" max="1" width="2.42578125"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4" width="0" hidden="1" customWidth="1"/>
    <col min="35" max="16384" width="9.140625" hidden="1"/>
  </cols>
  <sheetData>
    <row r="1" spans="1:13" s="7" customFormat="1"/>
    <row r="2" spans="1:13" s="7" customFormat="1" ht="21">
      <c r="B2" s="28" t="s">
        <v>15</v>
      </c>
      <c r="C2" s="1"/>
      <c r="D2" s="1"/>
      <c r="E2" s="4"/>
      <c r="F2" s="4"/>
      <c r="G2" s="4"/>
      <c r="H2" s="4"/>
      <c r="I2" s="4"/>
      <c r="J2" s="4"/>
    </row>
    <row r="3" spans="1:13" s="7" customFormat="1">
      <c r="B3" s="5" t="s">
        <v>0</v>
      </c>
      <c r="C3" s="25" t="s">
        <v>71</v>
      </c>
      <c r="D3" s="25"/>
      <c r="E3" s="24"/>
      <c r="F3" s="24"/>
      <c r="G3" s="24"/>
      <c r="H3" s="24"/>
      <c r="I3" s="24"/>
      <c r="J3" s="24"/>
    </row>
    <row r="4" spans="1:13" s="7" customFormat="1">
      <c r="B4" s="5" t="s">
        <v>1</v>
      </c>
      <c r="C4" s="24" t="s">
        <v>2</v>
      </c>
      <c r="D4" s="24"/>
      <c r="E4" s="24"/>
      <c r="F4" s="167" t="s">
        <v>3</v>
      </c>
      <c r="G4" s="167"/>
      <c r="H4" s="24"/>
      <c r="I4" s="24"/>
      <c r="J4" s="24"/>
    </row>
    <row r="5" spans="1:13" s="7" customFormat="1">
      <c r="B5" s="5"/>
      <c r="C5" s="24"/>
      <c r="D5" s="24"/>
      <c r="E5" s="24"/>
      <c r="F5" s="24"/>
      <c r="G5" s="24"/>
      <c r="H5" s="24"/>
      <c r="I5" s="24"/>
      <c r="J5" s="24"/>
    </row>
    <row r="6" spans="1:13" s="7" customFormat="1">
      <c r="B6" s="5"/>
      <c r="C6" s="24"/>
      <c r="D6" s="95" t="s">
        <v>80</v>
      </c>
      <c r="E6" s="168" t="s">
        <v>81</v>
      </c>
      <c r="F6" s="169"/>
      <c r="G6" s="169"/>
      <c r="H6" s="169"/>
      <c r="I6" s="170"/>
      <c r="J6" s="24"/>
    </row>
    <row r="7" spans="1:13" s="7" customFormat="1">
      <c r="B7" s="89" t="s">
        <v>17</v>
      </c>
      <c r="C7" s="29"/>
      <c r="D7" s="31" t="s">
        <v>75</v>
      </c>
      <c r="E7" s="31" t="s">
        <v>19</v>
      </c>
      <c r="F7" s="31" t="s">
        <v>20</v>
      </c>
      <c r="G7" s="31" t="s">
        <v>21</v>
      </c>
      <c r="H7" s="31" t="s">
        <v>22</v>
      </c>
      <c r="I7" s="31" t="s">
        <v>23</v>
      </c>
      <c r="J7" s="24"/>
    </row>
    <row r="8" spans="1:13" s="7" customFormat="1">
      <c r="A8" s="7">
        <v>1</v>
      </c>
      <c r="B8" s="92" t="s">
        <v>61</v>
      </c>
      <c r="C8" s="83" t="s">
        <v>63</v>
      </c>
      <c r="D8" s="84">
        <f>ROUND('Fee Breakdown'!H9,2)</f>
        <v>437.81</v>
      </c>
      <c r="E8" s="84">
        <f>$D8*D$66</f>
        <v>449.90409314509611</v>
      </c>
      <c r="F8" s="84">
        <f t="shared" ref="F8:I8" si="0">$D8*E$66</f>
        <v>463.75014678476504</v>
      </c>
      <c r="G8" s="84">
        <f t="shared" si="0"/>
        <v>479.97819685282781</v>
      </c>
      <c r="H8" s="84">
        <f t="shared" si="0"/>
        <v>497.93396169568894</v>
      </c>
      <c r="I8" s="84">
        <f t="shared" si="0"/>
        <v>515.813488376137</v>
      </c>
      <c r="J8" s="85"/>
    </row>
    <row r="9" spans="1:13" s="7" customFormat="1">
      <c r="A9" s="7">
        <v>2</v>
      </c>
      <c r="B9" s="92" t="s">
        <v>62</v>
      </c>
      <c r="C9" s="174" t="s">
        <v>70</v>
      </c>
      <c r="D9" s="78">
        <f>ROUND('Input Data'!L37,2)</f>
        <v>102.26</v>
      </c>
      <c r="E9" s="84">
        <f t="shared" ref="E9:I10" si="1">$D9*D$66</f>
        <v>105.08483717826805</v>
      </c>
      <c r="F9" s="84">
        <f t="shared" si="1"/>
        <v>108.31888264363553</v>
      </c>
      <c r="G9" s="84">
        <f t="shared" si="1"/>
        <v>112.10929492284363</v>
      </c>
      <c r="H9" s="84">
        <f t="shared" si="1"/>
        <v>116.30325237660435</v>
      </c>
      <c r="I9" s="84">
        <f t="shared" si="1"/>
        <v>120.47940275768889</v>
      </c>
      <c r="J9" s="75" t="s">
        <v>72</v>
      </c>
    </row>
    <row r="10" spans="1:13" s="7" customFormat="1">
      <c r="B10" s="5"/>
      <c r="C10" s="174"/>
      <c r="D10" s="78">
        <f>ROUND('Input Data'!L39,2)</f>
        <v>191.74</v>
      </c>
      <c r="E10" s="84">
        <f t="shared" si="1"/>
        <v>197.03663876942221</v>
      </c>
      <c r="F10" s="84">
        <f t="shared" si="1"/>
        <v>203.10055308127008</v>
      </c>
      <c r="G10" s="84">
        <f t="shared" si="1"/>
        <v>210.2076687708394</v>
      </c>
      <c r="H10" s="84">
        <f t="shared" si="1"/>
        <v>218.07144152836025</v>
      </c>
      <c r="I10" s="84">
        <f t="shared" si="1"/>
        <v>225.90182558927506</v>
      </c>
      <c r="J10" s="76" t="s">
        <v>73</v>
      </c>
    </row>
    <row r="11" spans="1:13" s="7" customFormat="1">
      <c r="B11" s="5"/>
      <c r="C11" s="68"/>
      <c r="D11" s="74"/>
      <c r="E11" s="74"/>
      <c r="F11" s="74"/>
      <c r="G11" s="74"/>
      <c r="H11" s="74"/>
      <c r="I11" s="74"/>
      <c r="J11" s="24"/>
      <c r="K11" s="10"/>
    </row>
    <row r="12" spans="1:13" s="7" customFormat="1">
      <c r="B12" s="5"/>
      <c r="C12" s="68"/>
      <c r="D12" s="74"/>
      <c r="E12" s="74"/>
      <c r="F12" s="74"/>
      <c r="G12" s="81"/>
      <c r="H12" s="81"/>
      <c r="I12" s="74"/>
      <c r="J12" s="24"/>
      <c r="K12" s="10"/>
    </row>
    <row r="13" spans="1:13" s="7" customFormat="1">
      <c r="B13" s="5"/>
      <c r="C13" s="68"/>
      <c r="D13" s="95" t="s">
        <v>82</v>
      </c>
      <c r="E13" s="168" t="s">
        <v>81</v>
      </c>
      <c r="F13" s="169"/>
      <c r="G13" s="169"/>
      <c r="H13" s="170"/>
      <c r="I13" s="81"/>
      <c r="J13" s="24"/>
      <c r="K13" s="10"/>
    </row>
    <row r="14" spans="1:13" s="7" customFormat="1">
      <c r="B14" s="89" t="s">
        <v>16</v>
      </c>
      <c r="C14" s="54"/>
      <c r="D14" s="31" t="s">
        <v>74</v>
      </c>
      <c r="E14" s="31" t="s">
        <v>7</v>
      </c>
      <c r="F14" s="31" t="s">
        <v>8</v>
      </c>
      <c r="G14" s="31" t="s">
        <v>9</v>
      </c>
      <c r="H14" s="31" t="s">
        <v>10</v>
      </c>
      <c r="I14" s="24"/>
      <c r="J14" s="82"/>
      <c r="M14" s="10"/>
    </row>
    <row r="15" spans="1:13" s="7" customFormat="1">
      <c r="B15" s="80"/>
      <c r="C15" s="68"/>
      <c r="D15" s="74"/>
      <c r="E15" s="74"/>
      <c r="F15" s="74"/>
      <c r="G15" s="81"/>
      <c r="H15" s="81"/>
      <c r="I15" s="24"/>
      <c r="J15" s="82"/>
      <c r="M15" s="10"/>
    </row>
    <row r="16" spans="1:13" s="7" customFormat="1">
      <c r="B16" s="80"/>
      <c r="C16" s="68"/>
      <c r="D16" s="74"/>
      <c r="E16" s="74"/>
      <c r="F16" s="74"/>
      <c r="G16" s="74"/>
      <c r="H16" s="74"/>
      <c r="I16" s="74"/>
      <c r="J16" s="82"/>
      <c r="M16" s="10"/>
    </row>
    <row r="17" spans="1:33" s="7" customFormat="1">
      <c r="B17" s="92" t="s">
        <v>76</v>
      </c>
      <c r="C17" s="77" t="s">
        <v>63</v>
      </c>
      <c r="D17" s="79">
        <f>'15-19 prices'!J99</f>
        <v>464.73703147930047</v>
      </c>
      <c r="E17" s="79">
        <f>$D17*E$73</f>
        <v>481.1575827674522</v>
      </c>
      <c r="F17" s="79">
        <f t="shared" ref="F17:H17" si="2">$D17*F$73</f>
        <v>493.64124630343991</v>
      </c>
      <c r="G17" s="79">
        <f t="shared" si="2"/>
        <v>505.49438982293339</v>
      </c>
      <c r="H17" s="79">
        <f t="shared" si="2"/>
        <v>520.76486984509427</v>
      </c>
      <c r="I17" s="74"/>
      <c r="J17" s="24"/>
      <c r="K17" s="10"/>
    </row>
    <row r="18" spans="1:33" s="7" customFormat="1">
      <c r="B18" s="5"/>
      <c r="C18" s="68"/>
      <c r="D18" s="74"/>
      <c r="E18" s="74"/>
      <c r="F18" s="74"/>
      <c r="G18" s="74"/>
      <c r="H18" s="74"/>
      <c r="I18" s="74"/>
      <c r="J18" s="24"/>
      <c r="K18" s="10"/>
    </row>
    <row r="19" spans="1:33" s="7" customFormat="1">
      <c r="K19" s="10"/>
    </row>
    <row r="20" spans="1:33" s="2" customFormat="1">
      <c r="A20" s="7"/>
      <c r="B20" s="1" t="s">
        <v>69</v>
      </c>
      <c r="C20" s="1"/>
      <c r="D20" s="1"/>
      <c r="E20" s="4"/>
      <c r="F20" s="4"/>
      <c r="G20" s="4"/>
      <c r="H20" s="4"/>
      <c r="I20" s="4"/>
      <c r="J20" s="4"/>
      <c r="K20" s="14"/>
      <c r="L20" s="7"/>
      <c r="M20" s="7"/>
      <c r="N20" s="7"/>
      <c r="O20" s="7"/>
      <c r="P20" s="7"/>
      <c r="Q20" s="7"/>
      <c r="R20" s="7"/>
      <c r="S20" s="7"/>
      <c r="T20" s="7"/>
      <c r="U20" s="7"/>
      <c r="V20" s="7"/>
      <c r="W20" s="7"/>
      <c r="X20" s="7"/>
      <c r="Y20" s="7"/>
    </row>
    <row r="21" spans="1:33" s="2" customFormat="1" ht="123.6" customHeight="1">
      <c r="A21" s="7"/>
      <c r="B21" s="177" t="s">
        <v>78</v>
      </c>
      <c r="C21" s="177"/>
      <c r="D21" s="177"/>
      <c r="E21" s="177"/>
      <c r="F21" s="177"/>
      <c r="G21" s="177"/>
      <c r="H21" s="13"/>
      <c r="I21" s="13"/>
      <c r="J21" s="13"/>
      <c r="K21" s="10"/>
      <c r="L21" s="7"/>
      <c r="M21" s="7"/>
      <c r="N21" s="7"/>
      <c r="O21" s="7"/>
      <c r="P21" s="7"/>
      <c r="Q21" s="7"/>
      <c r="R21" s="7"/>
      <c r="S21" s="7"/>
      <c r="T21" s="7"/>
      <c r="U21" s="7"/>
      <c r="V21" s="7"/>
      <c r="W21" s="7"/>
      <c r="X21" s="7"/>
      <c r="Y21" s="7"/>
    </row>
    <row r="22" spans="1:33" s="7" customFormat="1">
      <c r="K22" s="10"/>
    </row>
    <row r="23" spans="1:33" s="2" customFormat="1">
      <c r="A23" s="7"/>
      <c r="B23" s="1" t="s">
        <v>4</v>
      </c>
      <c r="C23" s="1"/>
      <c r="D23" s="1"/>
      <c r="E23" s="4"/>
      <c r="F23" s="4"/>
      <c r="G23" s="4"/>
      <c r="H23" s="4"/>
      <c r="I23" s="4"/>
      <c r="J23" s="4"/>
      <c r="K23" s="14"/>
      <c r="L23" s="7"/>
      <c r="M23" s="7"/>
      <c r="N23" s="7"/>
      <c r="O23" s="7"/>
      <c r="P23" s="7"/>
      <c r="Q23" s="7"/>
      <c r="R23" s="7"/>
      <c r="S23" s="7"/>
      <c r="T23" s="7"/>
      <c r="U23" s="7"/>
      <c r="V23" s="7"/>
      <c r="W23" s="7"/>
      <c r="X23" s="7"/>
      <c r="Y23" s="7"/>
    </row>
    <row r="24" spans="1:33" s="2" customFormat="1" ht="45">
      <c r="A24" s="7"/>
      <c r="B24" s="12" t="s">
        <v>259</v>
      </c>
      <c r="C24" s="12"/>
      <c r="D24" s="12"/>
      <c r="E24" s="144"/>
      <c r="F24" s="144"/>
      <c r="G24" s="144"/>
      <c r="H24" s="11"/>
      <c r="I24" s="11"/>
      <c r="J24" s="11"/>
      <c r="K24" s="10"/>
      <c r="L24" s="7"/>
      <c r="M24" s="7"/>
      <c r="N24" s="7"/>
      <c r="O24" s="7"/>
      <c r="P24" s="7"/>
      <c r="Q24" s="7"/>
      <c r="R24" s="7"/>
      <c r="S24" s="7"/>
      <c r="T24" s="7"/>
      <c r="U24" s="7"/>
      <c r="V24" s="7"/>
      <c r="W24" s="7"/>
      <c r="X24" s="7"/>
      <c r="Y24" s="7"/>
    </row>
    <row r="25" spans="1:33" s="2" customFormat="1">
      <c r="A25" s="7"/>
      <c r="B25" s="26"/>
      <c r="C25" s="26"/>
      <c r="D25" s="26"/>
      <c r="E25" s="13"/>
      <c r="F25" s="13"/>
      <c r="G25" s="13"/>
      <c r="H25" s="13"/>
      <c r="I25" s="13"/>
      <c r="J25" s="13"/>
      <c r="K25" s="10"/>
      <c r="L25" s="7"/>
      <c r="M25" s="7"/>
      <c r="N25" s="7"/>
      <c r="O25" s="7"/>
      <c r="P25" s="7"/>
      <c r="Q25" s="7"/>
      <c r="R25" s="7"/>
      <c r="S25" s="7"/>
      <c r="T25" s="7"/>
      <c r="U25" s="7"/>
      <c r="V25" s="7"/>
      <c r="W25" s="7"/>
      <c r="X25" s="7"/>
      <c r="Y25" s="7"/>
    </row>
    <row r="26" spans="1:33" s="2" customFormat="1" ht="96.75" customHeight="1">
      <c r="A26" s="7"/>
      <c r="B26" s="175" t="s">
        <v>260</v>
      </c>
      <c r="C26" s="176"/>
      <c r="D26" s="176"/>
      <c r="E26" s="176"/>
      <c r="F26" s="176"/>
      <c r="G26" s="176"/>
      <c r="H26" s="13"/>
      <c r="I26" s="13"/>
      <c r="J26" s="13"/>
      <c r="K26" s="10"/>
      <c r="L26" s="7"/>
      <c r="M26" s="7"/>
      <c r="N26" s="7"/>
      <c r="O26" s="7"/>
      <c r="P26" s="7"/>
      <c r="Q26" s="7"/>
      <c r="R26" s="7"/>
      <c r="S26" s="7"/>
      <c r="T26" s="7"/>
      <c r="U26" s="7"/>
      <c r="V26" s="7"/>
      <c r="W26" s="7"/>
      <c r="X26" s="7"/>
      <c r="Y26" s="7"/>
    </row>
    <row r="27" spans="1:33" s="7" customFormat="1"/>
    <row r="28" spans="1:33" s="2" customFormat="1" ht="14.45" customHeight="1">
      <c r="A28" s="7"/>
      <c r="B28" s="1" t="s">
        <v>77</v>
      </c>
      <c r="C28" s="1"/>
      <c r="D28" s="1"/>
      <c r="E28" s="4"/>
      <c r="F28" s="4"/>
      <c r="G28" s="4"/>
      <c r="H28" s="7"/>
      <c r="I28" s="7"/>
      <c r="J28" s="7"/>
      <c r="K28" s="7"/>
      <c r="L28" s="7"/>
      <c r="M28" s="7"/>
      <c r="N28" s="7"/>
      <c r="O28" s="7"/>
      <c r="P28" s="7"/>
      <c r="Q28" s="7"/>
      <c r="R28" s="7"/>
      <c r="S28" s="7"/>
      <c r="T28" s="7"/>
      <c r="U28" s="7"/>
      <c r="V28" s="7"/>
      <c r="W28" s="7"/>
      <c r="X28" s="7"/>
      <c r="Y28" s="7"/>
      <c r="Z28" s="7"/>
    </row>
    <row r="29" spans="1:33" s="7" customFormat="1"/>
    <row r="30" spans="1:33" s="7" customFormat="1">
      <c r="C30" s="171" t="s">
        <v>81</v>
      </c>
      <c r="D30" s="172"/>
      <c r="E30" s="172"/>
      <c r="F30" s="172"/>
      <c r="G30" s="173"/>
    </row>
    <row r="31" spans="1:33" s="2" customFormat="1">
      <c r="A31" s="7"/>
      <c r="B31" s="87" t="s">
        <v>18</v>
      </c>
      <c r="C31" s="31" t="s">
        <v>6</v>
      </c>
      <c r="D31" s="31" t="s">
        <v>7</v>
      </c>
      <c r="E31" s="31" t="s">
        <v>8</v>
      </c>
      <c r="F31" s="31" t="s">
        <v>9</v>
      </c>
      <c r="G31" s="31" t="s">
        <v>10</v>
      </c>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s="7" customFormat="1">
      <c r="B32" s="88" t="s">
        <v>76</v>
      </c>
      <c r="C32" s="81"/>
      <c r="D32" s="81"/>
      <c r="E32" s="81"/>
      <c r="F32" s="81"/>
      <c r="G32" s="81"/>
      <c r="I32" s="132"/>
      <c r="L32" s="10"/>
    </row>
    <row r="33" spans="1:34" s="7" customFormat="1">
      <c r="B33" s="130"/>
      <c r="C33" s="131"/>
      <c r="D33" s="131"/>
      <c r="E33" s="131"/>
      <c r="F33" s="131"/>
      <c r="G33" s="131"/>
      <c r="H33" s="131"/>
      <c r="I33" s="132"/>
      <c r="L33" s="10"/>
    </row>
    <row r="34" spans="1:34" s="7" customFormat="1">
      <c r="B34" s="133" t="s">
        <v>76</v>
      </c>
      <c r="C34" s="134">
        <v>118091</v>
      </c>
      <c r="D34" s="135">
        <v>109994.79</v>
      </c>
      <c r="E34" s="135">
        <v>130103.10000000002</v>
      </c>
      <c r="F34" s="135">
        <f>(D34*(((1-$F$74)*(1+$F$75))*((1-$G$74)*(1+$G$75)))
                                                                                                             +E34*((1-$G$74*(1+$G$75))))
                                                                                                                                                                     /2</f>
        <v>123561.98984058452</v>
      </c>
      <c r="G34" s="135">
        <f>F34*((1-H74)*(1+H76))</f>
        <v>127294.6739916787</v>
      </c>
      <c r="H34" s="131"/>
      <c r="I34" s="132"/>
      <c r="L34" s="10"/>
    </row>
    <row r="35" spans="1:34" s="15" customFormat="1">
      <c r="B35" s="136"/>
      <c r="C35" s="137"/>
      <c r="D35" s="138"/>
      <c r="E35" s="138"/>
      <c r="F35" s="138"/>
      <c r="G35" s="138"/>
      <c r="H35" s="138"/>
      <c r="I35" s="138"/>
    </row>
    <row r="36" spans="1:34" s="2" customFormat="1">
      <c r="A36" s="7"/>
      <c r="B36" s="86" t="s">
        <v>14</v>
      </c>
      <c r="C36" s="86"/>
      <c r="D36" s="86"/>
      <c r="E36" s="86"/>
      <c r="F36" s="86"/>
      <c r="G36" s="86"/>
      <c r="H36" s="139"/>
      <c r="I36" s="7"/>
      <c r="J36" s="7"/>
      <c r="K36" s="7"/>
      <c r="L36" s="7"/>
      <c r="M36" s="7"/>
      <c r="N36" s="7"/>
      <c r="O36" s="7"/>
      <c r="P36" s="7"/>
      <c r="Q36" s="7"/>
      <c r="R36" s="7"/>
      <c r="S36" s="7"/>
      <c r="T36" s="7"/>
      <c r="U36" s="7"/>
      <c r="V36" s="7"/>
      <c r="W36" s="7"/>
      <c r="X36" s="7"/>
      <c r="Y36" s="7"/>
      <c r="Z36" s="7"/>
      <c r="AA36" s="7"/>
      <c r="AB36" s="7"/>
      <c r="AC36" s="7"/>
      <c r="AD36" s="7"/>
      <c r="AE36" s="7"/>
      <c r="AF36" s="7"/>
      <c r="AG36" s="7"/>
    </row>
    <row r="37" spans="1:34" s="2" customFormat="1" ht="15" customHeight="1">
      <c r="A37" s="7"/>
      <c r="B37" s="90" t="s">
        <v>287</v>
      </c>
      <c r="C37" s="13"/>
      <c r="D37" s="13"/>
      <c r="E37" s="13"/>
      <c r="F37" s="13"/>
      <c r="G37" s="13"/>
      <c r="H37" s="139"/>
      <c r="I37" s="140"/>
      <c r="J37" s="140"/>
      <c r="K37" s="140"/>
      <c r="L37" s="140"/>
      <c r="M37" s="140"/>
      <c r="N37" s="140"/>
      <c r="O37" s="140"/>
      <c r="P37" s="140"/>
      <c r="Q37" s="7"/>
      <c r="R37" s="7"/>
      <c r="S37" s="7"/>
      <c r="T37" s="7"/>
      <c r="U37" s="7"/>
      <c r="V37" s="7"/>
      <c r="W37" s="7"/>
      <c r="X37" s="7"/>
      <c r="Y37" s="7"/>
      <c r="Z37" s="7"/>
      <c r="AA37" s="7"/>
      <c r="AB37" s="7"/>
      <c r="AC37" s="7"/>
      <c r="AD37" s="7"/>
      <c r="AE37" s="7"/>
      <c r="AF37" s="7"/>
      <c r="AG37" s="7"/>
    </row>
    <row r="38" spans="1:34" s="2" customFormat="1">
      <c r="A38" s="7"/>
      <c r="B38" s="90"/>
      <c r="C38" s="13"/>
      <c r="D38" s="13"/>
      <c r="E38" s="13"/>
      <c r="F38" s="13"/>
      <c r="G38" s="13"/>
      <c r="H38" s="139"/>
      <c r="I38" s="140"/>
      <c r="J38" s="140"/>
      <c r="K38" s="140"/>
      <c r="L38" s="140"/>
      <c r="M38" s="140"/>
      <c r="N38" s="140"/>
      <c r="O38" s="140"/>
      <c r="P38" s="140"/>
      <c r="Q38" s="7"/>
      <c r="R38" s="7"/>
      <c r="S38" s="7"/>
      <c r="T38" s="7"/>
      <c r="U38" s="7"/>
      <c r="V38" s="7"/>
      <c r="W38" s="7"/>
      <c r="X38" s="7"/>
      <c r="Y38" s="7"/>
      <c r="Z38" s="7"/>
      <c r="AA38" s="7"/>
      <c r="AB38" s="7"/>
      <c r="AC38" s="7"/>
      <c r="AD38" s="7"/>
      <c r="AE38" s="7"/>
      <c r="AF38" s="7"/>
      <c r="AG38" s="7"/>
    </row>
    <row r="39" spans="1:34" s="2" customFormat="1">
      <c r="A39" s="7"/>
      <c r="B39" s="30"/>
      <c r="C39" s="13"/>
      <c r="D39" s="13"/>
      <c r="E39" s="13"/>
      <c r="F39" s="13"/>
      <c r="G39" s="13"/>
      <c r="H39" s="139"/>
      <c r="I39" s="140"/>
      <c r="J39" s="140"/>
      <c r="K39" s="140"/>
      <c r="L39" s="140"/>
      <c r="M39" s="140"/>
      <c r="N39" s="140"/>
      <c r="O39" s="140"/>
      <c r="P39" s="140"/>
      <c r="Q39" s="7"/>
      <c r="R39" s="7"/>
      <c r="S39" s="7"/>
      <c r="T39" s="7"/>
      <c r="U39" s="7"/>
      <c r="V39" s="7"/>
      <c r="W39" s="7"/>
      <c r="X39" s="7"/>
      <c r="Y39" s="7"/>
      <c r="Z39" s="7"/>
      <c r="AA39" s="7"/>
      <c r="AB39" s="7"/>
      <c r="AC39" s="7"/>
      <c r="AD39" s="7"/>
      <c r="AE39" s="7"/>
      <c r="AF39" s="7"/>
      <c r="AG39" s="7"/>
    </row>
    <row r="40" spans="1:34" s="8" customFormat="1">
      <c r="A40" s="15"/>
      <c r="B40" s="19"/>
      <c r="C40" s="19"/>
      <c r="D40" s="20"/>
      <c r="E40" s="17"/>
      <c r="F40" s="17"/>
      <c r="G40" s="17"/>
      <c r="H40" s="17"/>
      <c r="I40" s="17"/>
      <c r="J40" s="17"/>
      <c r="K40" s="17"/>
      <c r="L40" s="17"/>
      <c r="M40" s="17"/>
      <c r="N40" s="17"/>
      <c r="O40" s="17"/>
      <c r="P40" s="17"/>
      <c r="Q40" s="17"/>
      <c r="R40" s="15"/>
      <c r="S40" s="15"/>
      <c r="T40" s="15"/>
      <c r="U40" s="15"/>
      <c r="V40" s="15"/>
      <c r="W40" s="15"/>
      <c r="X40" s="15"/>
      <c r="Y40" s="15"/>
      <c r="Z40" s="15"/>
      <c r="AA40" s="15"/>
      <c r="AB40" s="15"/>
      <c r="AC40" s="15"/>
      <c r="AD40" s="15"/>
      <c r="AE40" s="15"/>
      <c r="AF40" s="15"/>
      <c r="AG40" s="15"/>
      <c r="AH40" s="15"/>
    </row>
    <row r="41" spans="1:34" s="2" customFormat="1">
      <c r="A41" s="7"/>
      <c r="B41" s="19"/>
      <c r="C41" s="19"/>
      <c r="D41" s="20"/>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row>
    <row r="42" spans="1:34" s="7" customFormat="1">
      <c r="B42" s="1" t="s">
        <v>57</v>
      </c>
      <c r="C42" s="1"/>
      <c r="D42" s="1"/>
      <c r="E42" s="4"/>
      <c r="F42" s="4"/>
      <c r="G42" s="4"/>
      <c r="H42" s="4"/>
    </row>
    <row r="43" spans="1:34" s="7" customFormat="1" ht="7.15" customHeight="1"/>
    <row r="44" spans="1:34" s="7" customFormat="1" ht="15" customHeight="1"/>
    <row r="45" spans="1:34" s="7" customFormat="1">
      <c r="A45" s="15"/>
      <c r="B45" s="3" t="s">
        <v>18</v>
      </c>
      <c r="C45" s="31" t="s">
        <v>19</v>
      </c>
      <c r="D45" s="31" t="s">
        <v>20</v>
      </c>
      <c r="E45" s="31" t="s">
        <v>21</v>
      </c>
      <c r="F45" s="31" t="s">
        <v>22</v>
      </c>
      <c r="G45" s="31" t="s">
        <v>23</v>
      </c>
      <c r="H45" s="31" t="s">
        <v>249</v>
      </c>
    </row>
    <row r="46" spans="1:34" s="8" customFormat="1">
      <c r="A46" s="15"/>
      <c r="B46" s="34" t="str">
        <f>B8</f>
        <v>Notice of arrangements</v>
      </c>
      <c r="C46" s="69"/>
      <c r="D46" s="70"/>
      <c r="E46" s="70"/>
      <c r="F46" s="70"/>
      <c r="G46" s="70"/>
      <c r="H46" s="70"/>
      <c r="I46" s="15"/>
      <c r="J46" s="15"/>
      <c r="K46" s="15"/>
      <c r="L46" s="15"/>
      <c r="M46" s="15"/>
      <c r="N46" s="15"/>
      <c r="O46" s="15"/>
      <c r="P46" s="15"/>
      <c r="Q46" s="15"/>
      <c r="R46" s="15"/>
      <c r="S46" s="15"/>
      <c r="T46" s="15"/>
      <c r="U46" s="15"/>
      <c r="V46" s="15"/>
      <c r="W46" s="15"/>
      <c r="X46" s="15"/>
      <c r="Y46" s="15"/>
      <c r="Z46" s="15"/>
      <c r="AA46" s="15"/>
      <c r="AB46" s="15"/>
      <c r="AC46" s="15"/>
      <c r="AD46" s="15"/>
      <c r="AE46" s="15"/>
    </row>
    <row r="47" spans="1:34" s="2" customFormat="1">
      <c r="B47" s="35" t="s">
        <v>24</v>
      </c>
      <c r="C47" s="33">
        <v>336</v>
      </c>
      <c r="D47" s="33">
        <v>336</v>
      </c>
      <c r="E47" s="33">
        <v>336</v>
      </c>
      <c r="F47" s="33">
        <v>336</v>
      </c>
      <c r="G47" s="33">
        <v>336</v>
      </c>
      <c r="H47" s="143">
        <f>SUM(C47:G47)</f>
        <v>1680</v>
      </c>
      <c r="I47" s="7"/>
      <c r="J47" s="7"/>
      <c r="K47" s="7"/>
      <c r="L47" s="7"/>
      <c r="M47" s="7"/>
      <c r="N47" s="7"/>
      <c r="O47" s="7"/>
      <c r="P47" s="7"/>
      <c r="Q47" s="7"/>
      <c r="R47" s="7"/>
      <c r="S47" s="7"/>
      <c r="T47" s="7"/>
      <c r="U47" s="7"/>
      <c r="V47" s="7"/>
      <c r="W47" s="7"/>
      <c r="X47" s="7"/>
      <c r="Y47" s="7"/>
      <c r="Z47" s="7"/>
      <c r="AA47" s="7"/>
      <c r="AB47" s="7"/>
      <c r="AC47" s="7"/>
      <c r="AD47" s="7"/>
      <c r="AE47" s="7"/>
    </row>
    <row r="48" spans="1:34" s="2" customFormat="1">
      <c r="A48" s="15"/>
      <c r="B48" s="35" t="s">
        <v>250</v>
      </c>
      <c r="C48" s="142">
        <f>'Fee Breakdown'!$H$9*C47</f>
        <v>147102.48000000001</v>
      </c>
      <c r="D48" s="142">
        <f>'Fee Breakdown'!$H$9*D47</f>
        <v>147102.48000000001</v>
      </c>
      <c r="E48" s="142">
        <f>'Fee Breakdown'!$H$9*E47</f>
        <v>147102.48000000001</v>
      </c>
      <c r="F48" s="142">
        <f>'Fee Breakdown'!$H$9*F47</f>
        <v>147102.48000000001</v>
      </c>
      <c r="G48" s="142">
        <f>'Fee Breakdown'!$H$9*G47</f>
        <v>147102.48000000001</v>
      </c>
      <c r="H48" s="142">
        <f>SUM(C48:G48)</f>
        <v>735512.4</v>
      </c>
      <c r="I48" s="7"/>
      <c r="J48" s="7"/>
      <c r="K48" s="7"/>
      <c r="L48" s="7"/>
      <c r="M48" s="7"/>
      <c r="N48" s="7"/>
      <c r="O48" s="7"/>
      <c r="P48" s="7"/>
      <c r="Q48" s="7"/>
      <c r="R48" s="7"/>
      <c r="S48" s="7"/>
      <c r="T48" s="7"/>
      <c r="U48" s="7"/>
      <c r="V48" s="7"/>
      <c r="W48" s="7"/>
      <c r="X48" s="7"/>
      <c r="Y48" s="7"/>
      <c r="Z48" s="7"/>
      <c r="AA48" s="7"/>
      <c r="AB48" s="7"/>
      <c r="AC48" s="7"/>
      <c r="AD48" s="7"/>
      <c r="AE48" s="7"/>
    </row>
    <row r="49" spans="1:31" s="8" customFormat="1">
      <c r="A49" s="15"/>
      <c r="B49" s="35"/>
      <c r="C49" s="66"/>
      <c r="D49" s="66"/>
      <c r="E49" s="66"/>
      <c r="F49" s="66"/>
      <c r="G49" s="66"/>
      <c r="H49" s="66"/>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s="8" customFormat="1">
      <c r="A50" s="15"/>
      <c r="B50" s="71"/>
      <c r="C50" s="22"/>
      <c r="D50" s="27"/>
      <c r="E50" s="27"/>
      <c r="F50" s="27"/>
      <c r="G50" s="27"/>
      <c r="H50" s="27"/>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s="8" customFormat="1">
      <c r="A51" s="15"/>
      <c r="B51" s="32"/>
      <c r="C51" s="22"/>
      <c r="D51" s="27"/>
      <c r="E51" s="27"/>
      <c r="F51" s="27"/>
      <c r="G51" s="27"/>
      <c r="H51" s="27"/>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s="8" customFormat="1">
      <c r="A52" s="15"/>
      <c r="B52" s="34" t="str">
        <f>B9</f>
        <v>Notice of arrangements (early)</v>
      </c>
      <c r="C52" s="69"/>
      <c r="D52" s="70"/>
      <c r="E52" s="70"/>
      <c r="F52" s="70"/>
      <c r="G52" s="70"/>
      <c r="H52" s="70"/>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s="2" customFormat="1">
      <c r="B53" s="35" t="s">
        <v>24</v>
      </c>
      <c r="C53" s="33">
        <v>18</v>
      </c>
      <c r="D53" s="33">
        <v>18</v>
      </c>
      <c r="E53" s="33">
        <v>18</v>
      </c>
      <c r="F53" s="33">
        <v>18</v>
      </c>
      <c r="G53" s="33">
        <v>18</v>
      </c>
      <c r="H53" s="143">
        <f>SUM(C53:G53)</f>
        <v>90</v>
      </c>
      <c r="I53" s="7"/>
      <c r="J53" s="7"/>
      <c r="K53" s="7"/>
      <c r="L53" s="7"/>
      <c r="M53" s="7"/>
      <c r="N53" s="7"/>
      <c r="O53" s="7"/>
      <c r="P53" s="7"/>
      <c r="Q53" s="7"/>
      <c r="R53" s="7"/>
      <c r="S53" s="7"/>
      <c r="T53" s="7"/>
      <c r="U53" s="7"/>
      <c r="V53" s="7"/>
      <c r="W53" s="7"/>
      <c r="X53" s="7"/>
      <c r="Y53" s="7"/>
      <c r="Z53" s="7"/>
      <c r="AA53" s="7"/>
      <c r="AB53" s="7"/>
      <c r="AC53" s="7"/>
      <c r="AD53" s="7"/>
      <c r="AE53" s="7"/>
    </row>
    <row r="54" spans="1:31" s="2" customFormat="1">
      <c r="A54" s="15"/>
      <c r="B54" s="35" t="s">
        <v>250</v>
      </c>
      <c r="C54" s="66">
        <f>'Fee Breakdown'!$H$19*C53</f>
        <v>26862.75</v>
      </c>
      <c r="D54" s="66">
        <f>'Fee Breakdown'!$H$19*D53</f>
        <v>26862.75</v>
      </c>
      <c r="E54" s="66">
        <f>'Fee Breakdown'!$H$19*E53</f>
        <v>26862.75</v>
      </c>
      <c r="F54" s="66">
        <f>'Fee Breakdown'!$H$19*F53</f>
        <v>26862.75</v>
      </c>
      <c r="G54" s="66">
        <f>'Fee Breakdown'!$H$19*G53</f>
        <v>26862.75</v>
      </c>
      <c r="H54" s="142">
        <f>SUM(C54:G54)</f>
        <v>134313.75</v>
      </c>
      <c r="I54" s="7"/>
      <c r="J54" s="7"/>
      <c r="K54" s="7"/>
      <c r="L54" s="7"/>
      <c r="M54" s="7"/>
      <c r="N54" s="7"/>
      <c r="O54" s="7"/>
      <c r="P54" s="7"/>
      <c r="Q54" s="7"/>
      <c r="R54" s="7"/>
      <c r="S54" s="7"/>
      <c r="T54" s="7"/>
      <c r="U54" s="7"/>
      <c r="V54" s="7"/>
      <c r="W54" s="7"/>
      <c r="X54" s="7"/>
      <c r="Y54" s="7"/>
      <c r="Z54" s="7"/>
      <c r="AA54" s="7"/>
      <c r="AB54" s="7"/>
      <c r="AC54" s="7"/>
      <c r="AD54" s="7"/>
      <c r="AE54" s="7"/>
    </row>
    <row r="55" spans="1:31" s="8" customFormat="1">
      <c r="A55" s="15"/>
      <c r="B55" s="35"/>
      <c r="C55" s="22"/>
      <c r="D55" s="66"/>
      <c r="E55" s="66"/>
      <c r="F55" s="66"/>
      <c r="G55" s="66"/>
      <c r="H55" s="66"/>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s="8" customFormat="1">
      <c r="A56" s="15"/>
      <c r="B56" s="35" t="s">
        <v>288</v>
      </c>
      <c r="C56" s="163">
        <f>C48+C54</f>
        <v>173965.23</v>
      </c>
      <c r="D56" s="163">
        <f t="shared" ref="D56:H56" si="3">D48+D54</f>
        <v>173965.23</v>
      </c>
      <c r="E56" s="163">
        <f t="shared" si="3"/>
        <v>173965.23</v>
      </c>
      <c r="F56" s="163">
        <f t="shared" si="3"/>
        <v>173965.23</v>
      </c>
      <c r="G56" s="163">
        <f t="shared" si="3"/>
        <v>173965.23</v>
      </c>
      <c r="H56" s="163">
        <f t="shared" si="3"/>
        <v>869826.15</v>
      </c>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s="8" customFormat="1">
      <c r="A57" s="15"/>
      <c r="B57" s="32"/>
      <c r="C57" s="22"/>
      <c r="D57" s="27"/>
      <c r="E57" s="27"/>
      <c r="F57" s="27"/>
      <c r="G57" s="27"/>
      <c r="H57" s="27"/>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s="7" customFormat="1">
      <c r="B58" s="93" t="s">
        <v>14</v>
      </c>
      <c r="C58" s="93"/>
      <c r="D58" s="91"/>
      <c r="E58" s="91"/>
      <c r="F58" s="91"/>
      <c r="G58" s="91"/>
      <c r="H58" s="91"/>
    </row>
    <row r="59" spans="1:31" s="2" customFormat="1">
      <c r="A59" s="7"/>
      <c r="B59" s="90" t="s">
        <v>79</v>
      </c>
      <c r="C59" s="13"/>
      <c r="D59" s="13"/>
      <c r="E59" s="13"/>
      <c r="F59" s="13"/>
      <c r="G59" s="13"/>
      <c r="H59" s="13"/>
      <c r="I59" s="140"/>
      <c r="J59" s="140"/>
      <c r="K59" s="140"/>
      <c r="L59" s="140"/>
      <c r="M59" s="140"/>
      <c r="N59" s="7"/>
      <c r="O59" s="7"/>
      <c r="P59" s="7"/>
      <c r="Q59" s="7"/>
      <c r="R59" s="7"/>
      <c r="S59" s="7"/>
      <c r="T59" s="7"/>
      <c r="U59" s="7"/>
      <c r="V59" s="7"/>
      <c r="W59" s="7"/>
      <c r="X59" s="7"/>
      <c r="Y59" s="7"/>
      <c r="Z59" s="7"/>
      <c r="AA59" s="7"/>
      <c r="AB59" s="7"/>
      <c r="AC59" s="7"/>
      <c r="AD59" s="7"/>
    </row>
    <row r="60" spans="1:31" s="2" customFormat="1">
      <c r="A60" s="7"/>
      <c r="B60" s="30"/>
      <c r="C60" s="13"/>
      <c r="D60" s="13"/>
      <c r="E60" s="13"/>
      <c r="F60" s="13"/>
      <c r="G60" s="13"/>
      <c r="H60" s="13"/>
      <c r="I60" s="140"/>
      <c r="J60" s="140"/>
      <c r="K60" s="140"/>
      <c r="L60" s="140"/>
      <c r="M60" s="140"/>
      <c r="N60" s="7"/>
      <c r="O60" s="7"/>
      <c r="P60" s="7"/>
      <c r="Q60" s="7"/>
      <c r="R60" s="7"/>
      <c r="S60" s="7"/>
      <c r="T60" s="7"/>
      <c r="U60" s="7"/>
      <c r="V60" s="7"/>
      <c r="W60" s="7"/>
      <c r="X60" s="7"/>
      <c r="Y60" s="7"/>
      <c r="Z60" s="7"/>
      <c r="AA60" s="7"/>
      <c r="AB60" s="7"/>
      <c r="AC60" s="7"/>
      <c r="AD60" s="7"/>
    </row>
    <row r="61" spans="1:31" s="7" customFormat="1"/>
    <row r="62" spans="1:31" s="7" customFormat="1">
      <c r="E62" s="21"/>
      <c r="F62" s="21"/>
      <c r="G62" s="21"/>
      <c r="H62" s="21"/>
      <c r="I62" s="21"/>
      <c r="J62" s="21"/>
      <c r="K62" s="21"/>
      <c r="L62" s="21"/>
      <c r="M62" s="21"/>
    </row>
    <row r="63" spans="1:31" s="8" customFormat="1">
      <c r="A63" s="15"/>
      <c r="B63" s="1" t="s">
        <v>290</v>
      </c>
      <c r="C63" s="1"/>
      <c r="D63" s="1"/>
      <c r="E63" s="4"/>
      <c r="F63" s="4"/>
      <c r="G63" s="4"/>
      <c r="H63" s="4"/>
      <c r="I63" s="21"/>
      <c r="J63" s="21"/>
      <c r="K63" s="21"/>
      <c r="L63" s="21"/>
      <c r="M63" s="21"/>
      <c r="N63" s="15"/>
      <c r="O63" s="15"/>
      <c r="P63" s="15"/>
      <c r="Q63" s="15"/>
      <c r="R63" s="15"/>
      <c r="S63" s="15"/>
      <c r="T63" s="15"/>
      <c r="U63" s="15"/>
      <c r="V63" s="15"/>
      <c r="W63" s="15"/>
      <c r="X63" s="15"/>
      <c r="Y63" s="15"/>
      <c r="Z63" s="15"/>
      <c r="AA63" s="15"/>
      <c r="AB63" s="15"/>
      <c r="AC63" s="15"/>
    </row>
    <row r="64" spans="1:31" s="15" customFormat="1">
      <c r="B64" s="43"/>
    </row>
    <row r="65" spans="1:30" s="8" customFormat="1">
      <c r="A65" s="15"/>
      <c r="B65" s="3" t="s">
        <v>5</v>
      </c>
      <c r="C65" s="6" t="s">
        <v>10</v>
      </c>
      <c r="D65" s="31" t="s">
        <v>19</v>
      </c>
      <c r="E65" s="31" t="s">
        <v>20</v>
      </c>
      <c r="F65" s="31" t="s">
        <v>21</v>
      </c>
      <c r="G65" s="31" t="s">
        <v>22</v>
      </c>
      <c r="H65" s="31" t="s">
        <v>23</v>
      </c>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c r="A66" s="15"/>
      <c r="B66" s="8" t="s">
        <v>11</v>
      </c>
      <c r="C66" s="72">
        <f>'Input Data'!G13</f>
        <v>1</v>
      </c>
      <c r="D66" s="72">
        <f>'Input Data'!H13</f>
        <v>1.0276240678492865</v>
      </c>
      <c r="E66" s="72">
        <f>'Input Data'!I13</f>
        <v>1.0592497813772299</v>
      </c>
      <c r="F66" s="72">
        <f>'Input Data'!J13</f>
        <v>1.0963162030397382</v>
      </c>
      <c r="G66" s="72">
        <f>'Input Data'!K13</f>
        <v>1.1373288908332129</v>
      </c>
      <c r="H66" s="72">
        <f>'Input Data'!L13</f>
        <v>1.1781674433570202</v>
      </c>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c r="A67" s="15"/>
      <c r="B67" s="8" t="s">
        <v>12</v>
      </c>
      <c r="C67" s="72">
        <f>'Input Data'!G14</f>
        <v>1</v>
      </c>
      <c r="D67" s="72">
        <f>'Input Data'!H14</f>
        <v>1.0242487465753967</v>
      </c>
      <c r="E67" s="72">
        <f>'Input Data'!I14</f>
        <v>1.0490854948612711</v>
      </c>
      <c r="F67" s="72">
        <f>'Input Data'!J14</f>
        <v>1.0745245031620867</v>
      </c>
      <c r="G67" s="72">
        <f>'Input Data'!K14</f>
        <v>1.1005803755283181</v>
      </c>
      <c r="H67" s="72">
        <f>'Input Data'!L14</f>
        <v>1.1272680701403592</v>
      </c>
      <c r="I67" s="15"/>
      <c r="J67" s="18"/>
      <c r="K67" s="15"/>
      <c r="L67" s="15"/>
      <c r="M67" s="15"/>
      <c r="N67" s="15"/>
      <c r="O67" s="15"/>
      <c r="P67" s="15"/>
      <c r="Q67" s="15"/>
      <c r="R67" s="15"/>
      <c r="S67" s="15"/>
      <c r="T67" s="15"/>
      <c r="U67" s="15"/>
      <c r="V67" s="15"/>
      <c r="W67" s="15"/>
      <c r="X67" s="15"/>
      <c r="Y67" s="15"/>
      <c r="Z67" s="15"/>
      <c r="AA67" s="15"/>
      <c r="AB67" s="15"/>
      <c r="AC67" s="15"/>
      <c r="AD67" s="15"/>
    </row>
    <row r="68" spans="1:30" s="8" customFormat="1">
      <c r="A68" s="15"/>
      <c r="B68" s="8" t="s">
        <v>13</v>
      </c>
      <c r="C68" s="72">
        <f>'Input Data'!G15</f>
        <v>1</v>
      </c>
      <c r="D68" s="72">
        <f>'Input Data'!H15</f>
        <v>1.0032954116714083</v>
      </c>
      <c r="E68" s="72">
        <f>'Input Data'!I15</f>
        <v>1.0096887113259563</v>
      </c>
      <c r="F68" s="72">
        <f>'Input Data'!J15</f>
        <v>1.0202803191677094</v>
      </c>
      <c r="G68" s="72">
        <f>'Input Data'!K15</f>
        <v>1.0333901240854437</v>
      </c>
      <c r="H68" s="72">
        <f>'Input Data'!L15</f>
        <v>1.0451528563301924</v>
      </c>
      <c r="I68" s="15"/>
      <c r="J68" s="18"/>
      <c r="K68" s="15"/>
      <c r="L68" s="15"/>
      <c r="M68" s="15"/>
      <c r="N68" s="15"/>
      <c r="O68" s="15"/>
      <c r="P68" s="15"/>
      <c r="Q68" s="15"/>
      <c r="R68" s="15"/>
      <c r="S68" s="15"/>
      <c r="T68" s="15"/>
      <c r="U68" s="15"/>
      <c r="V68" s="15"/>
      <c r="W68" s="15"/>
      <c r="X68" s="15"/>
      <c r="Y68" s="15"/>
      <c r="Z68" s="15"/>
      <c r="AA68" s="15"/>
      <c r="AB68" s="15"/>
      <c r="AC68" s="15"/>
      <c r="AD68" s="15"/>
    </row>
    <row r="69" spans="1:30" s="15" customFormat="1">
      <c r="D69" s="18"/>
      <c r="E69" s="18"/>
      <c r="F69" s="18"/>
      <c r="G69" s="18"/>
      <c r="H69" s="18"/>
      <c r="I69" s="18"/>
      <c r="J69" s="18"/>
      <c r="K69" s="18"/>
      <c r="L69" s="18"/>
      <c r="M69" s="18"/>
      <c r="N69" s="18"/>
    </row>
    <row r="70" spans="1:30" s="7" customFormat="1">
      <c r="B70" s="1" t="s">
        <v>238</v>
      </c>
      <c r="C70" s="1"/>
      <c r="D70" s="1"/>
      <c r="E70" s="1"/>
      <c r="F70" s="4"/>
      <c r="G70" s="4"/>
      <c r="H70" s="4"/>
    </row>
    <row r="71" spans="1:30">
      <c r="A71" s="141"/>
      <c r="B71" s="7"/>
      <c r="C71" s="7"/>
      <c r="D71" s="7"/>
      <c r="E71" s="7"/>
      <c r="F71" s="7"/>
      <c r="G71" s="7"/>
      <c r="H71" s="7"/>
      <c r="I71" s="141"/>
      <c r="J71" s="141"/>
      <c r="K71" s="141"/>
      <c r="L71" s="141"/>
      <c r="M71" s="141"/>
      <c r="N71" s="141"/>
      <c r="O71" s="141"/>
      <c r="P71" s="141"/>
      <c r="Q71" s="141"/>
      <c r="R71" s="141"/>
      <c r="S71" s="141"/>
      <c r="T71" s="141"/>
      <c r="U71" s="141"/>
      <c r="V71" s="141"/>
      <c r="W71" s="141"/>
    </row>
    <row r="72" spans="1:30">
      <c r="A72" s="141"/>
      <c r="B72" s="3" t="s">
        <v>5</v>
      </c>
      <c r="C72" s="6" t="s">
        <v>239</v>
      </c>
      <c r="D72" s="31" t="s">
        <v>240</v>
      </c>
      <c r="E72" s="6" t="s">
        <v>241</v>
      </c>
      <c r="F72" s="31" t="s">
        <v>242</v>
      </c>
      <c r="G72" s="31" t="s">
        <v>243</v>
      </c>
      <c r="H72" s="31" t="s">
        <v>244</v>
      </c>
      <c r="I72" s="141"/>
      <c r="J72" s="141"/>
      <c r="K72" s="141"/>
      <c r="L72" s="141"/>
      <c r="M72" s="141"/>
      <c r="N72" s="141"/>
      <c r="O72" s="141"/>
      <c r="P72" s="141"/>
      <c r="Q72" s="141"/>
      <c r="R72" s="141"/>
      <c r="S72" s="141"/>
      <c r="T72" s="141"/>
      <c r="U72" s="141"/>
      <c r="V72" s="141"/>
      <c r="W72" s="141"/>
    </row>
    <row r="73" spans="1:30">
      <c r="A73" s="141"/>
      <c r="B73" s="8" t="s">
        <v>245</v>
      </c>
      <c r="C73" s="129"/>
      <c r="D73" s="129">
        <v>1</v>
      </c>
      <c r="E73" s="129">
        <f>D73*(1+E75)*(1-E74)</f>
        <v>1.0353329951690822</v>
      </c>
      <c r="F73" s="129">
        <f t="shared" ref="F73:G73" si="4">E73*(1+F75)*(1-F74)</f>
        <v>1.0621947743913041</v>
      </c>
      <c r="G73" s="129">
        <f t="shared" si="4"/>
        <v>1.0876998293290692</v>
      </c>
      <c r="H73" s="129">
        <f>G73*(1+H76)*(1-H74)</f>
        <v>1.1205581534732707</v>
      </c>
      <c r="I73" s="141"/>
      <c r="J73" s="141"/>
      <c r="K73" s="141"/>
      <c r="L73" s="141"/>
      <c r="M73" s="141"/>
      <c r="N73" s="141"/>
      <c r="O73" s="141"/>
      <c r="P73" s="141"/>
      <c r="Q73" s="141"/>
      <c r="R73" s="141"/>
      <c r="S73" s="141"/>
      <c r="T73" s="141"/>
      <c r="U73" s="141"/>
      <c r="V73" s="141"/>
      <c r="W73" s="141"/>
    </row>
    <row r="74" spans="1:30">
      <c r="A74" s="141"/>
      <c r="B74" s="8" t="s">
        <v>246</v>
      </c>
      <c r="C74" s="129"/>
      <c r="D74" s="129"/>
      <c r="E74" s="129">
        <f>-'Input Data'!D19</f>
        <v>-1.0200000000000001E-2</v>
      </c>
      <c r="F74" s="129">
        <f>-'Input Data'!E19</f>
        <v>-1.0699999999999999E-2</v>
      </c>
      <c r="G74" s="129">
        <f>-'Input Data'!F19</f>
        <v>-1.11E-2</v>
      </c>
      <c r="H74" s="129">
        <f>-'Input Data'!G19</f>
        <v>-1.0999999999999999E-2</v>
      </c>
      <c r="I74" s="141"/>
      <c r="J74" s="141"/>
      <c r="K74" s="141"/>
      <c r="L74" s="141"/>
      <c r="M74" s="141"/>
      <c r="N74" s="141"/>
      <c r="O74" s="141"/>
      <c r="P74" s="141"/>
      <c r="Q74" s="141"/>
      <c r="R74" s="141"/>
      <c r="S74" s="141"/>
      <c r="T74" s="141"/>
      <c r="U74" s="141"/>
      <c r="V74" s="141"/>
      <c r="W74" s="141"/>
    </row>
    <row r="75" spans="1:30">
      <c r="A75" s="141"/>
      <c r="B75" s="8" t="s">
        <v>247</v>
      </c>
      <c r="C75" s="129">
        <v>1.76278015613196E-2</v>
      </c>
      <c r="D75" s="129">
        <f>'Input Data'!C18</f>
        <v>2.4498886414253906E-2</v>
      </c>
      <c r="E75" s="129">
        <f>'Input Data'!D18</f>
        <v>2.4879227053140163E-2</v>
      </c>
      <c r="F75" s="129">
        <f>'Input Data'!E18</f>
        <v>1.5083667216591934E-2</v>
      </c>
      <c r="G75" s="129">
        <f>'Input Data'!F18</f>
        <v>1.2769909449732886E-2</v>
      </c>
      <c r="H75" s="72"/>
      <c r="I75" s="141"/>
      <c r="J75" s="141"/>
      <c r="K75" s="141"/>
      <c r="L75" s="141"/>
      <c r="M75" s="141"/>
      <c r="N75" s="141"/>
      <c r="O75" s="141"/>
      <c r="P75" s="141"/>
      <c r="Q75" s="141"/>
      <c r="R75" s="141"/>
      <c r="S75" s="141"/>
      <c r="T75" s="141"/>
      <c r="U75" s="141"/>
      <c r="V75" s="141"/>
      <c r="W75" s="141"/>
    </row>
    <row r="76" spans="1:30">
      <c r="A76" s="141"/>
      <c r="B76" s="8" t="s">
        <v>248</v>
      </c>
      <c r="C76" s="129"/>
      <c r="D76" s="129"/>
      <c r="E76" s="129"/>
      <c r="F76" s="129"/>
      <c r="G76" s="72"/>
      <c r="H76" s="72">
        <f>'Input Data'!G18</f>
        <v>1.9E-2</v>
      </c>
      <c r="I76" s="141"/>
      <c r="J76" s="141"/>
      <c r="K76" s="141"/>
      <c r="L76" s="141"/>
      <c r="M76" s="141"/>
      <c r="N76" s="141"/>
      <c r="O76" s="141"/>
      <c r="P76" s="141"/>
      <c r="Q76" s="141"/>
      <c r="R76" s="141"/>
      <c r="S76" s="141"/>
      <c r="T76" s="141"/>
      <c r="U76" s="141"/>
      <c r="V76" s="141"/>
      <c r="W76" s="141"/>
    </row>
    <row r="77" spans="1:30" s="141" customFormat="1"/>
    <row r="78" spans="1:30" s="141" customFormat="1"/>
    <row r="79" spans="1:30" s="141" customFormat="1"/>
    <row r="80" spans="1:30" s="141" customFormat="1"/>
    <row r="81" s="141" customFormat="1"/>
    <row r="82" s="141" customFormat="1" hidden="1"/>
    <row r="83" s="141" customFormat="1" hidden="1"/>
    <row r="84" s="141" customFormat="1" hidden="1"/>
    <row r="85" s="141" customFormat="1" hidden="1"/>
    <row r="86" s="141" customFormat="1" hidden="1"/>
    <row r="87" s="141" customFormat="1" hidden="1"/>
    <row r="88" s="141" customFormat="1" hidden="1"/>
    <row r="89" s="141" customFormat="1" hidden="1"/>
    <row r="90" s="141" customFormat="1" hidden="1"/>
    <row r="91" s="141" customFormat="1" hidden="1"/>
    <row r="92" s="141" customFormat="1" hidden="1"/>
    <row r="93" s="141" customFormat="1" hidden="1"/>
    <row r="94" s="141" customFormat="1" hidden="1"/>
    <row r="95" s="141" customFormat="1" hidden="1"/>
    <row r="96" s="141" customFormat="1" hidden="1"/>
    <row r="97" s="141" customFormat="1" hidden="1"/>
    <row r="98" s="141" customFormat="1" hidden="1"/>
    <row r="99" s="141" customFormat="1" hidden="1"/>
    <row r="100" s="141" customFormat="1" hidden="1"/>
    <row r="101" s="141" customFormat="1" hidden="1"/>
    <row r="102" s="141" customFormat="1" hidden="1"/>
    <row r="103" s="141" customFormat="1" hidden="1"/>
    <row r="104" s="141" customFormat="1" hidden="1"/>
    <row r="105" s="141" customFormat="1" hidden="1"/>
    <row r="106" s="141" customFormat="1" hidden="1"/>
    <row r="107" s="141" customFormat="1" hidden="1"/>
    <row r="108" s="141" customFormat="1" hidden="1"/>
    <row r="109" s="141" customFormat="1" hidden="1"/>
    <row r="110" s="141" customFormat="1" hidden="1"/>
    <row r="111" s="141" customFormat="1" hidden="1"/>
    <row r="112" s="141" customFormat="1" hidden="1"/>
    <row r="113" s="141" customFormat="1" hidden="1"/>
    <row r="114" s="141" customFormat="1" hidden="1"/>
    <row r="115" s="141" customFormat="1" hidden="1"/>
    <row r="116" s="141" customFormat="1" hidden="1"/>
    <row r="117" s="141" customFormat="1" hidden="1"/>
    <row r="118" s="141" customFormat="1" hidden="1"/>
    <row r="119" s="141" customFormat="1" hidden="1"/>
    <row r="120" s="141" customFormat="1" hidden="1"/>
    <row r="121" s="141" customFormat="1" hidden="1"/>
    <row r="122" s="141" customFormat="1" hidden="1"/>
    <row r="123" s="141" customFormat="1" hidden="1"/>
    <row r="124" s="141" customFormat="1" hidden="1"/>
    <row r="125" s="141" customFormat="1" hidden="1"/>
    <row r="126" s="141" customFormat="1" hidden="1"/>
    <row r="127" s="141" customFormat="1" hidden="1"/>
    <row r="128" s="141" customFormat="1" hidden="1"/>
    <row r="129" s="141" customFormat="1" hidden="1"/>
    <row r="130" s="141" customFormat="1" hidden="1"/>
    <row r="131" s="141" customFormat="1" hidden="1"/>
    <row r="132" s="141" customFormat="1" hidden="1"/>
    <row r="133" s="141" customFormat="1" hidden="1"/>
    <row r="134" s="141" customFormat="1" hidden="1"/>
    <row r="135" s="141" customFormat="1" hidden="1"/>
    <row r="136" s="141" customFormat="1" hidden="1"/>
    <row r="137" s="141" customFormat="1" hidden="1"/>
    <row r="138" s="141" customFormat="1" hidden="1"/>
    <row r="139" s="141" customFormat="1" hidden="1"/>
    <row r="140" s="141" customFormat="1" hidden="1"/>
    <row r="141" s="141" customFormat="1" hidden="1"/>
    <row r="142" s="141" customFormat="1" hidden="1"/>
    <row r="143" s="141" customFormat="1" hidden="1"/>
    <row r="144" s="141" customFormat="1" hidden="1"/>
    <row r="145" s="141" customFormat="1" hidden="1"/>
    <row r="146" s="141" customFormat="1" hidden="1"/>
    <row r="147" s="141" customFormat="1" hidden="1"/>
    <row r="148" s="141" customFormat="1" hidden="1"/>
    <row r="149" s="141" customFormat="1" hidden="1"/>
    <row r="150" s="141" customFormat="1" hidden="1"/>
    <row r="151" s="141" customFormat="1" hidden="1"/>
    <row r="152" s="141" customFormat="1" hidden="1"/>
    <row r="153" s="141" customFormat="1" hidden="1"/>
    <row r="154" s="141" customFormat="1" hidden="1"/>
    <row r="155" s="141" customFormat="1" hidden="1"/>
    <row r="156" s="141" customFormat="1" hidden="1"/>
    <row r="157" s="141" customFormat="1" hidden="1"/>
    <row r="158" s="141" customFormat="1" hidden="1"/>
    <row r="159" s="141" customFormat="1" hidden="1"/>
    <row r="160" s="141" customFormat="1" hidden="1"/>
    <row r="161" s="141" customFormat="1" hidden="1"/>
    <row r="162" s="141" customFormat="1" hidden="1"/>
    <row r="163" s="141" customFormat="1" hidden="1"/>
    <row r="164" s="141" customFormat="1" hidden="1"/>
    <row r="165" s="141" customFormat="1" hidden="1"/>
    <row r="166" s="141" customFormat="1" hidden="1"/>
    <row r="167" s="141" customFormat="1" hidden="1"/>
    <row r="168" s="141" customFormat="1" hidden="1"/>
    <row r="169" s="141" customFormat="1" hidden="1"/>
    <row r="170" s="141" customFormat="1" hidden="1"/>
    <row r="171" s="141" customFormat="1" hidden="1"/>
    <row r="172" s="141" customFormat="1" hidden="1"/>
    <row r="173" s="141" customFormat="1" hidden="1"/>
    <row r="174" s="141" customFormat="1" hidden="1"/>
    <row r="175" s="141" customFormat="1" hidden="1"/>
    <row r="176" s="141" customFormat="1" hidden="1"/>
    <row r="177" s="141" customFormat="1" hidden="1"/>
    <row r="178" s="141" customFormat="1" hidden="1"/>
    <row r="179" s="141" customFormat="1" hidden="1"/>
    <row r="180" s="141" customFormat="1" hidden="1"/>
    <row r="181" s="141" customFormat="1" hidden="1"/>
    <row r="182" s="141" customFormat="1" hidden="1"/>
    <row r="183" s="141" customFormat="1" hidden="1"/>
    <row r="184" s="141" customFormat="1" hidden="1"/>
    <row r="185" s="141" customFormat="1" hidden="1"/>
    <row r="186" s="141" customFormat="1" hidden="1"/>
    <row r="187" s="141" customFormat="1" hidden="1"/>
    <row r="188" s="141" customFormat="1" hidden="1"/>
    <row r="189" s="141" customFormat="1" hidden="1"/>
    <row r="190" s="141" customFormat="1" hidden="1"/>
    <row r="191" s="141" customFormat="1" hidden="1"/>
    <row r="192" s="141" customFormat="1" hidden="1"/>
    <row r="193" s="141" customFormat="1" hidden="1"/>
    <row r="194" s="141" customFormat="1" hidden="1"/>
    <row r="195" s="141" customFormat="1" hidden="1"/>
    <row r="196" s="141" customFormat="1" hidden="1"/>
    <row r="197" s="141" customFormat="1" hidden="1"/>
    <row r="198" s="141" customFormat="1" hidden="1"/>
    <row r="199" s="141" customFormat="1" hidden="1"/>
    <row r="200" s="141" customFormat="1" hidden="1"/>
    <row r="201" s="141" customFormat="1" hidden="1"/>
    <row r="202" s="141" customFormat="1" hidden="1"/>
    <row r="203" s="141" customFormat="1" hidden="1"/>
    <row r="204" s="141" customFormat="1" hidden="1"/>
    <row r="205" s="141" customFormat="1" hidden="1"/>
    <row r="206" s="141" customFormat="1" hidden="1"/>
    <row r="207" s="141" customFormat="1" hidden="1"/>
    <row r="208" s="141" customFormat="1" hidden="1"/>
    <row r="209" s="141" customFormat="1" hidden="1"/>
    <row r="210" s="141" customFormat="1" hidden="1"/>
    <row r="211" s="141" customFormat="1" hidden="1"/>
    <row r="212" s="141" customFormat="1" hidden="1"/>
    <row r="213" s="141" customFormat="1" hidden="1"/>
    <row r="214" s="141" customFormat="1" hidden="1"/>
  </sheetData>
  <customSheetViews>
    <customSheetView guid="{6A6C5C47-1099-432F-9569-17C0C58F17AA}" scale="80" showGridLines="0">
      <selection activeCell="J48" sqref="J48"/>
      <pageMargins left="0.7" right="0.7" top="0.75" bottom="0.75" header="0.3" footer="0.3"/>
      <pageSetup paperSize="9" orientation="portrait" r:id="rId1"/>
    </customSheetView>
  </customSheetViews>
  <mergeCells count="7">
    <mergeCell ref="F4:G4"/>
    <mergeCell ref="E6:I6"/>
    <mergeCell ref="E13:H13"/>
    <mergeCell ref="C30:G30"/>
    <mergeCell ref="C9:C10"/>
    <mergeCell ref="B26:G26"/>
    <mergeCell ref="B21:G21"/>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80" zoomScaleNormal="80" workbookViewId="0"/>
  </sheetViews>
  <sheetFormatPr defaultColWidth="0" defaultRowHeight="15" zeroHeight="1"/>
  <cols>
    <col min="1" max="1" width="2.42578125" customWidth="1"/>
    <col min="2" max="2" width="2.42578125" style="36" customWidth="1"/>
    <col min="3" max="3" width="10.140625" style="36" customWidth="1"/>
    <col min="4" max="9" width="13.140625" style="36" customWidth="1"/>
    <col min="10" max="11" width="9.140625" style="36" customWidth="1"/>
    <col min="12" max="12" width="2.85546875" style="36" customWidth="1"/>
    <col min="13" max="14" width="9.140625" customWidth="1"/>
    <col min="15" max="16384" width="9.140625" hidden="1"/>
  </cols>
  <sheetData>
    <row r="1" spans="2:14"/>
    <row r="2" spans="2:14" s="40" customFormat="1" ht="21" customHeight="1">
      <c r="B2" s="28" t="s">
        <v>25</v>
      </c>
      <c r="C2" s="28"/>
      <c r="D2" s="28"/>
      <c r="E2" s="28"/>
      <c r="F2" s="28"/>
      <c r="G2" s="28"/>
      <c r="H2" s="28"/>
      <c r="I2" s="28"/>
      <c r="J2" s="28"/>
      <c r="K2" s="28"/>
      <c r="L2" s="39"/>
    </row>
    <row r="3" spans="2:14">
      <c r="B3" s="5" t="s">
        <v>0</v>
      </c>
      <c r="C3" s="5"/>
      <c r="D3" s="41" t="str">
        <f>'AER Summary'!C3</f>
        <v>Notices of arrangement and completion notices</v>
      </c>
      <c r="E3" s="23"/>
      <c r="F3" s="23"/>
      <c r="G3" s="23"/>
      <c r="H3" s="23"/>
      <c r="I3" s="23"/>
      <c r="J3" s="23"/>
      <c r="K3" s="23"/>
      <c r="M3" s="37"/>
    </row>
    <row r="4" spans="2:14">
      <c r="B4" s="37"/>
      <c r="C4"/>
      <c r="D4"/>
      <c r="E4"/>
      <c r="F4"/>
      <c r="G4"/>
      <c r="H4"/>
      <c r="I4"/>
      <c r="J4"/>
      <c r="K4"/>
      <c r="L4"/>
    </row>
    <row r="5" spans="2:14">
      <c r="B5" s="50" t="s">
        <v>64</v>
      </c>
      <c r="C5" s="50"/>
      <c r="D5" s="50"/>
      <c r="E5" s="50"/>
      <c r="F5" s="50"/>
      <c r="G5" s="50"/>
      <c r="H5" s="50"/>
      <c r="I5" s="50"/>
      <c r="J5" s="50"/>
      <c r="K5" s="50"/>
    </row>
    <row r="6" spans="2:14" ht="96" customHeight="1">
      <c r="B6" s="180" t="s">
        <v>65</v>
      </c>
      <c r="C6" s="180"/>
      <c r="D6" s="180"/>
      <c r="E6" s="180"/>
      <c r="F6" s="180"/>
      <c r="G6" s="180"/>
      <c r="H6" s="180"/>
      <c r="I6" s="180"/>
      <c r="J6" s="180"/>
      <c r="K6" s="180"/>
    </row>
    <row r="7" spans="2:14">
      <c r="B7" s="37"/>
      <c r="C7"/>
      <c r="D7"/>
      <c r="E7"/>
      <c r="F7"/>
      <c r="G7"/>
      <c r="H7"/>
      <c r="I7"/>
      <c r="J7"/>
      <c r="K7"/>
      <c r="L7"/>
    </row>
    <row r="8" spans="2:14">
      <c r="B8" s="50" t="s">
        <v>69</v>
      </c>
      <c r="C8" s="50"/>
      <c r="D8" s="50"/>
      <c r="E8" s="50"/>
      <c r="F8" s="50"/>
      <c r="G8" s="50"/>
      <c r="H8" s="50"/>
      <c r="I8" s="50"/>
      <c r="J8" s="50"/>
      <c r="K8" s="50"/>
    </row>
    <row r="9" spans="2:14" ht="178.5" customHeight="1">
      <c r="B9" s="179" t="str">
        <f>'AER Summary'!B21:G21</f>
        <v xml:space="preserve">A distributor may be required to perform work of an administrative nature where a local council requires evidence in writing from the distributor that all necessary arrangements have been made to supply electricity to a development. This may include receiving and checking subdivision plans and 88 B instruments, copying subdivision plans, checking and recording easement details, assessing supply availability, liaising with developers if errors or changes are required and preparing notifications of arrangement. 
A distributor may also be required to provide a completion notice (other than a notice of arrangement). This applies where the customer/developer or ASP requests distributor to provide documentation confirming progress of work. Usually associated with discharging contractual arrangements (e.g. progress payments) to meet contractual undertakings. 
</v>
      </c>
      <c r="C9" s="179"/>
      <c r="D9" s="179"/>
      <c r="E9" s="179"/>
      <c r="F9" s="179"/>
      <c r="G9" s="179"/>
      <c r="H9" s="179"/>
      <c r="I9" s="179"/>
      <c r="J9" s="179"/>
      <c r="K9" s="179"/>
    </row>
    <row r="10" spans="2:14"/>
    <row r="11" spans="2:14">
      <c r="B11" s="181" t="s">
        <v>67</v>
      </c>
      <c r="C11" s="181"/>
      <c r="D11" s="181"/>
      <c r="E11" s="181"/>
      <c r="F11" s="181"/>
      <c r="G11" s="181"/>
      <c r="H11" s="181"/>
      <c r="I11" s="181"/>
      <c r="J11" s="181"/>
      <c r="K11" s="181"/>
    </row>
    <row r="12" spans="2:14" ht="14.45" customHeight="1">
      <c r="B12" s="182" t="str">
        <f>'AER Summary'!B8</f>
        <v>Notice of arrangements</v>
      </c>
      <c r="C12" s="183"/>
      <c r="D12" s="183"/>
      <c r="E12" s="183"/>
      <c r="F12" s="183"/>
      <c r="G12" s="183"/>
      <c r="H12" s="183"/>
      <c r="I12" s="183"/>
      <c r="J12" s="183"/>
      <c r="K12" s="183"/>
      <c r="M12" s="38"/>
    </row>
    <row r="13" spans="2:14" ht="211.5" customHeight="1">
      <c r="B13" s="179" t="s">
        <v>84</v>
      </c>
      <c r="C13" s="179"/>
      <c r="D13" s="179"/>
      <c r="E13" s="179"/>
      <c r="F13" s="179"/>
      <c r="G13" s="179"/>
      <c r="H13" s="179"/>
      <c r="I13" s="179"/>
      <c r="J13" s="179"/>
      <c r="K13" s="179"/>
      <c r="M13" s="38"/>
    </row>
    <row r="14" spans="2:14"/>
    <row r="15" spans="2:14" s="7" customFormat="1">
      <c r="B15" s="42" t="s">
        <v>14</v>
      </c>
      <c r="C15" s="42"/>
      <c r="D15" s="42"/>
      <c r="E15" s="42"/>
      <c r="F15" s="42"/>
      <c r="G15" s="42"/>
      <c r="H15" s="42"/>
      <c r="I15" s="42"/>
      <c r="J15" s="42"/>
      <c r="K15" s="42"/>
      <c r="L15" s="36"/>
      <c r="M15"/>
      <c r="N15"/>
    </row>
    <row r="16" spans="2:14" s="7" customFormat="1">
      <c r="B16" s="178"/>
      <c r="C16" s="178"/>
      <c r="D16" s="178"/>
      <c r="E16" s="178"/>
      <c r="F16" s="178"/>
      <c r="G16" s="178"/>
      <c r="H16" s="178"/>
      <c r="I16" s="178"/>
      <c r="J16" s="178"/>
      <c r="K16" s="178"/>
      <c r="L16" s="36"/>
      <c r="M16"/>
      <c r="N16"/>
    </row>
    <row r="17" spans="2:14">
      <c r="B17"/>
      <c r="C17"/>
      <c r="D17"/>
      <c r="E17"/>
      <c r="F17"/>
      <c r="G17"/>
      <c r="H17"/>
      <c r="I17"/>
      <c r="J17"/>
      <c r="K17"/>
      <c r="L17" s="7"/>
      <c r="M17" s="7"/>
      <c r="N17" s="7"/>
    </row>
    <row r="18" spans="2:14">
      <c r="B18"/>
      <c r="C18"/>
      <c r="D18"/>
      <c r="E18"/>
      <c r="F18"/>
      <c r="G18"/>
      <c r="H18"/>
      <c r="I18"/>
      <c r="J18"/>
      <c r="K18"/>
      <c r="L18" s="7"/>
      <c r="M18" s="7"/>
      <c r="N18" s="7"/>
    </row>
    <row r="19" spans="2:14">
      <c r="B19"/>
      <c r="C19"/>
      <c r="D19"/>
      <c r="E19"/>
      <c r="F19"/>
      <c r="G19"/>
      <c r="H19"/>
      <c r="I19"/>
      <c r="J19"/>
      <c r="K19"/>
      <c r="L19"/>
    </row>
    <row r="20" spans="2:14">
      <c r="B20"/>
      <c r="C20"/>
      <c r="D20"/>
      <c r="E20"/>
      <c r="F20"/>
      <c r="G20"/>
      <c r="H20"/>
      <c r="I20"/>
      <c r="J20"/>
      <c r="K20"/>
      <c r="L20"/>
    </row>
    <row r="21" spans="2:14"/>
    <row r="22" spans="2:14" hidden="1"/>
    <row r="23" spans="2:14" hidden="1"/>
    <row r="24" spans="2:14" ht="100.15" hidden="1" customHeight="1"/>
    <row r="25" spans="2:14" hidden="1"/>
    <row r="26" spans="2:14" hidden="1"/>
    <row r="27" spans="2:14" ht="100.15" hidden="1" customHeight="1"/>
    <row r="28" spans="2:14" hidden="1"/>
    <row r="29" spans="2:14" hidden="1"/>
    <row r="30" spans="2:14" ht="100.15" hidden="1" customHeight="1"/>
    <row r="31" spans="2:14" hidden="1"/>
    <row r="32" spans="2:14" hidden="1"/>
    <row r="33" ht="100.15" hidden="1" customHeight="1"/>
    <row r="34" hidden="1"/>
    <row r="35" hidden="1"/>
    <row r="36" hidden="1"/>
    <row r="37" s="7" customFormat="1" hidden="1"/>
    <row r="38" s="7" customFormat="1" hidden="1"/>
  </sheetData>
  <customSheetViews>
    <customSheetView guid="{6A6C5C47-1099-432F-9569-17C0C58F17AA}" scale="80" showGridLines="0" topLeftCell="A13">
      <selection activeCell="B13" sqref="B13:K13"/>
      <pageMargins left="0.7" right="0.7" top="0.75" bottom="0.75" header="0.3" footer="0.3"/>
    </customSheetView>
  </customSheetViews>
  <mergeCells count="6">
    <mergeCell ref="B16:K16"/>
    <mergeCell ref="B13:K13"/>
    <mergeCell ref="B6:K6"/>
    <mergeCell ref="B9:K9"/>
    <mergeCell ref="B11:K11"/>
    <mergeCell ref="B12:K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zoomScale="80" zoomScaleNormal="80" workbookViewId="0"/>
  </sheetViews>
  <sheetFormatPr defaultColWidth="0" defaultRowHeight="15" zeroHeight="1"/>
  <cols>
    <col min="1" max="1" width="2.42578125" customWidth="1"/>
    <col min="2" max="2" width="12.28515625" style="36" customWidth="1"/>
    <col min="3" max="3" width="5.7109375" style="36" customWidth="1"/>
    <col min="4" max="4" width="30.7109375" style="36" customWidth="1"/>
    <col min="5" max="8" width="15.7109375" style="36" customWidth="1"/>
    <col min="9" max="9" width="2.28515625" style="36" customWidth="1"/>
    <col min="10" max="12" width="15.7109375" style="36" customWidth="1"/>
    <col min="13" max="13" width="15.7109375" customWidth="1"/>
    <col min="14" max="14" width="9.140625" customWidth="1"/>
    <col min="15" max="16384" width="9.140625" hidden="1"/>
  </cols>
  <sheetData>
    <row r="1" spans="2:14"/>
    <row r="2" spans="2:14" s="40" customFormat="1" ht="21" customHeight="1">
      <c r="B2" s="28" t="s">
        <v>25</v>
      </c>
      <c r="C2" s="28"/>
      <c r="D2" s="28"/>
      <c r="E2" s="28"/>
      <c r="F2" s="28"/>
      <c r="G2" s="28"/>
      <c r="H2" s="28"/>
      <c r="I2" s="28"/>
      <c r="J2" s="28"/>
      <c r="K2" s="28"/>
      <c r="L2" s="28"/>
    </row>
    <row r="3" spans="2:14">
      <c r="B3" s="5" t="s">
        <v>0</v>
      </c>
      <c r="C3" s="183" t="str">
        <f>'AER Summary'!C3</f>
        <v>Notices of arrangement and completion notices</v>
      </c>
      <c r="D3" s="183"/>
      <c r="E3" s="183"/>
      <c r="F3" s="183"/>
      <c r="G3" s="183"/>
      <c r="H3" s="183"/>
      <c r="I3" s="183"/>
      <c r="J3" s="183"/>
      <c r="K3" s="183"/>
      <c r="L3" s="183"/>
    </row>
    <row r="4" spans="2:14"/>
    <row r="5" spans="2:14">
      <c r="B5" s="50" t="s">
        <v>51</v>
      </c>
      <c r="C5" s="183" t="str">
        <f>'AER Summary'!B8</f>
        <v>Notice of arrangements</v>
      </c>
      <c r="D5" s="183"/>
      <c r="E5" s="183"/>
      <c r="F5" s="183"/>
      <c r="G5" s="183"/>
      <c r="H5" s="183"/>
      <c r="I5" s="183"/>
      <c r="J5" s="183"/>
      <c r="K5" s="183"/>
      <c r="L5" s="183"/>
    </row>
    <row r="6" spans="2:14" ht="48" customHeight="1">
      <c r="B6" s="51"/>
      <c r="C6" s="186" t="s">
        <v>56</v>
      </c>
      <c r="D6" s="187"/>
      <c r="E6" s="53" t="s">
        <v>59</v>
      </c>
      <c r="F6" s="53" t="s">
        <v>83</v>
      </c>
      <c r="G6" s="53" t="s">
        <v>58</v>
      </c>
      <c r="H6" s="53" t="s">
        <v>68</v>
      </c>
      <c r="I6" s="54"/>
      <c r="J6" s="55" t="s">
        <v>55</v>
      </c>
      <c r="K6" s="55" t="s">
        <v>31</v>
      </c>
      <c r="L6" s="55" t="s">
        <v>52</v>
      </c>
    </row>
    <row r="7" spans="2:14">
      <c r="B7" s="49"/>
      <c r="C7" s="52" t="s">
        <v>41</v>
      </c>
      <c r="D7" s="61" t="str">
        <f>VLOOKUP($C7,'Input Data'!$B$37:$C$41,2,FALSE)</f>
        <v>Admin Support</v>
      </c>
      <c r="E7" s="62">
        <f>VLOOKUP($C7,'Input Data'!$B$37:$L$41,11,FALSE)</f>
        <v>102.26</v>
      </c>
      <c r="F7" s="62">
        <v>1</v>
      </c>
      <c r="G7" s="57">
        <v>1</v>
      </c>
      <c r="H7" s="63">
        <f>E7*F7*G7</f>
        <v>102.26</v>
      </c>
      <c r="I7" s="49"/>
      <c r="J7" s="62">
        <f>VLOOKUP($C7,'Input Data'!$B$37:$L$41,3,FALSE)*G7</f>
        <v>43.701767985457586</v>
      </c>
      <c r="K7" s="62">
        <f>VLOOKUP($C7,'Input Data'!$B$37:$L$41,6,FALSE)*G7</f>
        <v>22.826318723922128</v>
      </c>
      <c r="L7" s="62">
        <f>VLOOKUP($C7,'Input Data'!$B$37:$L$41,8,FALSE)*G7</f>
        <v>33.264043354689861</v>
      </c>
    </row>
    <row r="8" spans="2:14">
      <c r="B8" s="49"/>
      <c r="C8" s="52" t="s">
        <v>45</v>
      </c>
      <c r="D8" s="61" t="str">
        <f>VLOOKUP($C8,'Input Data'!$B$37:$C$41,2,FALSE)</f>
        <v>EO 7/Engineer</v>
      </c>
      <c r="E8" s="62">
        <f>VLOOKUP($C8,'Input Data'!$B$37:$L$41,11,FALSE)</f>
        <v>191.74</v>
      </c>
      <c r="F8" s="62">
        <v>1</v>
      </c>
      <c r="G8" s="57">
        <v>1.75</v>
      </c>
      <c r="H8" s="63">
        <f>E8*F8*G8</f>
        <v>335.54500000000002</v>
      </c>
      <c r="I8" s="49"/>
      <c r="J8" s="62">
        <f>VLOOKUP($C8,'Input Data'!$B$37:$L$41,3,FALSE)*G8</f>
        <v>135.30739703189752</v>
      </c>
      <c r="K8" s="62">
        <f>VLOOKUP($C8,'Input Data'!$B$37:$L$41,6,FALSE)*G8</f>
        <v>70.673794510605049</v>
      </c>
      <c r="L8" s="62">
        <f>VLOOKUP($C8,'Input Data'!$B$37:$L$41,8,FALSE)*G8</f>
        <v>142.1270221643268</v>
      </c>
    </row>
    <row r="9" spans="2:14">
      <c r="B9" s="49"/>
      <c r="C9" s="56"/>
      <c r="D9" s="56"/>
      <c r="E9" s="56"/>
      <c r="F9" s="94"/>
      <c r="G9" s="58" t="s">
        <v>53</v>
      </c>
      <c r="H9" s="64">
        <f>SUM(H7:H8)</f>
        <v>437.80500000000001</v>
      </c>
      <c r="I9" s="49"/>
      <c r="J9" s="64">
        <f t="shared" ref="J9:L9" si="0">SUM(J7:J8)</f>
        <v>179.00916501735512</v>
      </c>
      <c r="K9" s="64">
        <f t="shared" si="0"/>
        <v>93.500113234527177</v>
      </c>
      <c r="L9" s="64">
        <f t="shared" si="0"/>
        <v>175.39106551901665</v>
      </c>
      <c r="M9" s="65"/>
    </row>
    <row r="10" spans="2:14">
      <c r="B10" s="49"/>
      <c r="C10" s="49"/>
      <c r="D10" s="49"/>
      <c r="E10" s="49"/>
      <c r="F10" s="49"/>
      <c r="G10" s="59"/>
      <c r="H10" s="60" t="s">
        <v>54</v>
      </c>
      <c r="I10" s="49"/>
      <c r="J10" s="54" t="s">
        <v>55</v>
      </c>
      <c r="K10" s="54" t="s">
        <v>31</v>
      </c>
      <c r="L10" s="54" t="s">
        <v>52</v>
      </c>
    </row>
    <row r="11" spans="2:14" ht="7.15" customHeight="1"/>
    <row r="12" spans="2:14" s="7" customFormat="1">
      <c r="B12" s="185" t="s">
        <v>14</v>
      </c>
      <c r="C12" s="185"/>
      <c r="D12" s="185"/>
      <c r="E12" s="185"/>
      <c r="F12" s="185"/>
      <c r="G12" s="185"/>
      <c r="H12" s="185"/>
      <c r="I12" s="185"/>
      <c r="J12" s="185"/>
      <c r="K12" s="185"/>
      <c r="L12" s="185"/>
      <c r="N12"/>
    </row>
    <row r="13" spans="2:14" s="7" customFormat="1">
      <c r="B13" s="184" t="s">
        <v>286</v>
      </c>
      <c r="C13" s="184"/>
      <c r="D13" s="184"/>
      <c r="E13" s="184"/>
      <c r="F13" s="184"/>
      <c r="G13" s="184"/>
      <c r="H13" s="184"/>
      <c r="I13" s="184"/>
      <c r="J13" s="184"/>
      <c r="K13" s="184"/>
      <c r="L13" s="184"/>
      <c r="N13"/>
    </row>
    <row r="14" spans="2:14"/>
    <row r="15" spans="2:14" ht="14.45" customHeight="1">
      <c r="B15" s="50" t="s">
        <v>51</v>
      </c>
      <c r="C15" s="183" t="str">
        <f>'AER Summary'!B9</f>
        <v>Notice of arrangements (early)</v>
      </c>
      <c r="D15" s="183"/>
      <c r="E15" s="183"/>
      <c r="F15" s="183"/>
      <c r="G15" s="183"/>
      <c r="H15" s="183"/>
      <c r="I15" s="183"/>
      <c r="J15" s="183"/>
      <c r="K15" s="183"/>
      <c r="L15" s="183"/>
    </row>
    <row r="16" spans="2:14" ht="48" customHeight="1">
      <c r="B16" s="51"/>
      <c r="C16" s="186" t="s">
        <v>56</v>
      </c>
      <c r="D16" s="187"/>
      <c r="E16" s="53" t="s">
        <v>59</v>
      </c>
      <c r="F16" s="53" t="s">
        <v>83</v>
      </c>
      <c r="G16" s="53" t="s">
        <v>58</v>
      </c>
      <c r="H16" s="53" t="s">
        <v>68</v>
      </c>
      <c r="I16" s="54"/>
      <c r="J16" s="55" t="s">
        <v>55</v>
      </c>
      <c r="K16" s="55" t="s">
        <v>31</v>
      </c>
      <c r="L16" s="55" t="s">
        <v>52</v>
      </c>
    </row>
    <row r="17" spans="2:13">
      <c r="B17" s="49"/>
      <c r="C17" s="52" t="s">
        <v>41</v>
      </c>
      <c r="D17" s="61" t="str">
        <f>VLOOKUP($C17,'Input Data'!$B$37:$C$41,2,FALSE)</f>
        <v>Admin Support</v>
      </c>
      <c r="E17" s="62">
        <f>VLOOKUP($C17,'Input Data'!$B$37:$L$41,11,FALSE)</f>
        <v>102.26</v>
      </c>
      <c r="F17" s="62">
        <v>1</v>
      </c>
      <c r="G17" s="57">
        <v>1</v>
      </c>
      <c r="H17" s="63">
        <f>E17*F17*G17</f>
        <v>102.26</v>
      </c>
      <c r="I17" s="49"/>
      <c r="J17" s="62">
        <f>VLOOKUP($C17,'Input Data'!$B$37:$L$41,3,FALSE)*G17</f>
        <v>43.701767985457586</v>
      </c>
      <c r="K17" s="62">
        <f>VLOOKUP($C17,'Input Data'!$B$37:$L$41,6,FALSE)*G17</f>
        <v>22.826318723922128</v>
      </c>
      <c r="L17" s="62">
        <f>VLOOKUP($C17,'Input Data'!$B$37:$L$41,8,FALSE)*G17</f>
        <v>33.264043354689861</v>
      </c>
    </row>
    <row r="18" spans="2:13">
      <c r="B18" s="49"/>
      <c r="C18" s="52" t="s">
        <v>45</v>
      </c>
      <c r="D18" s="61" t="str">
        <f>VLOOKUP($C18,'Input Data'!$B$37:$C$41,2,FALSE)</f>
        <v>EO 7/Engineer</v>
      </c>
      <c r="E18" s="62">
        <f>VLOOKUP($C18,'Input Data'!$B$37:$L$41,11,FALSE)</f>
        <v>191.74</v>
      </c>
      <c r="F18" s="62">
        <v>1</v>
      </c>
      <c r="G18" s="57">
        <v>7.25</v>
      </c>
      <c r="H18" s="63">
        <f>E18*F18*G18</f>
        <v>1390.115</v>
      </c>
      <c r="I18" s="49"/>
      <c r="J18" s="62">
        <f>VLOOKUP($C18,'Input Data'!$B$37:$L$41,3,FALSE)*G18</f>
        <v>560.55921627500402</v>
      </c>
      <c r="K18" s="62">
        <f>VLOOKUP($C18,'Input Data'!$B$37:$L$41,6,FALSE)*G18</f>
        <v>292.79143440107805</v>
      </c>
      <c r="L18" s="62">
        <f>VLOOKUP($C18,'Input Data'!$B$37:$L$41,8,FALSE)*G18</f>
        <v>588.81194896649674</v>
      </c>
    </row>
    <row r="19" spans="2:13">
      <c r="B19" s="49"/>
      <c r="C19" s="56"/>
      <c r="D19" s="56"/>
      <c r="E19" s="56"/>
      <c r="F19" s="94"/>
      <c r="G19" s="58" t="s">
        <v>53</v>
      </c>
      <c r="H19" s="64">
        <f>SUM(H17:H18)</f>
        <v>1492.375</v>
      </c>
      <c r="I19" s="49"/>
      <c r="J19" s="64">
        <f t="shared" ref="J19:L19" si="1">SUM(J17:J18)</f>
        <v>604.26098426046156</v>
      </c>
      <c r="K19" s="64">
        <f t="shared" si="1"/>
        <v>315.61775312500015</v>
      </c>
      <c r="L19" s="64">
        <f t="shared" si="1"/>
        <v>622.07599232118662</v>
      </c>
      <c r="M19" s="65"/>
    </row>
    <row r="20" spans="2:13" ht="7.15" customHeight="1"/>
    <row r="21" spans="2:13" s="7" customFormat="1">
      <c r="B21" s="185" t="s">
        <v>14</v>
      </c>
      <c r="C21" s="185"/>
      <c r="D21" s="185"/>
      <c r="E21" s="185"/>
      <c r="F21" s="185"/>
      <c r="G21" s="185"/>
      <c r="H21" s="185"/>
      <c r="I21" s="185"/>
      <c r="J21" s="185"/>
      <c r="K21" s="185"/>
      <c r="L21" s="185"/>
    </row>
    <row r="22" spans="2:13" s="7" customFormat="1">
      <c r="B22" s="184" t="s">
        <v>66</v>
      </c>
      <c r="C22" s="184"/>
      <c r="D22" s="184"/>
      <c r="E22" s="184"/>
      <c r="F22" s="184"/>
      <c r="G22" s="184"/>
      <c r="H22" s="184"/>
      <c r="I22" s="184"/>
      <c r="J22" s="184"/>
      <c r="K22" s="184"/>
      <c r="L22" s="184"/>
    </row>
    <row r="23" spans="2:13" ht="7.15" customHeight="1"/>
    <row r="24" spans="2:13"/>
    <row r="25" spans="2:13"/>
    <row r="26" spans="2:13"/>
    <row r="27" spans="2:13"/>
    <row r="28" spans="2:13"/>
  </sheetData>
  <customSheetViews>
    <customSheetView guid="{6A6C5C47-1099-432F-9569-17C0C58F17AA}" scale="80" showGridLines="0">
      <selection activeCell="Q18" sqref="Q18"/>
      <pageMargins left="0.7" right="0.7" top="0.75" bottom="0.75" header="0.3" footer="0.3"/>
      <pageSetup paperSize="9" orientation="portrait" verticalDpi="0" r:id="rId1"/>
    </customSheetView>
  </customSheetViews>
  <mergeCells count="9">
    <mergeCell ref="B13:L13"/>
    <mergeCell ref="B21:L21"/>
    <mergeCell ref="B22:L22"/>
    <mergeCell ref="C3:L3"/>
    <mergeCell ref="C5:L5"/>
    <mergeCell ref="C6:D6"/>
    <mergeCell ref="C16:D16"/>
    <mergeCell ref="C15:L15"/>
    <mergeCell ref="B12:L12"/>
  </mergeCells>
  <dataValidations disablePrompts="1" count="1">
    <dataValidation type="list" allowBlank="1" showInputMessage="1" showErrorMessage="1" sqref="C7:C8 C17:C18">
      <formula1>Rates</formula1>
    </dataValidation>
  </dataValidations>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H49"/>
  <sheetViews>
    <sheetView showGridLines="0" zoomScale="85" zoomScaleNormal="85" workbookViewId="0"/>
  </sheetViews>
  <sheetFormatPr defaultColWidth="0" defaultRowHeight="15" zeroHeight="1"/>
  <cols>
    <col min="1" max="1" width="3.7109375" customWidth="1"/>
    <col min="2" max="2" width="40.7109375" customWidth="1"/>
    <col min="3" max="12" width="20.7109375" customWidth="1"/>
    <col min="13" max="26" width="9.140625" customWidth="1"/>
    <col min="27" max="34" width="0" hidden="1" customWidth="1"/>
    <col min="35" max="16384" width="9.140625" hidden="1"/>
  </cols>
  <sheetData>
    <row r="1" spans="1:34"/>
    <row r="2" spans="1:34" s="40" customFormat="1" ht="21" customHeight="1">
      <c r="B2" s="28" t="s">
        <v>60</v>
      </c>
      <c r="C2" s="28"/>
      <c r="D2" s="28"/>
      <c r="E2" s="28"/>
      <c r="F2" s="28"/>
      <c r="G2" s="28"/>
      <c r="H2" s="28"/>
      <c r="I2" s="28"/>
      <c r="J2" s="28"/>
      <c r="K2" s="28"/>
      <c r="L2" s="28"/>
    </row>
    <row r="3" spans="1:34">
      <c r="B3" s="47"/>
    </row>
    <row r="4" spans="1:34"/>
    <row r="5" spans="1:34" s="8" customFormat="1">
      <c r="A5" s="15"/>
      <c r="B5" s="1" t="s">
        <v>290</v>
      </c>
      <c r="C5" s="1"/>
      <c r="D5" s="1"/>
      <c r="E5" s="4"/>
      <c r="F5" s="4"/>
      <c r="G5" s="4"/>
      <c r="H5" s="4"/>
      <c r="I5" s="4"/>
      <c r="J5" s="4"/>
      <c r="K5" s="4"/>
      <c r="L5" s="4"/>
      <c r="M5" s="16"/>
      <c r="N5" s="15"/>
      <c r="O5" s="15"/>
      <c r="P5" s="15"/>
      <c r="Q5" s="15"/>
      <c r="R5" s="15"/>
      <c r="S5" s="15"/>
      <c r="T5" s="15"/>
      <c r="U5" s="15"/>
      <c r="V5" s="15"/>
      <c r="W5" s="15"/>
      <c r="X5" s="15"/>
      <c r="Y5" s="15"/>
      <c r="Z5" s="15"/>
      <c r="AA5" s="15"/>
      <c r="AB5" s="15"/>
      <c r="AC5" s="15"/>
    </row>
    <row r="6" spans="1:34" s="15" customFormat="1">
      <c r="B6" s="43"/>
    </row>
    <row r="7" spans="1:34" s="15" customFormat="1">
      <c r="B7" s="3" t="s">
        <v>254</v>
      </c>
      <c r="C7" s="6" t="s">
        <v>6</v>
      </c>
      <c r="D7" s="6" t="s">
        <v>7</v>
      </c>
      <c r="E7" s="6" t="s">
        <v>8</v>
      </c>
      <c r="F7" s="6" t="s">
        <v>9</v>
      </c>
      <c r="G7" s="6" t="s">
        <v>10</v>
      </c>
      <c r="H7" s="31" t="s">
        <v>19</v>
      </c>
      <c r="I7" s="31" t="s">
        <v>20</v>
      </c>
      <c r="J7" s="31" t="s">
        <v>21</v>
      </c>
      <c r="K7" s="31" t="s">
        <v>22</v>
      </c>
      <c r="L7" s="31" t="s">
        <v>23</v>
      </c>
    </row>
    <row r="8" spans="1:34" s="15" customFormat="1">
      <c r="B8" s="8" t="s">
        <v>11</v>
      </c>
      <c r="C8" s="146">
        <v>1</v>
      </c>
      <c r="D8" s="146">
        <f>D9*D10</f>
        <v>1.0353329951690822</v>
      </c>
      <c r="E8" s="146">
        <f t="shared" ref="E8:G8" si="0">E9*E10</f>
        <v>1.0621947743913043</v>
      </c>
      <c r="F8" s="146">
        <f t="shared" si="0"/>
        <v>1.0876998293290694</v>
      </c>
      <c r="G8" s="146">
        <f t="shared" si="0"/>
        <v>1.1205581534732714</v>
      </c>
      <c r="H8" s="9"/>
      <c r="I8" s="9"/>
      <c r="J8" s="9"/>
      <c r="K8" s="9"/>
      <c r="L8" s="9"/>
    </row>
    <row r="9" spans="1:34" s="15" customFormat="1">
      <c r="B9" s="8" t="s">
        <v>12</v>
      </c>
      <c r="C9" s="146">
        <v>1</v>
      </c>
      <c r="D9" s="146">
        <f>C9*(1+D18)</f>
        <v>1.0248792270531402</v>
      </c>
      <c r="E9" s="146">
        <f t="shared" ref="E9:G10" si="1">D9*(1+E18)</f>
        <v>1.0403381642512077</v>
      </c>
      <c r="F9" s="146">
        <f t="shared" si="1"/>
        <v>1.0536231884057969</v>
      </c>
      <c r="G9" s="146">
        <f t="shared" si="1"/>
        <v>1.0736420289855071</v>
      </c>
      <c r="H9" s="9"/>
      <c r="I9" s="9"/>
      <c r="J9" s="9"/>
      <c r="K9" s="9"/>
      <c r="L9" s="9"/>
    </row>
    <row r="10" spans="1:34" s="15" customFormat="1">
      <c r="B10" s="8" t="s">
        <v>13</v>
      </c>
      <c r="C10" s="146">
        <v>1</v>
      </c>
      <c r="D10" s="146">
        <f>C10*(1+D19)</f>
        <v>1.0102</v>
      </c>
      <c r="E10" s="146">
        <f t="shared" si="1"/>
        <v>1.0210091399999999</v>
      </c>
      <c r="F10" s="146">
        <f t="shared" si="1"/>
        <v>1.0323423414540001</v>
      </c>
      <c r="G10" s="146">
        <f t="shared" si="1"/>
        <v>1.043698107209994</v>
      </c>
      <c r="H10" s="147"/>
      <c r="I10" s="147"/>
      <c r="J10" s="147"/>
      <c r="K10" s="147"/>
      <c r="L10" s="147"/>
    </row>
    <row r="11" spans="1:34" s="15" customFormat="1">
      <c r="B11" s="43"/>
    </row>
    <row r="12" spans="1:34" s="8" customFormat="1">
      <c r="A12" s="15"/>
      <c r="B12" s="3" t="s">
        <v>5</v>
      </c>
      <c r="C12" s="6" t="s">
        <v>6</v>
      </c>
      <c r="D12" s="6" t="s">
        <v>7</v>
      </c>
      <c r="E12" s="6" t="s">
        <v>8</v>
      </c>
      <c r="F12" s="6" t="s">
        <v>9</v>
      </c>
      <c r="G12" s="6" t="s">
        <v>10</v>
      </c>
      <c r="H12" s="31" t="s">
        <v>19</v>
      </c>
      <c r="I12" s="31" t="s">
        <v>20</v>
      </c>
      <c r="J12" s="31" t="s">
        <v>21</v>
      </c>
      <c r="K12" s="31" t="s">
        <v>22</v>
      </c>
      <c r="L12" s="31" t="s">
        <v>23</v>
      </c>
      <c r="R12" s="15"/>
      <c r="S12" s="15"/>
      <c r="T12" s="15"/>
      <c r="U12" s="15"/>
      <c r="V12" s="15"/>
      <c r="W12" s="15"/>
      <c r="X12" s="15"/>
      <c r="Y12" s="15"/>
      <c r="Z12" s="15"/>
      <c r="AA12" s="15"/>
      <c r="AB12" s="15"/>
      <c r="AC12" s="15"/>
      <c r="AD12" s="15"/>
      <c r="AE12" s="15"/>
      <c r="AF12" s="15"/>
      <c r="AG12" s="15"/>
      <c r="AH12" s="15"/>
    </row>
    <row r="13" spans="1:34" s="8" customFormat="1">
      <c r="A13" s="15"/>
      <c r="B13" s="8" t="s">
        <v>11</v>
      </c>
      <c r="C13" s="9"/>
      <c r="D13" s="9"/>
      <c r="E13" s="9"/>
      <c r="F13" s="9"/>
      <c r="G13" s="73">
        <v>1</v>
      </c>
      <c r="H13" s="73">
        <f>H14*H15</f>
        <v>1.0276240678492865</v>
      </c>
      <c r="I13" s="73">
        <f t="shared" ref="I13:L13" si="2">I14*I15</f>
        <v>1.0592497813772299</v>
      </c>
      <c r="J13" s="73">
        <f t="shared" si="2"/>
        <v>1.0963162030397382</v>
      </c>
      <c r="K13" s="73">
        <f t="shared" si="2"/>
        <v>1.1373288908332129</v>
      </c>
      <c r="L13" s="73">
        <f t="shared" si="2"/>
        <v>1.1781674433570202</v>
      </c>
      <c r="R13" s="15"/>
      <c r="S13" s="15"/>
      <c r="T13" s="15"/>
      <c r="U13" s="15"/>
      <c r="V13" s="15"/>
      <c r="W13" s="15"/>
      <c r="X13" s="15"/>
      <c r="Y13" s="15"/>
      <c r="Z13" s="15"/>
      <c r="AA13" s="15"/>
      <c r="AB13" s="15"/>
      <c r="AC13" s="15"/>
      <c r="AD13" s="15"/>
      <c r="AE13" s="15"/>
      <c r="AF13" s="15"/>
      <c r="AG13" s="15"/>
      <c r="AH13" s="15"/>
    </row>
    <row r="14" spans="1:34" s="8" customFormat="1">
      <c r="A14" s="15"/>
      <c r="B14" s="8" t="s">
        <v>12</v>
      </c>
      <c r="C14" s="9"/>
      <c r="D14" s="9"/>
      <c r="E14" s="9"/>
      <c r="F14" s="9"/>
      <c r="G14" s="72">
        <v>1</v>
      </c>
      <c r="H14" s="72">
        <f t="shared" ref="H14:L14" si="3">G14*(1+H18)</f>
        <v>1.0242487465753967</v>
      </c>
      <c r="I14" s="72">
        <f t="shared" si="3"/>
        <v>1.0490854948612711</v>
      </c>
      <c r="J14" s="72">
        <f t="shared" si="3"/>
        <v>1.0745245031620867</v>
      </c>
      <c r="K14" s="72">
        <f t="shared" si="3"/>
        <v>1.1005803755283181</v>
      </c>
      <c r="L14" s="72">
        <f t="shared" si="3"/>
        <v>1.1272680701403592</v>
      </c>
      <c r="N14" s="9"/>
      <c r="R14" s="15"/>
      <c r="S14" s="15"/>
      <c r="T14" s="15"/>
      <c r="U14" s="15"/>
      <c r="V14" s="15"/>
      <c r="W14" s="15"/>
      <c r="X14" s="15"/>
      <c r="Y14" s="15"/>
      <c r="Z14" s="15"/>
      <c r="AA14" s="15"/>
      <c r="AB14" s="15"/>
      <c r="AC14" s="15"/>
      <c r="AD14" s="15"/>
      <c r="AE14" s="15"/>
      <c r="AF14" s="15"/>
      <c r="AG14" s="15"/>
      <c r="AH14" s="15"/>
    </row>
    <row r="15" spans="1:34" s="8" customFormat="1">
      <c r="A15" s="15"/>
      <c r="B15" s="8" t="s">
        <v>13</v>
      </c>
      <c r="C15" s="9"/>
      <c r="D15" s="9"/>
      <c r="E15" s="9"/>
      <c r="F15" s="9"/>
      <c r="G15" s="72">
        <v>1</v>
      </c>
      <c r="H15" s="72">
        <f t="shared" ref="H15:L15" si="4">G15*(1+H19)</f>
        <v>1.0032954116714083</v>
      </c>
      <c r="I15" s="72">
        <f t="shared" si="4"/>
        <v>1.0096887113259563</v>
      </c>
      <c r="J15" s="72">
        <f t="shared" si="4"/>
        <v>1.0202803191677094</v>
      </c>
      <c r="K15" s="72">
        <f t="shared" si="4"/>
        <v>1.0333901240854437</v>
      </c>
      <c r="L15" s="72">
        <f t="shared" si="4"/>
        <v>1.0451528563301924</v>
      </c>
      <c r="N15" s="9"/>
      <c r="R15" s="15"/>
      <c r="S15" s="15"/>
      <c r="T15" s="15"/>
      <c r="U15" s="15"/>
      <c r="V15" s="15"/>
      <c r="W15" s="15"/>
      <c r="X15" s="15"/>
      <c r="Y15" s="15"/>
      <c r="Z15" s="15"/>
      <c r="AA15" s="15"/>
      <c r="AB15" s="15"/>
      <c r="AC15" s="15"/>
      <c r="AD15" s="15"/>
      <c r="AE15" s="15"/>
      <c r="AF15" s="15"/>
      <c r="AG15" s="15"/>
      <c r="AH15" s="15"/>
    </row>
    <row r="16" spans="1:34" s="8" customFormat="1">
      <c r="A16" s="15"/>
      <c r="C16" s="9"/>
      <c r="D16" s="9"/>
      <c r="E16" s="9"/>
      <c r="F16" s="9"/>
      <c r="G16" s="9"/>
      <c r="H16" s="9"/>
      <c r="I16" s="9"/>
      <c r="J16" s="9"/>
      <c r="K16" s="9"/>
      <c r="L16" s="9"/>
      <c r="M16" s="9"/>
      <c r="N16" s="9"/>
      <c r="O16" s="9"/>
      <c r="P16" s="9"/>
      <c r="Q16" s="9"/>
      <c r="R16" s="9"/>
      <c r="S16" s="15"/>
      <c r="T16" s="15"/>
      <c r="U16" s="15"/>
      <c r="V16" s="15"/>
      <c r="W16" s="15"/>
      <c r="X16" s="15"/>
      <c r="Y16" s="15"/>
      <c r="Z16" s="15"/>
      <c r="AA16" s="15"/>
      <c r="AB16" s="15"/>
      <c r="AC16" s="15"/>
      <c r="AD16" s="15"/>
      <c r="AE16" s="15"/>
      <c r="AF16" s="15"/>
      <c r="AG16" s="15"/>
      <c r="AH16" s="15"/>
    </row>
    <row r="17" spans="1:34" s="8" customFormat="1">
      <c r="A17" s="15"/>
      <c r="B17" s="3" t="s">
        <v>251</v>
      </c>
      <c r="C17" s="6" t="s">
        <v>6</v>
      </c>
      <c r="D17" s="6" t="s">
        <v>7</v>
      </c>
      <c r="E17" s="6" t="s">
        <v>8</v>
      </c>
      <c r="F17" s="6" t="s">
        <v>9</v>
      </c>
      <c r="G17" s="6" t="s">
        <v>10</v>
      </c>
      <c r="H17" s="31" t="s">
        <v>19</v>
      </c>
      <c r="I17" s="31" t="s">
        <v>20</v>
      </c>
      <c r="J17" s="31" t="s">
        <v>21</v>
      </c>
      <c r="K17" s="31" t="s">
        <v>22</v>
      </c>
      <c r="L17" s="31" t="s">
        <v>23</v>
      </c>
      <c r="M17" s="9"/>
      <c r="N17" s="9"/>
      <c r="O17" s="9"/>
      <c r="P17" s="9"/>
      <c r="Q17" s="9"/>
      <c r="R17" s="9"/>
      <c r="S17" s="15"/>
      <c r="T17" s="15"/>
      <c r="U17" s="15"/>
      <c r="V17" s="15"/>
      <c r="W17" s="15"/>
      <c r="X17" s="15"/>
      <c r="Y17" s="15"/>
      <c r="Z17" s="15"/>
      <c r="AA17" s="15"/>
      <c r="AB17" s="15"/>
      <c r="AC17" s="15"/>
      <c r="AD17" s="15"/>
      <c r="AE17" s="15"/>
      <c r="AF17" s="15"/>
      <c r="AG17" s="15"/>
      <c r="AH17" s="15"/>
    </row>
    <row r="18" spans="1:34" s="8" customFormat="1">
      <c r="A18" s="15"/>
      <c r="B18" s="8" t="s">
        <v>252</v>
      </c>
      <c r="C18" s="160">
        <v>2.4498886414253906E-2</v>
      </c>
      <c r="D18" s="160">
        <v>2.4879227053140163E-2</v>
      </c>
      <c r="E18" s="160">
        <v>1.5083667216591934E-2</v>
      </c>
      <c r="F18" s="160">
        <v>1.2769909449732886E-2</v>
      </c>
      <c r="G18" s="161">
        <v>1.9E-2</v>
      </c>
      <c r="H18" s="161">
        <v>2.4248746575396697E-2</v>
      </c>
      <c r="I18" s="161">
        <v>2.4248746575396697E-2</v>
      </c>
      <c r="J18" s="161">
        <v>2.4248746575396697E-2</v>
      </c>
      <c r="K18" s="161">
        <v>2.4248746575396697E-2</v>
      </c>
      <c r="L18" s="161">
        <v>2.4248746575396697E-2</v>
      </c>
      <c r="M18" s="9"/>
      <c r="N18" s="9"/>
      <c r="O18" s="9"/>
      <c r="P18" s="9"/>
      <c r="Q18" s="9"/>
      <c r="R18" s="9"/>
      <c r="S18" s="15"/>
      <c r="T18" s="15"/>
      <c r="U18" s="15"/>
      <c r="V18" s="15"/>
      <c r="W18" s="15"/>
      <c r="X18" s="15"/>
      <c r="Y18" s="15"/>
      <c r="Z18" s="15"/>
      <c r="AA18" s="15"/>
      <c r="AB18" s="15"/>
      <c r="AC18" s="15"/>
      <c r="AD18" s="15"/>
      <c r="AE18" s="15"/>
      <c r="AF18" s="15"/>
      <c r="AG18" s="15"/>
      <c r="AH18" s="15"/>
    </row>
    <row r="19" spans="1:34" s="8" customFormat="1">
      <c r="A19" s="15"/>
      <c r="B19" s="8" t="s">
        <v>253</v>
      </c>
      <c r="C19" s="160">
        <v>0</v>
      </c>
      <c r="D19" s="160">
        <v>1.0200000000000001E-2</v>
      </c>
      <c r="E19" s="160">
        <v>1.0699999999999999E-2</v>
      </c>
      <c r="F19" s="160">
        <v>1.11E-2</v>
      </c>
      <c r="G19" s="160">
        <v>1.0999999999999999E-2</v>
      </c>
      <c r="H19" s="161">
        <v>3.2954116714084369E-3</v>
      </c>
      <c r="I19" s="161">
        <v>6.3723003017598194E-3</v>
      </c>
      <c r="J19" s="161">
        <v>1.0489973516534423E-2</v>
      </c>
      <c r="K19" s="161">
        <v>1.2849218662208877E-2</v>
      </c>
      <c r="L19" s="161">
        <v>1.1382663691661226E-2</v>
      </c>
      <c r="M19" s="9"/>
      <c r="N19" s="9"/>
      <c r="O19" s="9"/>
      <c r="P19" s="9"/>
      <c r="Q19" s="9"/>
      <c r="R19" s="9"/>
      <c r="S19" s="15"/>
      <c r="T19" s="15"/>
      <c r="U19" s="15"/>
      <c r="V19" s="15"/>
      <c r="W19" s="15"/>
      <c r="X19" s="15"/>
      <c r="Y19" s="15"/>
      <c r="Z19" s="15"/>
      <c r="AA19" s="15"/>
      <c r="AB19" s="15"/>
      <c r="AC19" s="15"/>
      <c r="AD19" s="15"/>
      <c r="AE19" s="15"/>
      <c r="AF19" s="15"/>
      <c r="AG19" s="15"/>
      <c r="AH19" s="15"/>
    </row>
    <row r="20" spans="1:34" s="8" customFormat="1">
      <c r="A20" s="15"/>
      <c r="C20" s="9"/>
      <c r="D20" s="9"/>
      <c r="E20" s="9"/>
      <c r="F20" s="9"/>
      <c r="G20" s="9"/>
      <c r="H20" s="9"/>
      <c r="I20" s="9"/>
      <c r="J20" s="9"/>
      <c r="K20" s="9"/>
      <c r="L20" s="9"/>
      <c r="M20" s="9"/>
      <c r="N20" s="9"/>
      <c r="O20" s="9"/>
      <c r="P20" s="9"/>
      <c r="Q20" s="9"/>
      <c r="R20" s="9"/>
      <c r="S20" s="15"/>
      <c r="T20" s="15"/>
      <c r="U20" s="15"/>
      <c r="V20" s="15"/>
      <c r="W20" s="15"/>
      <c r="X20" s="15"/>
      <c r="Y20" s="15"/>
      <c r="Z20" s="15"/>
      <c r="AA20" s="15"/>
      <c r="AB20" s="15"/>
      <c r="AC20" s="15"/>
      <c r="AD20" s="15"/>
      <c r="AE20" s="15"/>
      <c r="AF20" s="15"/>
      <c r="AG20" s="15"/>
      <c r="AH20" s="15"/>
    </row>
    <row r="21" spans="1:34" s="8" customFormat="1">
      <c r="A21" s="15"/>
      <c r="C21" s="9"/>
      <c r="D21" s="9"/>
      <c r="E21" s="9"/>
      <c r="F21" s="9"/>
      <c r="G21" s="9"/>
      <c r="H21" s="9"/>
      <c r="I21" s="9"/>
      <c r="J21" s="9"/>
      <c r="K21" s="9"/>
      <c r="L21" s="9"/>
      <c r="M21" s="9"/>
      <c r="N21" s="9"/>
      <c r="O21" s="9"/>
      <c r="P21" s="9"/>
      <c r="Q21" s="9"/>
      <c r="R21" s="9"/>
      <c r="S21" s="15"/>
      <c r="T21" s="15"/>
      <c r="U21" s="15"/>
      <c r="V21" s="15"/>
      <c r="W21" s="15"/>
      <c r="X21" s="15"/>
      <c r="Y21" s="15"/>
      <c r="Z21" s="15"/>
      <c r="AA21" s="15"/>
      <c r="AB21" s="15"/>
      <c r="AC21" s="15"/>
      <c r="AD21" s="15"/>
      <c r="AE21" s="15"/>
      <c r="AF21" s="15"/>
      <c r="AG21" s="15"/>
      <c r="AH21" s="15"/>
    </row>
    <row r="22" spans="1:34" s="8" customFormat="1">
      <c r="A22" s="15"/>
      <c r="C22" s="9"/>
      <c r="D22" s="9"/>
      <c r="E22" s="9"/>
      <c r="F22" s="9"/>
      <c r="G22" s="9"/>
      <c r="H22" s="9"/>
      <c r="I22" s="9"/>
      <c r="J22" s="9"/>
      <c r="K22" s="9"/>
      <c r="L22" s="9"/>
      <c r="M22" s="9"/>
      <c r="N22" s="9"/>
      <c r="O22" s="9"/>
      <c r="P22" s="9"/>
      <c r="Q22" s="9"/>
      <c r="R22" s="9"/>
      <c r="S22" s="15"/>
      <c r="T22" s="15"/>
      <c r="U22" s="15"/>
      <c r="V22" s="15"/>
      <c r="W22" s="15"/>
      <c r="X22" s="15"/>
      <c r="Y22" s="15"/>
      <c r="Z22" s="15"/>
      <c r="AA22" s="15"/>
      <c r="AB22" s="15"/>
      <c r="AC22" s="15"/>
      <c r="AD22" s="15"/>
      <c r="AE22" s="15"/>
      <c r="AF22" s="15"/>
      <c r="AG22" s="15"/>
      <c r="AH22" s="15"/>
    </row>
    <row r="23" spans="1:34" s="8" customFormat="1">
      <c r="A23" s="15"/>
      <c r="B23" s="145" t="s">
        <v>255</v>
      </c>
      <c r="C23" s="145"/>
      <c r="D23" s="145"/>
      <c r="E23" s="145"/>
      <c r="F23" s="145"/>
      <c r="G23" s="145"/>
      <c r="H23" s="145"/>
      <c r="I23" s="145"/>
      <c r="J23" s="145"/>
      <c r="K23" s="145"/>
      <c r="L23" s="145"/>
      <c r="M23" s="9"/>
      <c r="N23" s="9"/>
      <c r="O23" s="9"/>
      <c r="P23" s="9"/>
      <c r="Q23" s="9"/>
      <c r="R23" s="9"/>
      <c r="S23" s="15"/>
      <c r="T23" s="15"/>
      <c r="U23" s="15"/>
      <c r="V23" s="15"/>
      <c r="W23" s="15"/>
      <c r="X23" s="15"/>
      <c r="Y23" s="15"/>
      <c r="Z23" s="15"/>
      <c r="AA23" s="15"/>
      <c r="AB23" s="15"/>
      <c r="AC23" s="15"/>
      <c r="AD23" s="15"/>
      <c r="AE23" s="15"/>
      <c r="AF23" s="15"/>
      <c r="AG23" s="15"/>
      <c r="AH23" s="15"/>
    </row>
    <row r="24" spans="1:34" s="8" customFormat="1" ht="30">
      <c r="A24" s="15"/>
      <c r="B24" s="45" t="s">
        <v>26</v>
      </c>
      <c r="C24" s="45" t="s">
        <v>27</v>
      </c>
      <c r="D24" s="45" t="s">
        <v>28</v>
      </c>
      <c r="E24" s="45" t="s">
        <v>29</v>
      </c>
      <c r="F24" s="45" t="s">
        <v>30</v>
      </c>
      <c r="G24" s="45" t="s">
        <v>31</v>
      </c>
      <c r="H24" s="45" t="s">
        <v>32</v>
      </c>
      <c r="I24" s="45" t="s">
        <v>33</v>
      </c>
      <c r="J24" s="45" t="s">
        <v>34</v>
      </c>
      <c r="K24" s="45" t="s">
        <v>35</v>
      </c>
      <c r="L24" s="45" t="s">
        <v>36</v>
      </c>
      <c r="M24" s="9"/>
      <c r="N24" s="9"/>
      <c r="O24" s="9"/>
      <c r="P24" s="9"/>
      <c r="Q24" s="9"/>
      <c r="R24" s="9"/>
      <c r="S24" s="15"/>
      <c r="T24" s="15"/>
      <c r="U24" s="15"/>
      <c r="V24" s="15"/>
      <c r="W24" s="15"/>
      <c r="X24" s="15"/>
      <c r="Y24" s="15"/>
      <c r="Z24" s="15"/>
      <c r="AA24" s="15"/>
      <c r="AB24" s="15"/>
      <c r="AC24" s="15"/>
      <c r="AD24" s="15"/>
      <c r="AE24" s="15"/>
      <c r="AF24" s="15"/>
      <c r="AG24" s="15"/>
      <c r="AH24" s="15"/>
    </row>
    <row r="25" spans="1:34" s="8" customFormat="1" ht="30">
      <c r="A25" s="15"/>
      <c r="B25" s="46"/>
      <c r="C25" s="46"/>
      <c r="D25" s="46" t="s">
        <v>38</v>
      </c>
      <c r="E25" s="46" t="s">
        <v>37</v>
      </c>
      <c r="F25" s="46" t="s">
        <v>37</v>
      </c>
      <c r="G25" s="46" t="s">
        <v>38</v>
      </c>
      <c r="H25" s="46" t="s">
        <v>38</v>
      </c>
      <c r="I25" s="46" t="s">
        <v>38</v>
      </c>
      <c r="J25" s="46" t="s">
        <v>39</v>
      </c>
      <c r="K25" s="46"/>
      <c r="L25" s="46" t="s">
        <v>40</v>
      </c>
      <c r="M25" s="9"/>
      <c r="N25" s="9"/>
      <c r="O25" s="9"/>
      <c r="P25" s="9"/>
      <c r="Q25" s="9"/>
      <c r="R25" s="9"/>
      <c r="S25" s="15"/>
      <c r="T25" s="15"/>
      <c r="U25" s="15"/>
      <c r="V25" s="15"/>
      <c r="W25" s="15"/>
      <c r="X25" s="15"/>
      <c r="Y25" s="15"/>
      <c r="Z25" s="15"/>
      <c r="AA25" s="15"/>
      <c r="AB25" s="15"/>
      <c r="AC25" s="15"/>
      <c r="AD25" s="15"/>
      <c r="AE25" s="15"/>
      <c r="AF25" s="15"/>
      <c r="AG25" s="15"/>
      <c r="AH25" s="15"/>
    </row>
    <row r="26" spans="1:34" s="8" customFormat="1">
      <c r="A26" s="15"/>
      <c r="B26" s="148" t="s">
        <v>41</v>
      </c>
      <c r="C26" s="149" t="s">
        <v>42</v>
      </c>
      <c r="D26" s="150">
        <v>39</v>
      </c>
      <c r="E26" s="151">
        <v>0.52232025787876424</v>
      </c>
      <c r="F26" s="152">
        <v>0.5</v>
      </c>
      <c r="G26" s="153">
        <v>20.370490057271805</v>
      </c>
      <c r="H26" s="154">
        <v>59.370490057271809</v>
      </c>
      <c r="I26" s="154">
        <v>29.685245028635904</v>
      </c>
      <c r="J26" s="154">
        <v>89.055735085907713</v>
      </c>
      <c r="K26" s="155">
        <v>0</v>
      </c>
      <c r="L26" s="156">
        <v>89.055735085907713</v>
      </c>
      <c r="M26" s="9"/>
      <c r="N26" s="9"/>
      <c r="O26" s="9"/>
      <c r="P26" s="9"/>
      <c r="Q26" s="9"/>
      <c r="R26" s="9"/>
      <c r="S26" s="15"/>
      <c r="T26" s="15"/>
      <c r="U26" s="15"/>
      <c r="V26" s="15"/>
      <c r="W26" s="15"/>
      <c r="X26" s="15"/>
      <c r="Y26" s="15"/>
      <c r="Z26" s="15"/>
      <c r="AA26" s="15"/>
      <c r="AB26" s="15"/>
      <c r="AC26" s="15"/>
      <c r="AD26" s="15"/>
      <c r="AE26" s="15"/>
      <c r="AF26" s="15"/>
      <c r="AG26" s="15"/>
      <c r="AH26" s="15"/>
    </row>
    <row r="27" spans="1:34" s="8" customFormat="1">
      <c r="A27" s="15"/>
      <c r="B27" s="157" t="s">
        <v>43</v>
      </c>
      <c r="C27" s="158" t="s">
        <v>44</v>
      </c>
      <c r="D27" s="150">
        <v>59</v>
      </c>
      <c r="E27" s="151">
        <v>0.52232025787876424</v>
      </c>
      <c r="F27" s="152">
        <v>0.59</v>
      </c>
      <c r="G27" s="153">
        <v>30.81689521484709</v>
      </c>
      <c r="H27" s="154">
        <v>89.816895214847094</v>
      </c>
      <c r="I27" s="154">
        <v>52.991968176759784</v>
      </c>
      <c r="J27" s="154">
        <v>142.80886339160688</v>
      </c>
      <c r="K27" s="155">
        <v>0</v>
      </c>
      <c r="L27" s="156">
        <v>142.80886339160688</v>
      </c>
      <c r="M27" s="9"/>
      <c r="N27" s="9"/>
      <c r="O27" s="9"/>
      <c r="P27" s="9"/>
      <c r="Q27" s="9"/>
      <c r="R27" s="9"/>
      <c r="S27" s="15"/>
      <c r="T27" s="15"/>
      <c r="U27" s="15"/>
      <c r="V27" s="15"/>
      <c r="W27" s="15"/>
      <c r="X27" s="15"/>
      <c r="Y27" s="15"/>
      <c r="Z27" s="15"/>
      <c r="AA27" s="15"/>
      <c r="AB27" s="15"/>
      <c r="AC27" s="15"/>
      <c r="AD27" s="15"/>
      <c r="AE27" s="15"/>
      <c r="AF27" s="15"/>
      <c r="AG27" s="15"/>
      <c r="AH27" s="15"/>
    </row>
    <row r="28" spans="1:34" s="8" customFormat="1">
      <c r="A28" s="15"/>
      <c r="B28" s="157" t="s">
        <v>45</v>
      </c>
      <c r="C28" s="158" t="s">
        <v>46</v>
      </c>
      <c r="D28" s="150">
        <v>69</v>
      </c>
      <c r="E28" s="151">
        <v>0.52232025787876424</v>
      </c>
      <c r="F28" s="152">
        <v>0.69000000000000006</v>
      </c>
      <c r="G28" s="153">
        <v>36.040097793634729</v>
      </c>
      <c r="H28" s="154">
        <v>105.04009779363473</v>
      </c>
      <c r="I28" s="154">
        <v>72.477667477607966</v>
      </c>
      <c r="J28" s="154">
        <v>177.51776527124269</v>
      </c>
      <c r="K28" s="155">
        <v>0</v>
      </c>
      <c r="L28" s="156">
        <v>177.51776527124269</v>
      </c>
      <c r="M28" s="9"/>
      <c r="N28" s="9"/>
      <c r="O28" s="9"/>
      <c r="P28" s="9"/>
      <c r="Q28" s="9"/>
      <c r="R28" s="9"/>
      <c r="S28" s="15"/>
      <c r="T28" s="15"/>
      <c r="U28" s="15"/>
      <c r="V28" s="15"/>
      <c r="W28" s="15"/>
      <c r="X28" s="15"/>
      <c r="Y28" s="15"/>
      <c r="Z28" s="15"/>
      <c r="AA28" s="15"/>
      <c r="AB28" s="15"/>
      <c r="AC28" s="15"/>
      <c r="AD28" s="15"/>
      <c r="AE28" s="15"/>
      <c r="AF28" s="15"/>
      <c r="AG28" s="15"/>
      <c r="AH28" s="15"/>
    </row>
    <row r="29" spans="1:34" s="8" customFormat="1">
      <c r="A29" s="15"/>
      <c r="B29" s="157" t="s">
        <v>47</v>
      </c>
      <c r="C29" s="158" t="s">
        <v>48</v>
      </c>
      <c r="D29" s="150">
        <v>47</v>
      </c>
      <c r="E29" s="151">
        <v>0.52232025787876424</v>
      </c>
      <c r="F29" s="152">
        <v>0.87</v>
      </c>
      <c r="G29" s="153">
        <v>24.549052120301919</v>
      </c>
      <c r="H29" s="154">
        <v>71.549052120301923</v>
      </c>
      <c r="I29" s="154">
        <v>62.247675344662674</v>
      </c>
      <c r="J29" s="154">
        <v>133.79672746496459</v>
      </c>
      <c r="K29" s="155">
        <v>0</v>
      </c>
      <c r="L29" s="156">
        <v>133.79672746496459</v>
      </c>
      <c r="M29" s="9"/>
      <c r="N29" s="9"/>
      <c r="O29" s="9"/>
      <c r="P29" s="9"/>
      <c r="Q29" s="9"/>
      <c r="R29" s="9"/>
      <c r="S29" s="15"/>
      <c r="T29" s="15"/>
      <c r="U29" s="15"/>
      <c r="V29" s="15"/>
      <c r="W29" s="15"/>
      <c r="X29" s="15"/>
      <c r="Y29" s="15"/>
      <c r="Z29" s="15"/>
      <c r="AA29" s="15"/>
      <c r="AB29" s="15"/>
      <c r="AC29" s="15"/>
      <c r="AD29" s="15"/>
      <c r="AE29" s="15"/>
      <c r="AF29" s="15"/>
      <c r="AG29" s="15"/>
      <c r="AH29" s="15"/>
    </row>
    <row r="30" spans="1:34" s="8" customFormat="1">
      <c r="A30" s="15"/>
      <c r="B30" s="157" t="s">
        <v>49</v>
      </c>
      <c r="C30" s="158" t="s">
        <v>50</v>
      </c>
      <c r="D30" s="150">
        <v>82</v>
      </c>
      <c r="E30" s="151">
        <v>0.52232025787876424</v>
      </c>
      <c r="F30" s="152">
        <v>0.69000000000000006</v>
      </c>
      <c r="G30" s="153">
        <v>42.830261146058668</v>
      </c>
      <c r="H30" s="154">
        <v>124.83026114605866</v>
      </c>
      <c r="I30" s="154">
        <v>86.132880190780483</v>
      </c>
      <c r="J30" s="154">
        <v>210.96314133683916</v>
      </c>
      <c r="K30" s="155">
        <v>0</v>
      </c>
      <c r="L30" s="156">
        <v>210.96314133683916</v>
      </c>
      <c r="M30" s="9"/>
      <c r="N30" s="9"/>
      <c r="O30" s="9"/>
      <c r="P30" s="9"/>
      <c r="Q30" s="9"/>
      <c r="R30" s="9"/>
      <c r="S30" s="15"/>
      <c r="T30" s="15"/>
      <c r="U30" s="15"/>
      <c r="V30" s="15"/>
      <c r="W30" s="15"/>
      <c r="X30" s="15"/>
      <c r="Y30" s="15"/>
      <c r="Z30" s="15"/>
      <c r="AA30" s="15"/>
      <c r="AB30" s="15"/>
      <c r="AC30" s="15"/>
      <c r="AD30" s="15"/>
      <c r="AE30" s="15"/>
      <c r="AF30" s="15"/>
      <c r="AG30" s="15"/>
      <c r="AH30" s="15"/>
    </row>
    <row r="31" spans="1:34" s="8" customFormat="1">
      <c r="A31" s="15"/>
      <c r="C31" s="9"/>
      <c r="D31" s="9"/>
      <c r="E31" s="9"/>
      <c r="F31" s="9"/>
      <c r="G31" s="9"/>
      <c r="H31" s="9"/>
      <c r="I31" s="9"/>
      <c r="J31" s="9"/>
      <c r="K31" s="9"/>
      <c r="L31" s="9"/>
      <c r="M31" s="9"/>
      <c r="N31" s="9"/>
      <c r="O31" s="9"/>
      <c r="P31" s="9"/>
      <c r="Q31" s="9"/>
      <c r="R31" s="9"/>
      <c r="S31" s="15"/>
      <c r="T31" s="15"/>
      <c r="U31" s="15"/>
      <c r="V31" s="15"/>
      <c r="W31" s="15"/>
      <c r="X31" s="15"/>
      <c r="Y31" s="15"/>
      <c r="Z31" s="15"/>
      <c r="AA31" s="15"/>
      <c r="AB31" s="15"/>
      <c r="AC31" s="15"/>
      <c r="AD31" s="15"/>
      <c r="AE31" s="15"/>
      <c r="AF31" s="15"/>
      <c r="AG31" s="15"/>
      <c r="AH31" s="15"/>
    </row>
    <row r="32" spans="1:34" s="8" customFormat="1">
      <c r="A32" s="15"/>
      <c r="C32" s="9"/>
      <c r="D32" s="9"/>
      <c r="E32" s="9"/>
      <c r="F32" s="9"/>
      <c r="G32" s="9"/>
      <c r="H32" s="9"/>
      <c r="I32" s="9"/>
      <c r="J32" s="9"/>
      <c r="K32" s="9"/>
      <c r="L32" s="9"/>
      <c r="M32" s="9"/>
      <c r="N32" s="9"/>
      <c r="O32" s="9"/>
      <c r="P32" s="9"/>
      <c r="Q32" s="9"/>
      <c r="R32" s="9"/>
      <c r="S32" s="15"/>
      <c r="T32" s="15"/>
      <c r="U32" s="15"/>
      <c r="V32" s="15"/>
      <c r="W32" s="15"/>
      <c r="X32" s="15"/>
      <c r="Y32" s="15"/>
      <c r="Z32" s="15"/>
      <c r="AA32" s="15"/>
      <c r="AB32" s="15"/>
      <c r="AC32" s="15"/>
      <c r="AD32" s="15"/>
      <c r="AE32" s="15"/>
      <c r="AF32" s="15"/>
      <c r="AG32" s="15"/>
      <c r="AH32" s="15"/>
    </row>
    <row r="33" spans="1:34" s="8" customFormat="1">
      <c r="A33" s="15"/>
      <c r="C33" s="9"/>
      <c r="D33" s="9"/>
      <c r="E33" s="9"/>
      <c r="F33" s="9"/>
      <c r="G33" s="9"/>
      <c r="H33" s="9"/>
      <c r="I33" s="9"/>
      <c r="J33" s="9"/>
      <c r="K33" s="9"/>
      <c r="L33" s="9"/>
      <c r="M33" s="9"/>
      <c r="N33" s="9"/>
      <c r="O33" s="9"/>
      <c r="P33" s="9"/>
      <c r="Q33" s="9"/>
      <c r="R33" s="9"/>
      <c r="S33" s="15"/>
      <c r="T33" s="15"/>
      <c r="U33" s="15"/>
      <c r="V33" s="15"/>
      <c r="W33" s="15"/>
      <c r="X33" s="15"/>
      <c r="Y33" s="15"/>
      <c r="Z33" s="15"/>
      <c r="AA33" s="15"/>
      <c r="AB33" s="15"/>
      <c r="AC33" s="15"/>
      <c r="AD33" s="15"/>
      <c r="AE33" s="15"/>
      <c r="AF33" s="15"/>
      <c r="AG33" s="15"/>
      <c r="AH33" s="15"/>
    </row>
    <row r="34" spans="1:34">
      <c r="B34" s="188" t="s">
        <v>258</v>
      </c>
      <c r="C34" s="188"/>
      <c r="D34" s="188"/>
      <c r="E34" s="188"/>
      <c r="F34" s="188"/>
      <c r="G34" s="188"/>
      <c r="H34" s="188"/>
      <c r="I34" s="188"/>
      <c r="J34" s="188"/>
      <c r="K34" s="188"/>
      <c r="L34" s="188"/>
    </row>
    <row r="35" spans="1:34" ht="45" customHeight="1">
      <c r="B35" s="45" t="s">
        <v>26</v>
      </c>
      <c r="C35" s="45" t="s">
        <v>27</v>
      </c>
      <c r="D35" s="45" t="s">
        <v>28</v>
      </c>
      <c r="E35" s="45" t="s">
        <v>29</v>
      </c>
      <c r="F35" s="45" t="s">
        <v>30</v>
      </c>
      <c r="G35" s="45" t="s">
        <v>31</v>
      </c>
      <c r="H35" s="45" t="s">
        <v>32</v>
      </c>
      <c r="I35" s="45" t="s">
        <v>33</v>
      </c>
      <c r="J35" s="45" t="s">
        <v>34</v>
      </c>
      <c r="K35" s="45" t="s">
        <v>35</v>
      </c>
      <c r="L35" s="45" t="s">
        <v>36</v>
      </c>
      <c r="M35" s="44"/>
    </row>
    <row r="36" spans="1:34" ht="30">
      <c r="B36" s="46"/>
      <c r="C36" s="46"/>
      <c r="D36" s="159" t="s">
        <v>257</v>
      </c>
      <c r="E36" s="46" t="s">
        <v>37</v>
      </c>
      <c r="F36" s="46" t="s">
        <v>37</v>
      </c>
      <c r="G36" s="46" t="s">
        <v>38</v>
      </c>
      <c r="H36" s="46" t="s">
        <v>38</v>
      </c>
      <c r="I36" s="46" t="s">
        <v>38</v>
      </c>
      <c r="J36" s="46" t="s">
        <v>39</v>
      </c>
      <c r="K36" s="46"/>
      <c r="L36" s="46" t="s">
        <v>40</v>
      </c>
      <c r="M36" s="44"/>
    </row>
    <row r="37" spans="1:34">
      <c r="B37" s="148" t="s">
        <v>41</v>
      </c>
      <c r="C37" s="149" t="s">
        <v>42</v>
      </c>
      <c r="D37" s="150">
        <f>D26*$G$8</f>
        <v>43.701767985457586</v>
      </c>
      <c r="E37" s="151">
        <v>0.52232025787876424</v>
      </c>
      <c r="F37" s="152">
        <v>0.5</v>
      </c>
      <c r="G37" s="153">
        <f>E37*D37</f>
        <v>22.826318723922128</v>
      </c>
      <c r="H37" s="154">
        <f>G37+D37</f>
        <v>66.528086709379721</v>
      </c>
      <c r="I37" s="154">
        <f>H37*F37</f>
        <v>33.264043354689861</v>
      </c>
      <c r="J37" s="154">
        <f>I37+H37</f>
        <v>99.792130064069582</v>
      </c>
      <c r="K37" s="155">
        <v>0</v>
      </c>
      <c r="L37" s="162">
        <v>102.26</v>
      </c>
    </row>
    <row r="38" spans="1:34">
      <c r="B38" s="157" t="s">
        <v>43</v>
      </c>
      <c r="C38" s="158" t="s">
        <v>44</v>
      </c>
      <c r="D38" s="150">
        <f t="shared" ref="D38:D41" si="5">D27*$G$8</f>
        <v>66.11293105492301</v>
      </c>
      <c r="E38" s="151">
        <v>0.52232025787876424</v>
      </c>
      <c r="F38" s="152">
        <v>0.59</v>
      </c>
      <c r="G38" s="153">
        <f t="shared" ref="G38:G41" si="6">E38*D38</f>
        <v>34.532123197728346</v>
      </c>
      <c r="H38" s="154">
        <f>G38+D38</f>
        <v>100.64505425265136</v>
      </c>
      <c r="I38" s="154">
        <f t="shared" ref="I38:I41" si="7">H38*F38</f>
        <v>59.380582009064298</v>
      </c>
      <c r="J38" s="154">
        <f t="shared" ref="J38:J41" si="8">I38+H38</f>
        <v>160.02563626171565</v>
      </c>
      <c r="K38" s="155">
        <v>0</v>
      </c>
      <c r="L38" s="162">
        <v>153.38999999999999</v>
      </c>
    </row>
    <row r="39" spans="1:34">
      <c r="B39" s="157" t="s">
        <v>45</v>
      </c>
      <c r="C39" s="158" t="s">
        <v>46</v>
      </c>
      <c r="D39" s="150">
        <f t="shared" si="5"/>
        <v>77.318512589655725</v>
      </c>
      <c r="E39" s="151">
        <v>0.52232025787876424</v>
      </c>
      <c r="F39" s="152">
        <v>0.69000000000000006</v>
      </c>
      <c r="G39" s="153">
        <f t="shared" si="6"/>
        <v>40.385025434631459</v>
      </c>
      <c r="H39" s="154">
        <f t="shared" ref="H39:H41" si="9">G39+D39</f>
        <v>117.70353802428718</v>
      </c>
      <c r="I39" s="154">
        <f t="shared" si="7"/>
        <v>81.215441236758167</v>
      </c>
      <c r="J39" s="154">
        <f t="shared" si="8"/>
        <v>198.91897926104537</v>
      </c>
      <c r="K39" s="155">
        <v>0</v>
      </c>
      <c r="L39" s="162">
        <v>191.74</v>
      </c>
    </row>
    <row r="40" spans="1:34">
      <c r="B40" s="157" t="s">
        <v>47</v>
      </c>
      <c r="C40" s="158" t="s">
        <v>48</v>
      </c>
      <c r="D40" s="150">
        <f t="shared" si="5"/>
        <v>52.666233213243757</v>
      </c>
      <c r="E40" s="151">
        <v>0.52232025787876424</v>
      </c>
      <c r="F40" s="152">
        <v>0.87</v>
      </c>
      <c r="G40" s="153">
        <f t="shared" si="6"/>
        <v>27.508640513444618</v>
      </c>
      <c r="H40" s="154">
        <f t="shared" si="9"/>
        <v>80.174873726688375</v>
      </c>
      <c r="I40" s="154">
        <f t="shared" si="7"/>
        <v>69.752140142218892</v>
      </c>
      <c r="J40" s="154">
        <f t="shared" si="8"/>
        <v>149.92701386890727</v>
      </c>
      <c r="K40" s="155">
        <v>0</v>
      </c>
      <c r="L40" s="162">
        <v>147.83000000000001</v>
      </c>
    </row>
    <row r="41" spans="1:34">
      <c r="B41" s="157" t="s">
        <v>49</v>
      </c>
      <c r="C41" s="158" t="s">
        <v>50</v>
      </c>
      <c r="D41" s="150">
        <f t="shared" si="5"/>
        <v>91.885768584808247</v>
      </c>
      <c r="E41" s="151">
        <v>0.52232025787876424</v>
      </c>
      <c r="F41" s="152">
        <v>0.69000000000000006</v>
      </c>
      <c r="G41" s="153">
        <f t="shared" si="6"/>
        <v>47.993798342605494</v>
      </c>
      <c r="H41" s="154">
        <f t="shared" si="9"/>
        <v>139.87956692741375</v>
      </c>
      <c r="I41" s="154">
        <f t="shared" si="7"/>
        <v>96.516901179915493</v>
      </c>
      <c r="J41" s="154">
        <f t="shared" si="8"/>
        <v>236.39646810732924</v>
      </c>
      <c r="K41" s="155">
        <v>0</v>
      </c>
      <c r="L41" s="162">
        <v>210.91</v>
      </c>
    </row>
    <row r="42" spans="1:34"/>
    <row r="43" spans="1:34">
      <c r="B43" s="48" t="s">
        <v>14</v>
      </c>
      <c r="C43" s="141"/>
      <c r="D43" s="141"/>
      <c r="E43" s="141"/>
      <c r="F43" s="141"/>
      <c r="G43" s="141"/>
      <c r="H43" s="141"/>
      <c r="I43" s="141"/>
      <c r="J43" s="141"/>
      <c r="K43" s="141"/>
      <c r="L43" s="141"/>
    </row>
    <row r="44" spans="1:34" ht="15" customHeight="1">
      <c r="B44" s="189" t="s">
        <v>256</v>
      </c>
      <c r="C44" s="189"/>
      <c r="D44" s="189"/>
      <c r="E44" s="189"/>
      <c r="F44" s="189"/>
      <c r="G44" s="189"/>
      <c r="H44" s="189"/>
      <c r="I44" s="189"/>
      <c r="J44" s="189"/>
      <c r="K44" s="189"/>
      <c r="L44" s="189"/>
    </row>
    <row r="45" spans="1:34"/>
    <row r="46" spans="1:34"/>
    <row r="47" spans="1:34"/>
    <row r="48" spans="1:34"/>
    <row r="49"/>
  </sheetData>
  <customSheetViews>
    <customSheetView guid="{6A6C5C47-1099-432F-9569-17C0C58F17AA}" scale="60" showGridLines="0">
      <selection activeCell="L30" sqref="L30"/>
      <pageMargins left="0.7" right="0.7" top="0.75" bottom="0.75" header="0.3" footer="0.3"/>
    </customSheetView>
  </customSheetViews>
  <mergeCells count="2">
    <mergeCell ref="B34:L34"/>
    <mergeCell ref="B44:L4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G153"/>
  <sheetViews>
    <sheetView workbookViewId="0">
      <selection sqref="A1:A2"/>
    </sheetView>
  </sheetViews>
  <sheetFormatPr defaultColWidth="8.85546875" defaultRowHeight="15"/>
  <cols>
    <col min="1" max="1" width="47.7109375" style="101" customWidth="1"/>
    <col min="2" max="2" width="37.85546875" style="101" customWidth="1"/>
    <col min="3" max="3" width="11.28515625" style="101" customWidth="1"/>
    <col min="4" max="4" width="17.140625" style="101" customWidth="1"/>
    <col min="5" max="5" width="11.28515625" style="67" customWidth="1"/>
    <col min="6" max="6" width="19.7109375" style="101" customWidth="1"/>
    <col min="7" max="7" width="19.7109375" style="128" customWidth="1"/>
    <col min="8" max="14" width="19.7109375" style="101" customWidth="1"/>
    <col min="15" max="15" width="26.5703125" style="36" customWidth="1"/>
    <col min="16" max="16384" width="8.85546875" style="101"/>
  </cols>
  <sheetData>
    <row r="1" spans="1:15" ht="24">
      <c r="A1" s="192" t="s">
        <v>85</v>
      </c>
      <c r="B1" s="192" t="s">
        <v>86</v>
      </c>
      <c r="C1" s="193" t="s">
        <v>87</v>
      </c>
      <c r="D1" s="194"/>
      <c r="E1" s="197" t="s">
        <v>88</v>
      </c>
      <c r="F1" s="190" t="s">
        <v>89</v>
      </c>
      <c r="G1" s="96" t="s">
        <v>90</v>
      </c>
      <c r="H1" s="97" t="s">
        <v>91</v>
      </c>
      <c r="I1" s="98" t="s">
        <v>92</v>
      </c>
      <c r="J1" s="98" t="s">
        <v>93</v>
      </c>
      <c r="K1" s="98" t="s">
        <v>94</v>
      </c>
      <c r="L1" s="98" t="s">
        <v>94</v>
      </c>
      <c r="M1" s="99"/>
      <c r="N1" s="100"/>
      <c r="O1" s="190" t="s">
        <v>95</v>
      </c>
    </row>
    <row r="2" spans="1:15">
      <c r="A2" s="192"/>
      <c r="B2" s="192"/>
      <c r="C2" s="195"/>
      <c r="D2" s="196"/>
      <c r="E2" s="197"/>
      <c r="F2" s="191"/>
      <c r="G2" s="102" t="s">
        <v>96</v>
      </c>
      <c r="H2" s="102" t="s">
        <v>96</v>
      </c>
      <c r="I2" s="102" t="s">
        <v>96</v>
      </c>
      <c r="J2" s="102" t="s">
        <v>96</v>
      </c>
      <c r="K2" s="103" t="s">
        <v>97</v>
      </c>
      <c r="L2" s="103" t="s">
        <v>98</v>
      </c>
      <c r="M2" s="103" t="s">
        <v>99</v>
      </c>
      <c r="N2" s="103" t="s">
        <v>100</v>
      </c>
      <c r="O2" s="191"/>
    </row>
    <row r="3" spans="1:15">
      <c r="A3" s="104" t="s">
        <v>101</v>
      </c>
      <c r="B3" s="104" t="s">
        <v>102</v>
      </c>
      <c r="C3" s="104" t="s">
        <v>103</v>
      </c>
      <c r="D3" s="104" t="s">
        <v>104</v>
      </c>
      <c r="E3" s="105" t="s">
        <v>105</v>
      </c>
      <c r="F3" s="106" t="s">
        <v>106</v>
      </c>
      <c r="G3" s="107">
        <v>163</v>
      </c>
      <c r="H3" s="108">
        <v>428.43</v>
      </c>
      <c r="I3" s="109">
        <v>428.43</v>
      </c>
      <c r="J3" s="109">
        <v>428.72246328038557</v>
      </c>
      <c r="K3" s="109">
        <v>443.87051200434843</v>
      </c>
      <c r="L3" s="107">
        <v>455.38676016059338</v>
      </c>
      <c r="M3" s="107">
        <v>466.32135013961368</v>
      </c>
      <c r="N3" s="107">
        <v>482.67141605393874</v>
      </c>
      <c r="O3" s="110" t="s">
        <v>107</v>
      </c>
    </row>
    <row r="4" spans="1:15">
      <c r="A4" s="104" t="s">
        <v>101</v>
      </c>
      <c r="B4" s="104" t="s">
        <v>102</v>
      </c>
      <c r="C4" s="104" t="s">
        <v>103</v>
      </c>
      <c r="D4" s="104" t="s">
        <v>108</v>
      </c>
      <c r="E4" s="105" t="s">
        <v>105</v>
      </c>
      <c r="F4" s="106" t="s">
        <v>106</v>
      </c>
      <c r="G4" s="107">
        <v>244.99999999999997</v>
      </c>
      <c r="H4" s="108">
        <v>571.24</v>
      </c>
      <c r="I4" s="109">
        <v>571.24</v>
      </c>
      <c r="J4" s="109">
        <v>571.62995104051424</v>
      </c>
      <c r="K4" s="109">
        <v>591.82734933913139</v>
      </c>
      <c r="L4" s="107">
        <v>607.18234688079121</v>
      </c>
      <c r="M4" s="107">
        <v>621.7618001861515</v>
      </c>
      <c r="N4" s="107">
        <v>643.56188807191825</v>
      </c>
      <c r="O4" s="110" t="s">
        <v>107</v>
      </c>
    </row>
    <row r="5" spans="1:15">
      <c r="A5" s="104" t="s">
        <v>101</v>
      </c>
      <c r="B5" s="104" t="s">
        <v>102</v>
      </c>
      <c r="C5" s="104" t="s">
        <v>103</v>
      </c>
      <c r="D5" s="104" t="s">
        <v>109</v>
      </c>
      <c r="E5" s="105" t="s">
        <v>105</v>
      </c>
      <c r="F5" s="106" t="s">
        <v>106</v>
      </c>
      <c r="G5" s="107">
        <v>407.90909090909088</v>
      </c>
      <c r="H5" s="108">
        <v>999.67</v>
      </c>
      <c r="I5" s="109">
        <v>999.67</v>
      </c>
      <c r="J5" s="109">
        <v>1000.3524143208997</v>
      </c>
      <c r="K5" s="109">
        <v>1035.6978613434796</v>
      </c>
      <c r="L5" s="107">
        <v>1062.5691070413845</v>
      </c>
      <c r="M5" s="107">
        <v>1088.083150325765</v>
      </c>
      <c r="N5" s="107">
        <v>1126.2333041258569</v>
      </c>
      <c r="O5" s="110" t="s">
        <v>107</v>
      </c>
    </row>
    <row r="6" spans="1:15">
      <c r="A6" s="104" t="s">
        <v>101</v>
      </c>
      <c r="B6" s="104" t="s">
        <v>102</v>
      </c>
      <c r="C6" s="104" t="s">
        <v>103</v>
      </c>
      <c r="D6" s="104" t="s">
        <v>110</v>
      </c>
      <c r="E6" s="105" t="s">
        <v>105</v>
      </c>
      <c r="F6" s="106" t="s">
        <v>106</v>
      </c>
      <c r="G6" s="107">
        <v>489.90909090909082</v>
      </c>
      <c r="H6" s="108">
        <v>1285.29</v>
      </c>
      <c r="I6" s="109">
        <v>1285.29</v>
      </c>
      <c r="J6" s="109">
        <v>1286.1673898411568</v>
      </c>
      <c r="K6" s="109">
        <v>1331.6115360130455</v>
      </c>
      <c r="L6" s="107">
        <v>1366.1602804817801</v>
      </c>
      <c r="M6" s="107">
        <v>1398.9640504188408</v>
      </c>
      <c r="N6" s="107">
        <v>1448.0142481618161</v>
      </c>
      <c r="O6" s="110" t="s">
        <v>107</v>
      </c>
    </row>
    <row r="7" spans="1:15">
      <c r="A7" s="104" t="s">
        <v>101</v>
      </c>
      <c r="B7" s="104" t="s">
        <v>102</v>
      </c>
      <c r="C7" s="104" t="s">
        <v>111</v>
      </c>
      <c r="D7" s="104"/>
      <c r="E7" s="105" t="s">
        <v>105</v>
      </c>
      <c r="F7" s="106" t="s">
        <v>112</v>
      </c>
      <c r="G7" s="107">
        <v>82</v>
      </c>
      <c r="H7" s="108">
        <v>142.81</v>
      </c>
      <c r="I7" s="109">
        <v>142.81</v>
      </c>
      <c r="J7" s="109">
        <v>142.90748776012856</v>
      </c>
      <c r="K7" s="109">
        <v>147.95683733478285</v>
      </c>
      <c r="L7" s="107">
        <v>151.7955867201978</v>
      </c>
      <c r="M7" s="107">
        <v>155.44045004653788</v>
      </c>
      <c r="N7" s="107">
        <v>160.89047201797956</v>
      </c>
      <c r="O7" s="110" t="s">
        <v>113</v>
      </c>
    </row>
    <row r="8" spans="1:15">
      <c r="A8" s="104" t="s">
        <v>101</v>
      </c>
      <c r="B8" s="104" t="s">
        <v>102</v>
      </c>
      <c r="C8" s="104" t="s">
        <v>114</v>
      </c>
      <c r="D8" s="104"/>
      <c r="E8" s="105" t="s">
        <v>105</v>
      </c>
      <c r="F8" s="106" t="s">
        <v>112</v>
      </c>
      <c r="G8" s="107">
        <v>82</v>
      </c>
      <c r="H8" s="108">
        <v>142.81</v>
      </c>
      <c r="I8" s="109">
        <v>142.81</v>
      </c>
      <c r="J8" s="109">
        <v>142.90748776012856</v>
      </c>
      <c r="K8" s="109">
        <v>147.95683733478285</v>
      </c>
      <c r="L8" s="107">
        <v>151.7955867201978</v>
      </c>
      <c r="M8" s="107">
        <v>155.44045004653788</v>
      </c>
      <c r="N8" s="107">
        <v>160.89047201797956</v>
      </c>
      <c r="O8" s="110" t="s">
        <v>113</v>
      </c>
    </row>
    <row r="9" spans="1:15">
      <c r="A9" s="104" t="s">
        <v>101</v>
      </c>
      <c r="B9" s="104" t="s">
        <v>102</v>
      </c>
      <c r="C9" s="104" t="s">
        <v>115</v>
      </c>
      <c r="D9" s="104"/>
      <c r="E9" s="105" t="s">
        <v>105</v>
      </c>
      <c r="F9" s="106" t="s">
        <v>112</v>
      </c>
      <c r="G9" s="107">
        <v>82</v>
      </c>
      <c r="H9" s="108">
        <v>142.81</v>
      </c>
      <c r="I9" s="109">
        <v>142.81</v>
      </c>
      <c r="J9" s="109">
        <v>142.90748776012856</v>
      </c>
      <c r="K9" s="109">
        <v>147.95683733478285</v>
      </c>
      <c r="L9" s="107">
        <v>151.7955867201978</v>
      </c>
      <c r="M9" s="107">
        <v>155.44045004653788</v>
      </c>
      <c r="N9" s="107">
        <v>160.89047201797956</v>
      </c>
      <c r="O9" s="110" t="s">
        <v>113</v>
      </c>
    </row>
    <row r="10" spans="1:15">
      <c r="A10" s="104" t="s">
        <v>101</v>
      </c>
      <c r="B10" s="104" t="s">
        <v>102</v>
      </c>
      <c r="C10" s="104" t="s">
        <v>116</v>
      </c>
      <c r="D10" s="104"/>
      <c r="E10" s="105" t="s">
        <v>105</v>
      </c>
      <c r="F10" s="106" t="s">
        <v>112</v>
      </c>
      <c r="G10" s="107">
        <v>82</v>
      </c>
      <c r="H10" s="108">
        <v>142.81</v>
      </c>
      <c r="I10" s="109">
        <v>142.81</v>
      </c>
      <c r="J10" s="109">
        <v>142.90748776012856</v>
      </c>
      <c r="K10" s="109">
        <v>147.95683733478285</v>
      </c>
      <c r="L10" s="107">
        <v>151.7955867201978</v>
      </c>
      <c r="M10" s="107">
        <v>155.44045004653788</v>
      </c>
      <c r="N10" s="107">
        <v>160.89047201797956</v>
      </c>
      <c r="O10" s="110" t="s">
        <v>113</v>
      </c>
    </row>
    <row r="11" spans="1:15">
      <c r="A11" s="104" t="s">
        <v>101</v>
      </c>
      <c r="B11" s="104" t="s">
        <v>102</v>
      </c>
      <c r="C11" s="104" t="s">
        <v>116</v>
      </c>
      <c r="D11" s="104"/>
      <c r="E11" s="105" t="s">
        <v>105</v>
      </c>
      <c r="F11" s="106" t="s">
        <v>112</v>
      </c>
      <c r="G11" s="107">
        <v>98.36363636363636</v>
      </c>
      <c r="H11" s="108">
        <v>166.43754737754293</v>
      </c>
      <c r="I11" s="109">
        <v>166.43754737754293</v>
      </c>
      <c r="J11" s="109">
        <v>166.5511642369724</v>
      </c>
      <c r="K11" s="109">
        <v>172.43591571836234</v>
      </c>
      <c r="L11" s="107">
        <v>176.90977632129992</v>
      </c>
      <c r="M11" s="107">
        <v>181.15767291511264</v>
      </c>
      <c r="N11" s="107">
        <v>187.50938701132773</v>
      </c>
      <c r="O11" s="110" t="s">
        <v>113</v>
      </c>
    </row>
    <row r="12" spans="1:15">
      <c r="A12" s="104" t="s">
        <v>101</v>
      </c>
      <c r="B12" s="104" t="s">
        <v>102</v>
      </c>
      <c r="C12" s="104" t="s">
        <v>116</v>
      </c>
      <c r="D12" s="104"/>
      <c r="E12" s="105" t="s">
        <v>105</v>
      </c>
      <c r="F12" s="106" t="s">
        <v>112</v>
      </c>
      <c r="G12" s="107" t="s">
        <v>117</v>
      </c>
      <c r="H12" s="108">
        <v>210.96</v>
      </c>
      <c r="I12" s="109">
        <v>210.96</v>
      </c>
      <c r="J12" s="109">
        <v>211.10400964832095</v>
      </c>
      <c r="K12" s="109">
        <v>218.56294660139895</v>
      </c>
      <c r="L12" s="107">
        <v>224.23357590149797</v>
      </c>
      <c r="M12" s="107">
        <v>229.61779526516091</v>
      </c>
      <c r="N12" s="107">
        <v>237.66860847918892</v>
      </c>
      <c r="O12" s="110" t="s">
        <v>113</v>
      </c>
    </row>
    <row r="13" spans="1:15">
      <c r="A13" s="104" t="s">
        <v>101</v>
      </c>
      <c r="B13" s="104" t="s">
        <v>102</v>
      </c>
      <c r="C13" s="104" t="s">
        <v>118</v>
      </c>
      <c r="D13" s="104"/>
      <c r="E13" s="105" t="s">
        <v>105</v>
      </c>
      <c r="F13" s="106" t="s">
        <v>106</v>
      </c>
      <c r="G13" s="107" t="s">
        <v>117</v>
      </c>
      <c r="H13" s="108">
        <v>535.54</v>
      </c>
      <c r="I13" s="109">
        <v>535.54</v>
      </c>
      <c r="J13" s="109">
        <v>535.90558080708092</v>
      </c>
      <c r="K13" s="109">
        <v>554.84073010482177</v>
      </c>
      <c r="L13" s="107">
        <v>569.23610750041826</v>
      </c>
      <c r="M13" s="107">
        <v>582.90440878035781</v>
      </c>
      <c r="N13" s="107">
        <v>603.34208658013301</v>
      </c>
      <c r="O13" s="110" t="s">
        <v>119</v>
      </c>
    </row>
    <row r="14" spans="1:15">
      <c r="A14" s="104" t="s">
        <v>101</v>
      </c>
      <c r="B14" s="104" t="s">
        <v>102</v>
      </c>
      <c r="C14" s="104" t="s">
        <v>120</v>
      </c>
      <c r="D14" s="104"/>
      <c r="E14" s="105" t="s">
        <v>105</v>
      </c>
      <c r="F14" s="106" t="s">
        <v>112</v>
      </c>
      <c r="G14" s="107" t="s">
        <v>117</v>
      </c>
      <c r="H14" s="108">
        <v>142.81</v>
      </c>
      <c r="I14" s="109">
        <v>142.81</v>
      </c>
      <c r="J14" s="109">
        <v>142.90748776012856</v>
      </c>
      <c r="K14" s="109">
        <v>147.95683733478285</v>
      </c>
      <c r="L14" s="107">
        <v>151.7955867201978</v>
      </c>
      <c r="M14" s="107">
        <v>155.44045004653788</v>
      </c>
      <c r="N14" s="107">
        <v>160.89047201797956</v>
      </c>
      <c r="O14" s="110" t="s">
        <v>113</v>
      </c>
    </row>
    <row r="15" spans="1:15">
      <c r="A15" s="111" t="s">
        <v>101</v>
      </c>
      <c r="B15" s="111" t="s">
        <v>121</v>
      </c>
      <c r="C15" s="111" t="s">
        <v>122</v>
      </c>
      <c r="D15" s="111"/>
      <c r="E15" s="112" t="s">
        <v>105</v>
      </c>
      <c r="F15" s="113" t="s">
        <v>106</v>
      </c>
      <c r="G15" s="114"/>
      <c r="H15" s="115">
        <v>1285.29</v>
      </c>
      <c r="I15" s="116">
        <v>1285.29</v>
      </c>
      <c r="J15" s="116">
        <v>1286.1673898411568</v>
      </c>
      <c r="K15" s="116">
        <v>1331.6115360130455</v>
      </c>
      <c r="L15" s="114">
        <v>1366.1602804817801</v>
      </c>
      <c r="M15" s="107">
        <v>1398.9640504188408</v>
      </c>
      <c r="N15" s="107">
        <v>1448.0142481618161</v>
      </c>
      <c r="O15" s="117" t="s">
        <v>107</v>
      </c>
    </row>
    <row r="16" spans="1:15">
      <c r="A16" s="104" t="s">
        <v>101</v>
      </c>
      <c r="B16" s="104" t="s">
        <v>121</v>
      </c>
      <c r="C16" s="104" t="s">
        <v>103</v>
      </c>
      <c r="D16" s="104" t="s">
        <v>104</v>
      </c>
      <c r="E16" s="105" t="s">
        <v>105</v>
      </c>
      <c r="F16" s="106" t="s">
        <v>106</v>
      </c>
      <c r="G16" s="107">
        <v>82</v>
      </c>
      <c r="H16" s="108">
        <v>285.62</v>
      </c>
      <c r="I16" s="109">
        <v>285.62</v>
      </c>
      <c r="J16" s="109">
        <v>285.81497552025712</v>
      </c>
      <c r="K16" s="109">
        <v>295.91367466956569</v>
      </c>
      <c r="L16" s="107">
        <v>303.59117344039561</v>
      </c>
      <c r="M16" s="107">
        <v>310.88090009307575</v>
      </c>
      <c r="N16" s="107">
        <v>321.78094403595912</v>
      </c>
      <c r="O16" s="110" t="s">
        <v>107</v>
      </c>
    </row>
    <row r="17" spans="1:15">
      <c r="A17" s="104" t="s">
        <v>101</v>
      </c>
      <c r="B17" s="104" t="s">
        <v>121</v>
      </c>
      <c r="C17" s="104" t="s">
        <v>103</v>
      </c>
      <c r="D17" s="104" t="s">
        <v>123</v>
      </c>
      <c r="E17" s="105" t="s">
        <v>105</v>
      </c>
      <c r="F17" s="106" t="s">
        <v>106</v>
      </c>
      <c r="G17" s="107">
        <v>163</v>
      </c>
      <c r="H17" s="108">
        <v>428.43</v>
      </c>
      <c r="I17" s="109">
        <v>428.43</v>
      </c>
      <c r="J17" s="109">
        <v>428.72246328038557</v>
      </c>
      <c r="K17" s="109">
        <v>443.87051200434843</v>
      </c>
      <c r="L17" s="107">
        <v>455.38676016059338</v>
      </c>
      <c r="M17" s="107">
        <v>466.32135013961368</v>
      </c>
      <c r="N17" s="107">
        <v>482.67141605393874</v>
      </c>
      <c r="O17" s="110" t="s">
        <v>107</v>
      </c>
    </row>
    <row r="18" spans="1:15">
      <c r="A18" s="104" t="s">
        <v>101</v>
      </c>
      <c r="B18" s="104" t="s">
        <v>121</v>
      </c>
      <c r="C18" s="104" t="s">
        <v>103</v>
      </c>
      <c r="D18" s="104" t="s">
        <v>109</v>
      </c>
      <c r="E18" s="105" t="s">
        <v>105</v>
      </c>
      <c r="F18" s="106" t="s">
        <v>106</v>
      </c>
      <c r="G18" s="107">
        <v>244.99999999999997</v>
      </c>
      <c r="H18" s="108">
        <v>714.05</v>
      </c>
      <c r="I18" s="109">
        <v>714.05</v>
      </c>
      <c r="J18" s="109">
        <v>714.53743880064258</v>
      </c>
      <c r="K18" s="109">
        <v>739.78418667391406</v>
      </c>
      <c r="L18" s="107">
        <v>758.97793360098888</v>
      </c>
      <c r="M18" s="107">
        <v>777.20225023268927</v>
      </c>
      <c r="N18" s="107">
        <v>804.45236008989775</v>
      </c>
      <c r="O18" s="110" t="s">
        <v>107</v>
      </c>
    </row>
    <row r="19" spans="1:15">
      <c r="A19" s="104" t="s">
        <v>101</v>
      </c>
      <c r="B19" s="104" t="s">
        <v>121</v>
      </c>
      <c r="C19" s="104" t="s">
        <v>103</v>
      </c>
      <c r="D19" s="104" t="s">
        <v>110</v>
      </c>
      <c r="E19" s="105" t="s">
        <v>105</v>
      </c>
      <c r="F19" s="106" t="s">
        <v>106</v>
      </c>
      <c r="G19" s="107">
        <v>325.90909090909088</v>
      </c>
      <c r="H19" s="108">
        <v>856.86</v>
      </c>
      <c r="I19" s="109">
        <v>856.86</v>
      </c>
      <c r="J19" s="109">
        <v>857.44492656077114</v>
      </c>
      <c r="K19" s="109">
        <v>887.74102400869685</v>
      </c>
      <c r="L19" s="107">
        <v>910.77352032118677</v>
      </c>
      <c r="M19" s="107">
        <v>932.64270027922737</v>
      </c>
      <c r="N19" s="107">
        <v>965.34283210787748</v>
      </c>
      <c r="O19" s="110" t="s">
        <v>107</v>
      </c>
    </row>
    <row r="20" spans="1:15">
      <c r="A20" s="104" t="s">
        <v>101</v>
      </c>
      <c r="B20" s="104" t="s">
        <v>121</v>
      </c>
      <c r="C20" s="104" t="s">
        <v>111</v>
      </c>
      <c r="D20" s="104" t="s">
        <v>124</v>
      </c>
      <c r="E20" s="105" t="s">
        <v>105</v>
      </c>
      <c r="F20" s="106" t="s">
        <v>106</v>
      </c>
      <c r="G20" s="107">
        <v>82</v>
      </c>
      <c r="H20" s="108">
        <v>285.62</v>
      </c>
      <c r="I20" s="109">
        <v>285.62</v>
      </c>
      <c r="J20" s="109">
        <v>285.81497552025712</v>
      </c>
      <c r="K20" s="109">
        <v>295.91367466956569</v>
      </c>
      <c r="L20" s="107">
        <v>303.59117344039561</v>
      </c>
      <c r="M20" s="107">
        <v>310.88090009307575</v>
      </c>
      <c r="N20" s="107">
        <v>321.78094403595912</v>
      </c>
      <c r="O20" s="110" t="s">
        <v>107</v>
      </c>
    </row>
    <row r="21" spans="1:15">
      <c r="A21" s="104" t="s">
        <v>101</v>
      </c>
      <c r="B21" s="104" t="s">
        <v>121</v>
      </c>
      <c r="C21" s="104" t="s">
        <v>111</v>
      </c>
      <c r="D21" s="104" t="s">
        <v>125</v>
      </c>
      <c r="E21" s="105" t="s">
        <v>105</v>
      </c>
      <c r="F21" s="106" t="s">
        <v>106</v>
      </c>
      <c r="G21" s="107">
        <v>163</v>
      </c>
      <c r="H21" s="108">
        <v>428.43</v>
      </c>
      <c r="I21" s="109">
        <v>428.43</v>
      </c>
      <c r="J21" s="109">
        <v>428.72246328038557</v>
      </c>
      <c r="K21" s="109">
        <v>443.87051200434843</v>
      </c>
      <c r="L21" s="107">
        <v>455.38676016059338</v>
      </c>
      <c r="M21" s="107">
        <v>466.32135013961368</v>
      </c>
      <c r="N21" s="107">
        <v>482.67141605393874</v>
      </c>
      <c r="O21" s="110" t="s">
        <v>107</v>
      </c>
    </row>
    <row r="22" spans="1:15">
      <c r="A22" s="104" t="s">
        <v>101</v>
      </c>
      <c r="B22" s="104" t="s">
        <v>121</v>
      </c>
      <c r="C22" s="104" t="s">
        <v>111</v>
      </c>
      <c r="D22" s="104" t="s">
        <v>126</v>
      </c>
      <c r="E22" s="105" t="s">
        <v>105</v>
      </c>
      <c r="F22" s="106" t="s">
        <v>106</v>
      </c>
      <c r="G22" s="107">
        <v>244.99999999999997</v>
      </c>
      <c r="H22" s="108">
        <v>714.05</v>
      </c>
      <c r="I22" s="109">
        <v>714.05</v>
      </c>
      <c r="J22" s="109">
        <v>714.53743880064258</v>
      </c>
      <c r="K22" s="109">
        <v>739.78418667391406</v>
      </c>
      <c r="L22" s="107">
        <v>758.97793360098888</v>
      </c>
      <c r="M22" s="107">
        <v>777.20225023268927</v>
      </c>
      <c r="N22" s="107">
        <v>804.45236008989775</v>
      </c>
      <c r="O22" s="110" t="s">
        <v>107</v>
      </c>
    </row>
    <row r="23" spans="1:15">
      <c r="A23" s="104" t="s">
        <v>101</v>
      </c>
      <c r="B23" s="104" t="s">
        <v>121</v>
      </c>
      <c r="C23" s="104" t="s">
        <v>114</v>
      </c>
      <c r="D23" s="104" t="s">
        <v>127</v>
      </c>
      <c r="E23" s="105" t="s">
        <v>105</v>
      </c>
      <c r="F23" s="106" t="s">
        <v>106</v>
      </c>
      <c r="G23" s="107">
        <v>163</v>
      </c>
      <c r="H23" s="108">
        <v>428.43</v>
      </c>
      <c r="I23" s="109">
        <v>428.43</v>
      </c>
      <c r="J23" s="109">
        <v>428.72246328038557</v>
      </c>
      <c r="K23" s="109">
        <v>443.87051200434843</v>
      </c>
      <c r="L23" s="107">
        <v>455.38676016059338</v>
      </c>
      <c r="M23" s="107">
        <v>466.32135013961368</v>
      </c>
      <c r="N23" s="107">
        <v>482.67141605393874</v>
      </c>
      <c r="O23" s="110" t="s">
        <v>107</v>
      </c>
    </row>
    <row r="24" spans="1:15">
      <c r="A24" s="104" t="s">
        <v>101</v>
      </c>
      <c r="B24" s="104" t="s">
        <v>121</v>
      </c>
      <c r="C24" s="104" t="s">
        <v>114</v>
      </c>
      <c r="D24" s="104" t="s">
        <v>128</v>
      </c>
      <c r="E24" s="105" t="s">
        <v>105</v>
      </c>
      <c r="F24" s="106" t="s">
        <v>106</v>
      </c>
      <c r="G24" s="107">
        <v>244.99999999999997</v>
      </c>
      <c r="H24" s="108">
        <v>571.24</v>
      </c>
      <c r="I24" s="109">
        <v>571.24</v>
      </c>
      <c r="J24" s="109">
        <v>571.62995104051424</v>
      </c>
      <c r="K24" s="109">
        <v>591.82734933913139</v>
      </c>
      <c r="L24" s="107">
        <v>607.18234688079121</v>
      </c>
      <c r="M24" s="107">
        <v>621.7618001861515</v>
      </c>
      <c r="N24" s="107">
        <v>643.56188807191825</v>
      </c>
      <c r="O24" s="110" t="s">
        <v>107</v>
      </c>
    </row>
    <row r="25" spans="1:15">
      <c r="A25" s="104" t="s">
        <v>101</v>
      </c>
      <c r="B25" s="104" t="s">
        <v>121</v>
      </c>
      <c r="C25" s="104" t="s">
        <v>114</v>
      </c>
      <c r="D25" s="104" t="s">
        <v>110</v>
      </c>
      <c r="E25" s="105" t="s">
        <v>105</v>
      </c>
      <c r="F25" s="106" t="s">
        <v>106</v>
      </c>
      <c r="G25" s="107">
        <v>489.99999999999994</v>
      </c>
      <c r="H25" s="108">
        <v>856.86</v>
      </c>
      <c r="I25" s="109">
        <v>856.86</v>
      </c>
      <c r="J25" s="109">
        <v>857.44492656077114</v>
      </c>
      <c r="K25" s="109">
        <v>887.74102400869685</v>
      </c>
      <c r="L25" s="107">
        <v>910.77352032118677</v>
      </c>
      <c r="M25" s="107">
        <v>932.64270027922737</v>
      </c>
      <c r="N25" s="107">
        <v>965.34283210787748</v>
      </c>
      <c r="O25" s="110" t="s">
        <v>107</v>
      </c>
    </row>
    <row r="26" spans="1:15">
      <c r="A26" s="104" t="s">
        <v>101</v>
      </c>
      <c r="B26" s="104" t="s">
        <v>121</v>
      </c>
      <c r="C26" s="104" t="s">
        <v>115</v>
      </c>
      <c r="D26" s="104"/>
      <c r="E26" s="105" t="s">
        <v>105</v>
      </c>
      <c r="F26" s="106" t="s">
        <v>112</v>
      </c>
      <c r="G26" s="107">
        <v>98.36363636363636</v>
      </c>
      <c r="H26" s="108" t="s">
        <v>261</v>
      </c>
      <c r="I26" s="109">
        <v>166.43754737754293</v>
      </c>
      <c r="J26" s="109">
        <v>166.5511642369724</v>
      </c>
      <c r="K26" s="109">
        <v>172.43591571836234</v>
      </c>
      <c r="L26" s="107">
        <v>176.90977632129992</v>
      </c>
      <c r="M26" s="107">
        <v>181.15767291511264</v>
      </c>
      <c r="N26" s="107">
        <v>187.50938701132773</v>
      </c>
      <c r="O26" s="110" t="s">
        <v>113</v>
      </c>
    </row>
    <row r="27" spans="1:15" ht="24">
      <c r="A27" s="104" t="s">
        <v>101</v>
      </c>
      <c r="B27" s="104" t="s">
        <v>121</v>
      </c>
      <c r="C27" s="104" t="s">
        <v>116</v>
      </c>
      <c r="D27" s="104"/>
      <c r="E27" s="105" t="s">
        <v>105</v>
      </c>
      <c r="F27" s="106" t="s">
        <v>112</v>
      </c>
      <c r="G27" s="107">
        <v>82</v>
      </c>
      <c r="H27" s="108" t="s">
        <v>262</v>
      </c>
      <c r="I27" s="109">
        <v>142.81</v>
      </c>
      <c r="J27" s="109">
        <v>142.90748776012856</v>
      </c>
      <c r="K27" s="109">
        <v>147.95683733478285</v>
      </c>
      <c r="L27" s="107">
        <v>151.7955867201978</v>
      </c>
      <c r="M27" s="107">
        <v>155.44045004653788</v>
      </c>
      <c r="N27" s="107">
        <v>160.89047201797956</v>
      </c>
      <c r="O27" s="110" t="s">
        <v>113</v>
      </c>
    </row>
    <row r="28" spans="1:15" ht="24">
      <c r="A28" s="104" t="s">
        <v>101</v>
      </c>
      <c r="B28" s="104" t="s">
        <v>121</v>
      </c>
      <c r="C28" s="104" t="s">
        <v>116</v>
      </c>
      <c r="D28" s="104"/>
      <c r="E28" s="105" t="s">
        <v>105</v>
      </c>
      <c r="F28" s="106" t="s">
        <v>112</v>
      </c>
      <c r="G28" s="107">
        <v>98.36363636363636</v>
      </c>
      <c r="H28" s="108" t="s">
        <v>262</v>
      </c>
      <c r="I28" s="109">
        <v>166.43754737754293</v>
      </c>
      <c r="J28" s="109">
        <v>166.5511642369724</v>
      </c>
      <c r="K28" s="109">
        <v>172.43591571836234</v>
      </c>
      <c r="L28" s="107">
        <v>176.90977632129992</v>
      </c>
      <c r="M28" s="107">
        <v>181.15767291511264</v>
      </c>
      <c r="N28" s="107">
        <v>187.50938701132773</v>
      </c>
      <c r="O28" s="110" t="s">
        <v>113</v>
      </c>
    </row>
    <row r="29" spans="1:15">
      <c r="A29" s="104" t="s">
        <v>101</v>
      </c>
      <c r="B29" s="104" t="s">
        <v>121</v>
      </c>
      <c r="C29" s="104" t="s">
        <v>129</v>
      </c>
      <c r="D29" s="104"/>
      <c r="E29" s="105" t="s">
        <v>105</v>
      </c>
      <c r="F29" s="106" t="s">
        <v>106</v>
      </c>
      <c r="G29" s="118" t="s">
        <v>117</v>
      </c>
      <c r="H29" s="108">
        <v>856.86</v>
      </c>
      <c r="I29" s="109">
        <v>856.86</v>
      </c>
      <c r="J29" s="109">
        <v>857.44492656077114</v>
      </c>
      <c r="K29" s="109">
        <v>887.74102400869685</v>
      </c>
      <c r="L29" s="107">
        <v>910.77352032118677</v>
      </c>
      <c r="M29" s="107">
        <v>932.64270027922737</v>
      </c>
      <c r="N29" s="107">
        <v>965.34283210787748</v>
      </c>
      <c r="O29" s="110" t="s">
        <v>119</v>
      </c>
    </row>
    <row r="30" spans="1:15">
      <c r="A30" s="111" t="s">
        <v>101</v>
      </c>
      <c r="B30" s="111" t="s">
        <v>121</v>
      </c>
      <c r="C30" s="111" t="s">
        <v>130</v>
      </c>
      <c r="D30" s="111"/>
      <c r="E30" s="112" t="s">
        <v>105</v>
      </c>
      <c r="F30" s="113" t="s">
        <v>112</v>
      </c>
      <c r="G30" s="119" t="s">
        <v>117</v>
      </c>
      <c r="H30" s="115">
        <v>142.81</v>
      </c>
      <c r="I30" s="116">
        <v>142.81</v>
      </c>
      <c r="J30" s="116">
        <v>142.90748776012856</v>
      </c>
      <c r="K30" s="116">
        <v>147.95683733478285</v>
      </c>
      <c r="L30" s="114">
        <v>151.7955867201978</v>
      </c>
      <c r="M30" s="107">
        <v>155.44045004653788</v>
      </c>
      <c r="N30" s="107">
        <v>160.89047201797956</v>
      </c>
      <c r="O30" s="117" t="s">
        <v>119</v>
      </c>
    </row>
    <row r="31" spans="1:15">
      <c r="A31" s="104" t="s">
        <v>101</v>
      </c>
      <c r="B31" s="104" t="s">
        <v>121</v>
      </c>
      <c r="C31" s="104" t="s">
        <v>120</v>
      </c>
      <c r="D31" s="104"/>
      <c r="E31" s="105" t="s">
        <v>105</v>
      </c>
      <c r="F31" s="106" t="s">
        <v>112</v>
      </c>
      <c r="G31" s="118" t="s">
        <v>117</v>
      </c>
      <c r="H31" s="108" t="s">
        <v>263</v>
      </c>
      <c r="I31" s="109">
        <v>142.81</v>
      </c>
      <c r="J31" s="109">
        <v>142.90748776012856</v>
      </c>
      <c r="K31" s="109">
        <v>147.95683733478285</v>
      </c>
      <c r="L31" s="107">
        <v>151.7955867201978</v>
      </c>
      <c r="M31" s="107">
        <v>155.44045004653788</v>
      </c>
      <c r="N31" s="107">
        <v>160.89047201797956</v>
      </c>
      <c r="O31" s="110" t="s">
        <v>113</v>
      </c>
    </row>
    <row r="32" spans="1:15">
      <c r="A32" s="104" t="s">
        <v>101</v>
      </c>
      <c r="B32" s="104" t="s">
        <v>131</v>
      </c>
      <c r="C32" s="104" t="s">
        <v>103</v>
      </c>
      <c r="D32" s="104"/>
      <c r="E32" s="105" t="s">
        <v>105</v>
      </c>
      <c r="F32" s="106" t="s">
        <v>112</v>
      </c>
      <c r="G32" s="107">
        <v>82</v>
      </c>
      <c r="H32" s="108" t="s">
        <v>263</v>
      </c>
      <c r="I32" s="109">
        <v>142.81</v>
      </c>
      <c r="J32" s="109">
        <v>142.90748776012856</v>
      </c>
      <c r="K32" s="109">
        <v>147.95683733478285</v>
      </c>
      <c r="L32" s="107">
        <v>151.7955867201978</v>
      </c>
      <c r="M32" s="107">
        <v>155.44045004653788</v>
      </c>
      <c r="N32" s="107">
        <v>160.89047201797956</v>
      </c>
      <c r="O32" s="110" t="s">
        <v>113</v>
      </c>
    </row>
    <row r="33" spans="1:15">
      <c r="A33" s="104" t="s">
        <v>101</v>
      </c>
      <c r="B33" s="104" t="s">
        <v>131</v>
      </c>
      <c r="C33" s="104" t="s">
        <v>111</v>
      </c>
      <c r="D33" s="104"/>
      <c r="E33" s="105" t="s">
        <v>105</v>
      </c>
      <c r="F33" s="106" t="s">
        <v>112</v>
      </c>
      <c r="G33" s="107">
        <v>82</v>
      </c>
      <c r="H33" s="108" t="s">
        <v>263</v>
      </c>
      <c r="I33" s="109">
        <v>142.81</v>
      </c>
      <c r="J33" s="109">
        <v>142.90748776012856</v>
      </c>
      <c r="K33" s="109">
        <v>147.95683733478285</v>
      </c>
      <c r="L33" s="107">
        <v>151.7955867201978</v>
      </c>
      <c r="M33" s="107">
        <v>155.44045004653788</v>
      </c>
      <c r="N33" s="107">
        <v>160.89047201797956</v>
      </c>
      <c r="O33" s="110" t="s">
        <v>113</v>
      </c>
    </row>
    <row r="34" spans="1:15">
      <c r="A34" s="104" t="s">
        <v>101</v>
      </c>
      <c r="B34" s="104" t="s">
        <v>131</v>
      </c>
      <c r="C34" s="104" t="s">
        <v>114</v>
      </c>
      <c r="D34" s="104"/>
      <c r="E34" s="105" t="s">
        <v>105</v>
      </c>
      <c r="F34" s="106" t="s">
        <v>112</v>
      </c>
      <c r="G34" s="107">
        <v>82</v>
      </c>
      <c r="H34" s="108" t="s">
        <v>263</v>
      </c>
      <c r="I34" s="109">
        <v>142.81</v>
      </c>
      <c r="J34" s="109">
        <v>142.90748776012856</v>
      </c>
      <c r="K34" s="109">
        <v>147.95683733478285</v>
      </c>
      <c r="L34" s="107">
        <v>151.7955867201978</v>
      </c>
      <c r="M34" s="107">
        <v>155.44045004653788</v>
      </c>
      <c r="N34" s="107">
        <v>160.89047201797956</v>
      </c>
      <c r="O34" s="110" t="s">
        <v>113</v>
      </c>
    </row>
    <row r="35" spans="1:15" ht="36">
      <c r="A35" s="104" t="s">
        <v>101</v>
      </c>
      <c r="B35" s="104" t="s">
        <v>131</v>
      </c>
      <c r="C35" s="104" t="s">
        <v>132</v>
      </c>
      <c r="D35" s="104"/>
      <c r="E35" s="105" t="s">
        <v>105</v>
      </c>
      <c r="F35" s="106" t="s">
        <v>112</v>
      </c>
      <c r="G35" s="107">
        <v>98.36363636363636</v>
      </c>
      <c r="H35" s="108" t="s">
        <v>264</v>
      </c>
      <c r="I35" s="109">
        <v>166.43754737754293</v>
      </c>
      <c r="J35" s="109">
        <v>166.5511642369724</v>
      </c>
      <c r="K35" s="109">
        <v>172.43591571836234</v>
      </c>
      <c r="L35" s="107">
        <v>176.90977632129992</v>
      </c>
      <c r="M35" s="107">
        <v>181.15767291511264</v>
      </c>
      <c r="N35" s="107">
        <v>187.50938701132773</v>
      </c>
      <c r="O35" s="110" t="s">
        <v>113</v>
      </c>
    </row>
    <row r="36" spans="1:15" ht="36">
      <c r="A36" s="104" t="s">
        <v>101</v>
      </c>
      <c r="B36" s="104" t="s">
        <v>131</v>
      </c>
      <c r="C36" s="104" t="s">
        <v>133</v>
      </c>
      <c r="D36" s="104"/>
      <c r="E36" s="105" t="s">
        <v>105</v>
      </c>
      <c r="F36" s="106" t="s">
        <v>112</v>
      </c>
      <c r="G36" s="107" t="s">
        <v>117</v>
      </c>
      <c r="H36" s="108" t="s">
        <v>264</v>
      </c>
      <c r="I36" s="109">
        <v>210.96</v>
      </c>
      <c r="J36" s="109">
        <v>211.10400964832095</v>
      </c>
      <c r="K36" s="109">
        <v>218.56294660139895</v>
      </c>
      <c r="L36" s="107">
        <v>224.23357590149797</v>
      </c>
      <c r="M36" s="107">
        <v>229.61779526516091</v>
      </c>
      <c r="N36" s="107">
        <v>237.66860847918892</v>
      </c>
      <c r="O36" s="110" t="s">
        <v>113</v>
      </c>
    </row>
    <row r="37" spans="1:15" ht="24">
      <c r="A37" s="104" t="s">
        <v>101</v>
      </c>
      <c r="B37" s="104" t="s">
        <v>131</v>
      </c>
      <c r="C37" s="104" t="s">
        <v>134</v>
      </c>
      <c r="D37" s="104"/>
      <c r="E37" s="105" t="s">
        <v>105</v>
      </c>
      <c r="F37" s="106" t="s">
        <v>112</v>
      </c>
      <c r="G37" s="107">
        <v>82</v>
      </c>
      <c r="H37" s="108" t="s">
        <v>265</v>
      </c>
      <c r="I37" s="109">
        <v>166.43754737754293</v>
      </c>
      <c r="J37" s="109">
        <v>166.5511642369724</v>
      </c>
      <c r="K37" s="109">
        <v>172.43591571836234</v>
      </c>
      <c r="L37" s="107">
        <v>176.90977632129992</v>
      </c>
      <c r="M37" s="107">
        <v>181.15767291511264</v>
      </c>
      <c r="N37" s="107">
        <v>187.50938701132773</v>
      </c>
      <c r="O37" s="110" t="s">
        <v>113</v>
      </c>
    </row>
    <row r="38" spans="1:15" ht="24">
      <c r="A38" s="104" t="s">
        <v>101</v>
      </c>
      <c r="B38" s="104" t="s">
        <v>131</v>
      </c>
      <c r="C38" s="104" t="s">
        <v>135</v>
      </c>
      <c r="D38" s="104"/>
      <c r="E38" s="105" t="s">
        <v>105</v>
      </c>
      <c r="F38" s="106" t="s">
        <v>112</v>
      </c>
      <c r="G38" s="107">
        <v>98.36363636363636</v>
      </c>
      <c r="H38" s="108" t="s">
        <v>265</v>
      </c>
      <c r="I38" s="109">
        <v>210.96</v>
      </c>
      <c r="J38" s="109">
        <v>211.10400964832095</v>
      </c>
      <c r="K38" s="109">
        <v>218.56294660139895</v>
      </c>
      <c r="L38" s="107">
        <v>224.23357590149797</v>
      </c>
      <c r="M38" s="107">
        <v>229.61779526516091</v>
      </c>
      <c r="N38" s="107">
        <v>237.66860847918892</v>
      </c>
      <c r="O38" s="110" t="s">
        <v>113</v>
      </c>
    </row>
    <row r="39" spans="1:15">
      <c r="A39" s="104" t="s">
        <v>136</v>
      </c>
      <c r="B39" s="104" t="s">
        <v>137</v>
      </c>
      <c r="C39" s="104" t="s">
        <v>103</v>
      </c>
      <c r="D39" s="104" t="s">
        <v>138</v>
      </c>
      <c r="E39" s="105" t="s">
        <v>105</v>
      </c>
      <c r="F39" s="106" t="s">
        <v>106</v>
      </c>
      <c r="G39" s="107" t="s">
        <v>139</v>
      </c>
      <c r="H39" s="108">
        <v>71.41</v>
      </c>
      <c r="I39" s="109">
        <v>71.41</v>
      </c>
      <c r="J39" s="109">
        <v>71.458747293262221</v>
      </c>
      <c r="K39" s="109">
        <v>73.983598866163717</v>
      </c>
      <c r="L39" s="107">
        <v>75.903107959451887</v>
      </c>
      <c r="M39" s="107">
        <v>77.725667234950436</v>
      </c>
      <c r="N39" s="107">
        <v>80.450869034408825</v>
      </c>
      <c r="O39" s="110" t="s">
        <v>140</v>
      </c>
    </row>
    <row r="40" spans="1:15">
      <c r="A40" s="104" t="s">
        <v>136</v>
      </c>
      <c r="B40" s="104" t="s">
        <v>137</v>
      </c>
      <c r="C40" s="104" t="s">
        <v>103</v>
      </c>
      <c r="D40" s="104" t="s">
        <v>141</v>
      </c>
      <c r="E40" s="105" t="s">
        <v>105</v>
      </c>
      <c r="F40" s="106" t="s">
        <v>106</v>
      </c>
      <c r="G40" s="107" t="s">
        <v>139</v>
      </c>
      <c r="H40" s="108">
        <v>171.37</v>
      </c>
      <c r="I40" s="109">
        <v>171.37</v>
      </c>
      <c r="J40" s="109">
        <v>171.48698394687509</v>
      </c>
      <c r="K40" s="109">
        <v>177.54613272223051</v>
      </c>
      <c r="L40" s="107">
        <v>182.15257822449621</v>
      </c>
      <c r="M40" s="107">
        <v>186.52636317117293</v>
      </c>
      <c r="N40" s="107">
        <v>193.06631321140796</v>
      </c>
      <c r="O40" s="110" t="s">
        <v>140</v>
      </c>
    </row>
    <row r="41" spans="1:15">
      <c r="A41" s="104" t="s">
        <v>136</v>
      </c>
      <c r="B41" s="104" t="s">
        <v>137</v>
      </c>
      <c r="C41" s="104" t="s">
        <v>103</v>
      </c>
      <c r="D41" s="104" t="s">
        <v>142</v>
      </c>
      <c r="E41" s="105" t="s">
        <v>105</v>
      </c>
      <c r="F41" s="106" t="s">
        <v>106</v>
      </c>
      <c r="G41" s="107" t="s">
        <v>139</v>
      </c>
      <c r="H41" s="108">
        <v>357.03</v>
      </c>
      <c r="I41" s="109">
        <v>357.03</v>
      </c>
      <c r="J41" s="109">
        <v>357.27372281351927</v>
      </c>
      <c r="K41" s="109">
        <v>369.89727353572937</v>
      </c>
      <c r="L41" s="107">
        <v>379.49428139984747</v>
      </c>
      <c r="M41" s="107">
        <v>388.60656732802613</v>
      </c>
      <c r="N41" s="107">
        <v>402.23181307036788</v>
      </c>
      <c r="O41" s="110" t="s">
        <v>140</v>
      </c>
    </row>
    <row r="42" spans="1:15">
      <c r="A42" s="104" t="s">
        <v>136</v>
      </c>
      <c r="B42" s="104" t="s">
        <v>137</v>
      </c>
      <c r="C42" s="104" t="s">
        <v>103</v>
      </c>
      <c r="D42" s="104" t="s">
        <v>143</v>
      </c>
      <c r="E42" s="105" t="s">
        <v>105</v>
      </c>
      <c r="F42" s="106" t="s">
        <v>106</v>
      </c>
      <c r="G42" s="107" t="s">
        <v>144</v>
      </c>
      <c r="H42" s="108">
        <v>42.84</v>
      </c>
      <c r="I42" s="109">
        <v>42.84</v>
      </c>
      <c r="J42" s="109">
        <v>42.869244280119787</v>
      </c>
      <c r="K42" s="109">
        <v>44.383943081171466</v>
      </c>
      <c r="L42" s="107">
        <v>45.535487256447553</v>
      </c>
      <c r="M42" s="107">
        <v>46.628869686952484</v>
      </c>
      <c r="N42" s="107">
        <v>48.263761790142475</v>
      </c>
      <c r="O42" s="110" t="s">
        <v>140</v>
      </c>
    </row>
    <row r="43" spans="1:15">
      <c r="A43" s="104" t="s">
        <v>136</v>
      </c>
      <c r="B43" s="104" t="s">
        <v>137</v>
      </c>
      <c r="C43" s="104" t="s">
        <v>103</v>
      </c>
      <c r="D43" s="104" t="s">
        <v>145</v>
      </c>
      <c r="E43" s="105" t="s">
        <v>105</v>
      </c>
      <c r="F43" s="106" t="s">
        <v>106</v>
      </c>
      <c r="G43" s="107" t="s">
        <v>144</v>
      </c>
      <c r="H43" s="108">
        <v>99.97</v>
      </c>
      <c r="I43" s="109">
        <v>99.97</v>
      </c>
      <c r="J43" s="109">
        <v>100.03824348000875</v>
      </c>
      <c r="K43" s="109">
        <v>103.57289425361135</v>
      </c>
      <c r="L43" s="107">
        <v>106.26009946375025</v>
      </c>
      <c r="M43" s="107">
        <v>108.81158035958541</v>
      </c>
      <c r="N43" s="107">
        <v>112.62671022783711</v>
      </c>
      <c r="O43" s="110" t="s">
        <v>140</v>
      </c>
    </row>
    <row r="44" spans="1:15">
      <c r="A44" s="104" t="s">
        <v>136</v>
      </c>
      <c r="B44" s="104" t="s">
        <v>137</v>
      </c>
      <c r="C44" s="104" t="s">
        <v>103</v>
      </c>
      <c r="D44" s="104" t="s">
        <v>146</v>
      </c>
      <c r="E44" s="105" t="s">
        <v>105</v>
      </c>
      <c r="F44" s="106" t="s">
        <v>106</v>
      </c>
      <c r="G44" s="107" t="s">
        <v>144</v>
      </c>
      <c r="H44" s="108">
        <v>214.22</v>
      </c>
      <c r="I44" s="109">
        <v>214.22</v>
      </c>
      <c r="J44" s="109">
        <v>214.36623505339077</v>
      </c>
      <c r="K44" s="109">
        <v>221.94043620094655</v>
      </c>
      <c r="L44" s="107">
        <v>227.69869467964969</v>
      </c>
      <c r="M44" s="107">
        <v>233.16611728148834</v>
      </c>
      <c r="N44" s="107">
        <v>241.34134105238843</v>
      </c>
      <c r="O44" s="110" t="s">
        <v>140</v>
      </c>
    </row>
    <row r="45" spans="1:15">
      <c r="A45" s="104" t="s">
        <v>136</v>
      </c>
      <c r="B45" s="104" t="s">
        <v>137</v>
      </c>
      <c r="C45" s="104" t="s">
        <v>103</v>
      </c>
      <c r="D45" s="104" t="s">
        <v>147</v>
      </c>
      <c r="E45" s="105" t="s">
        <v>105</v>
      </c>
      <c r="F45" s="106" t="s">
        <v>106</v>
      </c>
      <c r="G45" s="107" t="s">
        <v>148</v>
      </c>
      <c r="H45" s="108">
        <v>14.28</v>
      </c>
      <c r="I45" s="109">
        <v>14.28</v>
      </c>
      <c r="J45" s="109">
        <v>14.289748093373261</v>
      </c>
      <c r="K45" s="109">
        <v>14.794647693723819</v>
      </c>
      <c r="L45" s="107">
        <v>15.17849575214918</v>
      </c>
      <c r="M45" s="107">
        <v>15.542956562317491</v>
      </c>
      <c r="N45" s="107">
        <v>16.087920596714152</v>
      </c>
      <c r="O45" s="110" t="s">
        <v>140</v>
      </c>
    </row>
    <row r="46" spans="1:15">
      <c r="A46" s="104" t="s">
        <v>136</v>
      </c>
      <c r="B46" s="104" t="s">
        <v>137</v>
      </c>
      <c r="C46" s="104" t="s">
        <v>103</v>
      </c>
      <c r="D46" s="104" t="s">
        <v>149</v>
      </c>
      <c r="E46" s="105" t="s">
        <v>105</v>
      </c>
      <c r="F46" s="106" t="s">
        <v>106</v>
      </c>
      <c r="G46" s="107" t="s">
        <v>148</v>
      </c>
      <c r="H46" s="108">
        <v>57.12</v>
      </c>
      <c r="I46" s="109">
        <v>57.12</v>
      </c>
      <c r="J46" s="109">
        <v>57.158992373493042</v>
      </c>
      <c r="K46" s="109">
        <v>59.178590774895277</v>
      </c>
      <c r="L46" s="107">
        <v>60.71398300859672</v>
      </c>
      <c r="M46" s="107">
        <v>62.171826249269962</v>
      </c>
      <c r="N46" s="107">
        <v>64.351682386856609</v>
      </c>
      <c r="O46" s="110" t="s">
        <v>140</v>
      </c>
    </row>
    <row r="47" spans="1:15">
      <c r="A47" s="104" t="s">
        <v>136</v>
      </c>
      <c r="B47" s="104" t="s">
        <v>137</v>
      </c>
      <c r="C47" s="104" t="s">
        <v>103</v>
      </c>
      <c r="D47" s="104" t="s">
        <v>150</v>
      </c>
      <c r="E47" s="105" t="s">
        <v>105</v>
      </c>
      <c r="F47" s="106" t="s">
        <v>106</v>
      </c>
      <c r="G47" s="107" t="s">
        <v>148</v>
      </c>
      <c r="H47" s="108">
        <v>99.97</v>
      </c>
      <c r="I47" s="109">
        <v>99.97</v>
      </c>
      <c r="J47" s="109">
        <v>100.03824348000875</v>
      </c>
      <c r="K47" s="109">
        <v>103.57289425361135</v>
      </c>
      <c r="L47" s="107">
        <v>106.26009946375025</v>
      </c>
      <c r="M47" s="107">
        <v>108.81158035958541</v>
      </c>
      <c r="N47" s="107">
        <v>112.62671022783711</v>
      </c>
      <c r="O47" s="110" t="s">
        <v>140</v>
      </c>
    </row>
    <row r="48" spans="1:15">
      <c r="A48" s="104" t="s">
        <v>136</v>
      </c>
      <c r="B48" s="104" t="s">
        <v>137</v>
      </c>
      <c r="C48" s="104" t="s">
        <v>103</v>
      </c>
      <c r="D48" s="104" t="s">
        <v>151</v>
      </c>
      <c r="E48" s="105" t="s">
        <v>105</v>
      </c>
      <c r="F48" s="106" t="s">
        <v>106</v>
      </c>
      <c r="G48" s="107">
        <v>41</v>
      </c>
      <c r="H48" s="108">
        <v>71.41</v>
      </c>
      <c r="I48" s="109">
        <v>71.41</v>
      </c>
      <c r="J48" s="109">
        <v>71.458747293262221</v>
      </c>
      <c r="K48" s="109">
        <v>73.983598866163717</v>
      </c>
      <c r="L48" s="107">
        <v>75.903107959451887</v>
      </c>
      <c r="M48" s="107">
        <v>77.725667234950436</v>
      </c>
      <c r="N48" s="107">
        <v>80.450869034408825</v>
      </c>
      <c r="O48" s="110" t="s">
        <v>107</v>
      </c>
    </row>
    <row r="49" spans="1:15">
      <c r="A49" s="104" t="s">
        <v>136</v>
      </c>
      <c r="B49" s="104" t="s">
        <v>137</v>
      </c>
      <c r="C49" s="104" t="s">
        <v>111</v>
      </c>
      <c r="D49" s="104" t="s">
        <v>152</v>
      </c>
      <c r="E49" s="105" t="s">
        <v>153</v>
      </c>
      <c r="F49" s="106" t="s">
        <v>106</v>
      </c>
      <c r="G49" s="107" t="s">
        <v>154</v>
      </c>
      <c r="H49" s="108">
        <v>85.69</v>
      </c>
      <c r="I49" s="109">
        <v>85.69</v>
      </c>
      <c r="J49" s="109">
        <v>85.748495386635483</v>
      </c>
      <c r="K49" s="109">
        <v>88.778246559887549</v>
      </c>
      <c r="L49" s="107">
        <v>91.081603711601076</v>
      </c>
      <c r="M49" s="107">
        <v>93.268623797267921</v>
      </c>
      <c r="N49" s="107">
        <v>96.538789631122953</v>
      </c>
      <c r="O49" s="110" t="s">
        <v>155</v>
      </c>
    </row>
    <row r="50" spans="1:15">
      <c r="A50" s="104" t="s">
        <v>136</v>
      </c>
      <c r="B50" s="104" t="s">
        <v>137</v>
      </c>
      <c r="C50" s="104" t="s">
        <v>111</v>
      </c>
      <c r="D50" s="104" t="s">
        <v>156</v>
      </c>
      <c r="E50" s="105" t="s">
        <v>153</v>
      </c>
      <c r="F50" s="106" t="s">
        <v>106</v>
      </c>
      <c r="G50" s="107" t="s">
        <v>154</v>
      </c>
      <c r="H50" s="108">
        <v>171.37</v>
      </c>
      <c r="I50" s="109">
        <v>171.37</v>
      </c>
      <c r="J50" s="109">
        <v>171.48698394687509</v>
      </c>
      <c r="K50" s="109">
        <v>177.54613272223051</v>
      </c>
      <c r="L50" s="107">
        <v>182.15257822449621</v>
      </c>
      <c r="M50" s="107">
        <v>186.52636317117293</v>
      </c>
      <c r="N50" s="107">
        <v>193.06631321140796</v>
      </c>
      <c r="O50" s="110" t="s">
        <v>155</v>
      </c>
    </row>
    <row r="51" spans="1:15">
      <c r="A51" s="104" t="s">
        <v>136</v>
      </c>
      <c r="B51" s="104" t="s">
        <v>137</v>
      </c>
      <c r="C51" s="104" t="s">
        <v>111</v>
      </c>
      <c r="D51" s="104" t="s">
        <v>157</v>
      </c>
      <c r="E51" s="105" t="s">
        <v>153</v>
      </c>
      <c r="F51" s="106" t="s">
        <v>106</v>
      </c>
      <c r="G51" s="107" t="s">
        <v>154</v>
      </c>
      <c r="H51" s="108">
        <v>314.18</v>
      </c>
      <c r="I51" s="109">
        <v>314.18</v>
      </c>
      <c r="J51" s="109">
        <v>314.39447170700362</v>
      </c>
      <c r="K51" s="109">
        <v>325.50297005701333</v>
      </c>
      <c r="L51" s="107">
        <v>333.94816494469399</v>
      </c>
      <c r="M51" s="107">
        <v>341.96681321771081</v>
      </c>
      <c r="N51" s="107">
        <v>353.95678522938755</v>
      </c>
      <c r="O51" s="110" t="s">
        <v>155</v>
      </c>
    </row>
    <row r="52" spans="1:15">
      <c r="A52" s="104" t="s">
        <v>136</v>
      </c>
      <c r="B52" s="104" t="s">
        <v>137</v>
      </c>
      <c r="C52" s="104" t="s">
        <v>111</v>
      </c>
      <c r="D52" s="104" t="s">
        <v>158</v>
      </c>
      <c r="E52" s="105" t="s">
        <v>153</v>
      </c>
      <c r="F52" s="106" t="s">
        <v>106</v>
      </c>
      <c r="G52" s="107" t="s">
        <v>159</v>
      </c>
      <c r="H52" s="108">
        <v>71.41</v>
      </c>
      <c r="I52" s="109">
        <v>71.41</v>
      </c>
      <c r="J52" s="109">
        <v>71.458747293262221</v>
      </c>
      <c r="K52" s="109">
        <v>73.983598866163717</v>
      </c>
      <c r="L52" s="107">
        <v>75.903107959451887</v>
      </c>
      <c r="M52" s="107">
        <v>77.725667234950436</v>
      </c>
      <c r="N52" s="107">
        <v>80.450869034408825</v>
      </c>
      <c r="O52" s="110" t="s">
        <v>155</v>
      </c>
    </row>
    <row r="53" spans="1:15">
      <c r="A53" s="104" t="s">
        <v>136</v>
      </c>
      <c r="B53" s="104" t="s">
        <v>137</v>
      </c>
      <c r="C53" s="104" t="s">
        <v>111</v>
      </c>
      <c r="D53" s="104" t="s">
        <v>160</v>
      </c>
      <c r="E53" s="105" t="s">
        <v>153</v>
      </c>
      <c r="F53" s="106" t="s">
        <v>106</v>
      </c>
      <c r="G53" s="107" t="s">
        <v>159</v>
      </c>
      <c r="H53" s="108">
        <v>142.81</v>
      </c>
      <c r="I53" s="109">
        <v>142.81</v>
      </c>
      <c r="J53" s="109">
        <v>142.90748776012856</v>
      </c>
      <c r="K53" s="109">
        <v>147.95683733478285</v>
      </c>
      <c r="L53" s="107">
        <v>151.7955867201978</v>
      </c>
      <c r="M53" s="107">
        <v>155.44045004653788</v>
      </c>
      <c r="N53" s="107">
        <v>160.89047201797956</v>
      </c>
      <c r="O53" s="110" t="s">
        <v>155</v>
      </c>
    </row>
    <row r="54" spans="1:15">
      <c r="A54" s="104" t="s">
        <v>136</v>
      </c>
      <c r="B54" s="104" t="s">
        <v>137</v>
      </c>
      <c r="C54" s="104" t="s">
        <v>111</v>
      </c>
      <c r="D54" s="104" t="s">
        <v>161</v>
      </c>
      <c r="E54" s="105" t="s">
        <v>153</v>
      </c>
      <c r="F54" s="106" t="s">
        <v>106</v>
      </c>
      <c r="G54" s="107" t="s">
        <v>159</v>
      </c>
      <c r="H54" s="108">
        <v>285.62</v>
      </c>
      <c r="I54" s="109">
        <v>285.62</v>
      </c>
      <c r="J54" s="109">
        <v>285.81497552025712</v>
      </c>
      <c r="K54" s="109">
        <v>295.91367466956569</v>
      </c>
      <c r="L54" s="107">
        <v>303.59117344039561</v>
      </c>
      <c r="M54" s="107">
        <v>310.88090009307575</v>
      </c>
      <c r="N54" s="107">
        <v>321.78094403595912</v>
      </c>
      <c r="O54" s="110" t="s">
        <v>155</v>
      </c>
    </row>
    <row r="55" spans="1:15">
      <c r="A55" s="104" t="s">
        <v>136</v>
      </c>
      <c r="B55" s="104" t="s">
        <v>137</v>
      </c>
      <c r="C55" s="104" t="s">
        <v>111</v>
      </c>
      <c r="D55" s="104" t="s">
        <v>162</v>
      </c>
      <c r="E55" s="105" t="s">
        <v>153</v>
      </c>
      <c r="F55" s="106" t="s">
        <v>106</v>
      </c>
      <c r="G55" s="107" t="s">
        <v>163</v>
      </c>
      <c r="H55" s="108">
        <v>57.12</v>
      </c>
      <c r="I55" s="109">
        <v>57.12</v>
      </c>
      <c r="J55" s="109">
        <v>57.158992373493042</v>
      </c>
      <c r="K55" s="109">
        <v>59.178590774895277</v>
      </c>
      <c r="L55" s="107">
        <v>60.71398300859672</v>
      </c>
      <c r="M55" s="107">
        <v>62.171826249269962</v>
      </c>
      <c r="N55" s="107">
        <v>64.351682386856609</v>
      </c>
      <c r="O55" s="110" t="s">
        <v>155</v>
      </c>
    </row>
    <row r="56" spans="1:15">
      <c r="A56" s="104" t="s">
        <v>136</v>
      </c>
      <c r="B56" s="104" t="s">
        <v>137</v>
      </c>
      <c r="C56" s="104" t="s">
        <v>111</v>
      </c>
      <c r="D56" s="104" t="s">
        <v>164</v>
      </c>
      <c r="E56" s="105" t="s">
        <v>153</v>
      </c>
      <c r="F56" s="106" t="s">
        <v>106</v>
      </c>
      <c r="G56" s="107" t="s">
        <v>163</v>
      </c>
      <c r="H56" s="108">
        <v>99.97</v>
      </c>
      <c r="I56" s="109">
        <v>99.97</v>
      </c>
      <c r="J56" s="109">
        <v>100.03824348000875</v>
      </c>
      <c r="K56" s="109">
        <v>103.57289425361135</v>
      </c>
      <c r="L56" s="107">
        <v>106.26009946375025</v>
      </c>
      <c r="M56" s="107">
        <v>108.81158035958541</v>
      </c>
      <c r="N56" s="107">
        <v>112.62671022783711</v>
      </c>
      <c r="O56" s="110" t="s">
        <v>155</v>
      </c>
    </row>
    <row r="57" spans="1:15">
      <c r="A57" s="104" t="s">
        <v>136</v>
      </c>
      <c r="B57" s="104" t="s">
        <v>137</v>
      </c>
      <c r="C57" s="104" t="s">
        <v>111</v>
      </c>
      <c r="D57" s="104" t="s">
        <v>165</v>
      </c>
      <c r="E57" s="105" t="s">
        <v>153</v>
      </c>
      <c r="F57" s="106" t="s">
        <v>106</v>
      </c>
      <c r="G57" s="107" t="s">
        <v>163</v>
      </c>
      <c r="H57" s="108">
        <v>214.22</v>
      </c>
      <c r="I57" s="109">
        <v>214.22</v>
      </c>
      <c r="J57" s="109">
        <v>214.36623505339077</v>
      </c>
      <c r="K57" s="109">
        <v>221.94043620094655</v>
      </c>
      <c r="L57" s="107">
        <v>227.69869467964969</v>
      </c>
      <c r="M57" s="107">
        <v>233.16611728148834</v>
      </c>
      <c r="N57" s="107">
        <v>241.34134105238843</v>
      </c>
      <c r="O57" s="110" t="s">
        <v>155</v>
      </c>
    </row>
    <row r="58" spans="1:15">
      <c r="A58" s="104" t="s">
        <v>136</v>
      </c>
      <c r="B58" s="104" t="s">
        <v>137</v>
      </c>
      <c r="C58" s="104" t="s">
        <v>111</v>
      </c>
      <c r="D58" s="104" t="s">
        <v>151</v>
      </c>
      <c r="E58" s="105" t="s">
        <v>153</v>
      </c>
      <c r="F58" s="106" t="s">
        <v>106</v>
      </c>
      <c r="G58" s="107">
        <v>41</v>
      </c>
      <c r="H58" s="108">
        <v>71.41</v>
      </c>
      <c r="I58" s="109">
        <v>71.41</v>
      </c>
      <c r="J58" s="109">
        <v>71.458747293262221</v>
      </c>
      <c r="K58" s="109">
        <v>73.983598866163717</v>
      </c>
      <c r="L58" s="107">
        <v>75.903107959451887</v>
      </c>
      <c r="M58" s="107">
        <v>77.725667234950436</v>
      </c>
      <c r="N58" s="107">
        <v>80.450869034408825</v>
      </c>
      <c r="O58" s="110" t="s">
        <v>107</v>
      </c>
    </row>
    <row r="59" spans="1:15">
      <c r="A59" s="104" t="s">
        <v>136</v>
      </c>
      <c r="B59" s="104" t="s">
        <v>137</v>
      </c>
      <c r="C59" s="104" t="s">
        <v>114</v>
      </c>
      <c r="D59" s="104" t="s">
        <v>138</v>
      </c>
      <c r="E59" s="105" t="s">
        <v>153</v>
      </c>
      <c r="F59" s="106" t="s">
        <v>106</v>
      </c>
      <c r="G59" s="107" t="s">
        <v>139</v>
      </c>
      <c r="H59" s="108">
        <v>71.41</v>
      </c>
      <c r="I59" s="109">
        <v>71.41</v>
      </c>
      <c r="J59" s="109">
        <v>71.458747293262221</v>
      </c>
      <c r="K59" s="109">
        <v>73.983598866163717</v>
      </c>
      <c r="L59" s="107">
        <v>75.903107959451887</v>
      </c>
      <c r="M59" s="107">
        <v>77.725667234950436</v>
      </c>
      <c r="N59" s="107">
        <v>80.450869034408825</v>
      </c>
      <c r="O59" s="110" t="s">
        <v>140</v>
      </c>
    </row>
    <row r="60" spans="1:15">
      <c r="A60" s="104" t="s">
        <v>136</v>
      </c>
      <c r="B60" s="104" t="s">
        <v>137</v>
      </c>
      <c r="C60" s="104" t="s">
        <v>114</v>
      </c>
      <c r="D60" s="104" t="s">
        <v>141</v>
      </c>
      <c r="E60" s="105" t="s">
        <v>153</v>
      </c>
      <c r="F60" s="106" t="s">
        <v>106</v>
      </c>
      <c r="G60" s="107" t="s">
        <v>139</v>
      </c>
      <c r="H60" s="108">
        <v>171.37</v>
      </c>
      <c r="I60" s="109">
        <v>171.37</v>
      </c>
      <c r="J60" s="109">
        <v>171.48698394687509</v>
      </c>
      <c r="K60" s="109">
        <v>177.54613272223051</v>
      </c>
      <c r="L60" s="107">
        <v>182.15257822449621</v>
      </c>
      <c r="M60" s="107">
        <v>186.52636317117293</v>
      </c>
      <c r="N60" s="107">
        <v>193.06631321140796</v>
      </c>
      <c r="O60" s="110" t="s">
        <v>140</v>
      </c>
    </row>
    <row r="61" spans="1:15">
      <c r="A61" s="104" t="s">
        <v>136</v>
      </c>
      <c r="B61" s="104" t="s">
        <v>137</v>
      </c>
      <c r="C61" s="104" t="s">
        <v>114</v>
      </c>
      <c r="D61" s="104" t="s">
        <v>142</v>
      </c>
      <c r="E61" s="105" t="s">
        <v>153</v>
      </c>
      <c r="F61" s="106" t="s">
        <v>106</v>
      </c>
      <c r="G61" s="107" t="s">
        <v>139</v>
      </c>
      <c r="H61" s="108">
        <v>357.03</v>
      </c>
      <c r="I61" s="109">
        <v>357.03</v>
      </c>
      <c r="J61" s="109">
        <v>357.27372281351927</v>
      </c>
      <c r="K61" s="109">
        <v>369.89727353572937</v>
      </c>
      <c r="L61" s="107">
        <v>379.49428139984747</v>
      </c>
      <c r="M61" s="107">
        <v>388.60656732802613</v>
      </c>
      <c r="N61" s="107">
        <v>402.23181307036788</v>
      </c>
      <c r="O61" s="110" t="s">
        <v>140</v>
      </c>
    </row>
    <row r="62" spans="1:15">
      <c r="A62" s="104" t="s">
        <v>136</v>
      </c>
      <c r="B62" s="104" t="s">
        <v>137</v>
      </c>
      <c r="C62" s="104" t="s">
        <v>114</v>
      </c>
      <c r="D62" s="104" t="s">
        <v>143</v>
      </c>
      <c r="E62" s="105" t="s">
        <v>153</v>
      </c>
      <c r="F62" s="106" t="s">
        <v>106</v>
      </c>
      <c r="G62" s="107" t="s">
        <v>139</v>
      </c>
      <c r="H62" s="108">
        <v>71.41</v>
      </c>
      <c r="I62" s="109">
        <v>71.41</v>
      </c>
      <c r="J62" s="109">
        <v>71.458747293262221</v>
      </c>
      <c r="K62" s="109">
        <v>73.983598866163717</v>
      </c>
      <c r="L62" s="107">
        <v>75.903107959451887</v>
      </c>
      <c r="M62" s="107">
        <v>77.725667234950436</v>
      </c>
      <c r="N62" s="107">
        <v>80.450869034408825</v>
      </c>
      <c r="O62" s="110" t="s">
        <v>140</v>
      </c>
    </row>
    <row r="63" spans="1:15">
      <c r="A63" s="104" t="s">
        <v>136</v>
      </c>
      <c r="B63" s="104" t="s">
        <v>137</v>
      </c>
      <c r="C63" s="104" t="s">
        <v>114</v>
      </c>
      <c r="D63" s="104" t="s">
        <v>145</v>
      </c>
      <c r="E63" s="105" t="s">
        <v>153</v>
      </c>
      <c r="F63" s="106" t="s">
        <v>106</v>
      </c>
      <c r="G63" s="107" t="s">
        <v>139</v>
      </c>
      <c r="H63" s="108">
        <v>171.37</v>
      </c>
      <c r="I63" s="109">
        <v>171.37</v>
      </c>
      <c r="J63" s="109">
        <v>171.48698394687509</v>
      </c>
      <c r="K63" s="109">
        <v>177.54613272223051</v>
      </c>
      <c r="L63" s="107">
        <v>182.15257822449621</v>
      </c>
      <c r="M63" s="107">
        <v>186.52636317117293</v>
      </c>
      <c r="N63" s="107">
        <v>193.06631321140796</v>
      </c>
      <c r="O63" s="110" t="s">
        <v>140</v>
      </c>
    </row>
    <row r="64" spans="1:15">
      <c r="A64" s="104" t="s">
        <v>136</v>
      </c>
      <c r="B64" s="104" t="s">
        <v>137</v>
      </c>
      <c r="C64" s="104" t="s">
        <v>114</v>
      </c>
      <c r="D64" s="104" t="s">
        <v>146</v>
      </c>
      <c r="E64" s="105" t="s">
        <v>153</v>
      </c>
      <c r="F64" s="106" t="s">
        <v>106</v>
      </c>
      <c r="G64" s="107" t="s">
        <v>139</v>
      </c>
      <c r="H64" s="108">
        <v>357.03</v>
      </c>
      <c r="I64" s="109">
        <v>357.03</v>
      </c>
      <c r="J64" s="109">
        <v>357.27372281351927</v>
      </c>
      <c r="K64" s="109">
        <v>369.89727353572937</v>
      </c>
      <c r="L64" s="107">
        <v>379.49428139984747</v>
      </c>
      <c r="M64" s="107">
        <v>388.60656732802613</v>
      </c>
      <c r="N64" s="107">
        <v>402.23181307036788</v>
      </c>
      <c r="O64" s="110" t="s">
        <v>140</v>
      </c>
    </row>
    <row r="65" spans="1:16335">
      <c r="A65" s="104" t="s">
        <v>136</v>
      </c>
      <c r="B65" s="104" t="s">
        <v>137</v>
      </c>
      <c r="C65" s="104" t="s">
        <v>114</v>
      </c>
      <c r="D65" s="104" t="s">
        <v>147</v>
      </c>
      <c r="E65" s="105" t="s">
        <v>153</v>
      </c>
      <c r="F65" s="106" t="s">
        <v>106</v>
      </c>
      <c r="G65" s="107" t="s">
        <v>139</v>
      </c>
      <c r="H65" s="108">
        <v>71.41</v>
      </c>
      <c r="I65" s="109">
        <v>71.41</v>
      </c>
      <c r="J65" s="109">
        <v>71.458747293262221</v>
      </c>
      <c r="K65" s="109">
        <v>73.983598866163717</v>
      </c>
      <c r="L65" s="107">
        <v>75.903107959451887</v>
      </c>
      <c r="M65" s="107">
        <v>77.725667234950436</v>
      </c>
      <c r="N65" s="107">
        <v>80.450869034408825</v>
      </c>
      <c r="O65" s="110" t="s">
        <v>140</v>
      </c>
    </row>
    <row r="66" spans="1:16335">
      <c r="A66" s="104" t="s">
        <v>136</v>
      </c>
      <c r="B66" s="104" t="s">
        <v>137</v>
      </c>
      <c r="C66" s="104" t="s">
        <v>114</v>
      </c>
      <c r="D66" s="104" t="s">
        <v>149</v>
      </c>
      <c r="E66" s="105" t="s">
        <v>153</v>
      </c>
      <c r="F66" s="106" t="s">
        <v>106</v>
      </c>
      <c r="G66" s="107" t="s">
        <v>139</v>
      </c>
      <c r="H66" s="108">
        <v>171.37</v>
      </c>
      <c r="I66" s="109">
        <v>171.37</v>
      </c>
      <c r="J66" s="109">
        <v>171.48698394687509</v>
      </c>
      <c r="K66" s="109">
        <v>177.54613272223051</v>
      </c>
      <c r="L66" s="107">
        <v>182.15257822449621</v>
      </c>
      <c r="M66" s="107">
        <v>186.52636317117293</v>
      </c>
      <c r="N66" s="107">
        <v>193.06631321140796</v>
      </c>
      <c r="O66" s="110" t="s">
        <v>140</v>
      </c>
    </row>
    <row r="67" spans="1:16335">
      <c r="A67" s="104" t="s">
        <v>136</v>
      </c>
      <c r="B67" s="104" t="s">
        <v>137</v>
      </c>
      <c r="C67" s="104" t="s">
        <v>114</v>
      </c>
      <c r="D67" s="104" t="s">
        <v>150</v>
      </c>
      <c r="E67" s="105" t="s">
        <v>153</v>
      </c>
      <c r="F67" s="106" t="s">
        <v>106</v>
      </c>
      <c r="G67" s="107" t="s">
        <v>139</v>
      </c>
      <c r="H67" s="108">
        <v>357.03</v>
      </c>
      <c r="I67" s="109">
        <v>357.03</v>
      </c>
      <c r="J67" s="109">
        <v>357.27372281351927</v>
      </c>
      <c r="K67" s="109">
        <v>369.89727353572937</v>
      </c>
      <c r="L67" s="107">
        <v>379.49428139984747</v>
      </c>
      <c r="M67" s="107">
        <v>388.60656732802613</v>
      </c>
      <c r="N67" s="107">
        <v>402.23181307036788</v>
      </c>
      <c r="O67" s="110" t="s">
        <v>140</v>
      </c>
    </row>
    <row r="68" spans="1:16335">
      <c r="A68" s="104" t="s">
        <v>136</v>
      </c>
      <c r="B68" s="104" t="s">
        <v>137</v>
      </c>
      <c r="C68" s="104" t="s">
        <v>114</v>
      </c>
      <c r="D68" s="104" t="s">
        <v>151</v>
      </c>
      <c r="E68" s="105" t="s">
        <v>153</v>
      </c>
      <c r="F68" s="106" t="s">
        <v>106</v>
      </c>
      <c r="G68" s="107">
        <v>41</v>
      </c>
      <c r="H68" s="108">
        <v>71.41</v>
      </c>
      <c r="I68" s="109">
        <v>71.41</v>
      </c>
      <c r="J68" s="109">
        <v>71.458747293262221</v>
      </c>
      <c r="K68" s="109">
        <v>73.983598866163717</v>
      </c>
      <c r="L68" s="107">
        <v>75.903107959451887</v>
      </c>
      <c r="M68" s="107">
        <v>77.725667234950436</v>
      </c>
      <c r="N68" s="107">
        <v>80.450869034408825</v>
      </c>
      <c r="O68" s="110" t="s">
        <v>107</v>
      </c>
    </row>
    <row r="69" spans="1:16335">
      <c r="A69" s="104" t="s">
        <v>136</v>
      </c>
      <c r="B69" s="104" t="s">
        <v>137</v>
      </c>
      <c r="C69" s="104" t="s">
        <v>166</v>
      </c>
      <c r="D69" s="104"/>
      <c r="E69" s="105" t="s">
        <v>153</v>
      </c>
      <c r="F69" s="106" t="s">
        <v>106</v>
      </c>
      <c r="G69" s="107" t="s">
        <v>117</v>
      </c>
      <c r="H69" s="108">
        <v>428.43</v>
      </c>
      <c r="I69" s="109">
        <v>428.43</v>
      </c>
      <c r="J69" s="109">
        <v>428.72246328038557</v>
      </c>
      <c r="K69" s="109">
        <v>443.87051200434843</v>
      </c>
      <c r="L69" s="107">
        <v>455.38676016059338</v>
      </c>
      <c r="M69" s="107">
        <v>466.32135013961368</v>
      </c>
      <c r="N69" s="107">
        <v>482.67141605393874</v>
      </c>
      <c r="O69" s="110" t="s">
        <v>119</v>
      </c>
    </row>
    <row r="70" spans="1:16335">
      <c r="A70" s="104" t="s">
        <v>136</v>
      </c>
      <c r="B70" s="104" t="s">
        <v>137</v>
      </c>
      <c r="C70" s="104" t="s">
        <v>167</v>
      </c>
      <c r="D70" s="104"/>
      <c r="E70" s="105" t="s">
        <v>153</v>
      </c>
      <c r="F70" s="106" t="s">
        <v>106</v>
      </c>
      <c r="G70" s="107" t="s">
        <v>117</v>
      </c>
      <c r="H70" s="108">
        <v>1142.48</v>
      </c>
      <c r="I70" s="109">
        <v>1142.48</v>
      </c>
      <c r="J70" s="109">
        <v>1143.2599020810285</v>
      </c>
      <c r="K70" s="109">
        <v>1183.6546986782628</v>
      </c>
      <c r="L70" s="107">
        <v>1214.3646937615824</v>
      </c>
      <c r="M70" s="107">
        <v>1243.523600372303</v>
      </c>
      <c r="N70" s="107">
        <v>1287.1237761438365</v>
      </c>
      <c r="O70" s="110" t="s">
        <v>119</v>
      </c>
    </row>
    <row r="71" spans="1:16335">
      <c r="A71" s="104" t="s">
        <v>136</v>
      </c>
      <c r="B71" s="104" t="s">
        <v>137</v>
      </c>
      <c r="C71" s="104" t="s">
        <v>168</v>
      </c>
      <c r="D71" s="104"/>
      <c r="E71" s="105" t="s">
        <v>153</v>
      </c>
      <c r="F71" s="106" t="s">
        <v>106</v>
      </c>
      <c r="G71" s="107" t="s">
        <v>117</v>
      </c>
      <c r="H71" s="108">
        <v>999.67000000000007</v>
      </c>
      <c r="I71" s="109">
        <v>999.67000000000007</v>
      </c>
      <c r="J71" s="109">
        <v>1000.3524143208998</v>
      </c>
      <c r="K71" s="109">
        <v>1035.6978613434799</v>
      </c>
      <c r="L71" s="107">
        <v>1062.5691070413848</v>
      </c>
      <c r="M71" s="107">
        <v>1088.0831503257652</v>
      </c>
      <c r="N71" s="107">
        <v>1126.2333041258571</v>
      </c>
      <c r="O71" s="110" t="s">
        <v>119</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row>
    <row r="72" spans="1:16335">
      <c r="A72" s="104" t="s">
        <v>136</v>
      </c>
      <c r="B72" s="104" t="s">
        <v>137</v>
      </c>
      <c r="C72" s="104" t="s">
        <v>115</v>
      </c>
      <c r="D72" s="104"/>
      <c r="E72" s="105" t="s">
        <v>153</v>
      </c>
      <c r="F72" s="106" t="s">
        <v>112</v>
      </c>
      <c r="G72" s="107">
        <v>123</v>
      </c>
      <c r="H72" s="108">
        <v>142.81</v>
      </c>
      <c r="I72" s="109">
        <v>142.81</v>
      </c>
      <c r="J72" s="109">
        <v>142.90748776012856</v>
      </c>
      <c r="K72" s="109">
        <v>147.95683733478285</v>
      </c>
      <c r="L72" s="107">
        <v>151.7955867201978</v>
      </c>
      <c r="M72" s="107">
        <v>155.44045004653788</v>
      </c>
      <c r="N72" s="107">
        <v>160.89047201797956</v>
      </c>
      <c r="O72" s="110" t="s">
        <v>113</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row>
    <row r="73" spans="1:16335">
      <c r="A73" s="104" t="s">
        <v>136</v>
      </c>
      <c r="B73" s="104" t="s">
        <v>137</v>
      </c>
      <c r="C73" s="104" t="s">
        <v>115</v>
      </c>
      <c r="D73" s="104"/>
      <c r="E73" s="105" t="s">
        <v>153</v>
      </c>
      <c r="F73" s="106" t="s">
        <v>112</v>
      </c>
      <c r="G73" s="107">
        <v>139.36363636363637</v>
      </c>
      <c r="H73" s="108">
        <v>166.43754737754293</v>
      </c>
      <c r="I73" s="109">
        <v>166.43754737754293</v>
      </c>
      <c r="J73" s="109">
        <v>166.5511642369724</v>
      </c>
      <c r="K73" s="109">
        <v>172.43591571836234</v>
      </c>
      <c r="L73" s="107">
        <v>176.90977632129992</v>
      </c>
      <c r="M73" s="107">
        <v>181.15767291511264</v>
      </c>
      <c r="N73" s="107">
        <v>187.50938701132773</v>
      </c>
      <c r="O73" s="110" t="s">
        <v>113</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row>
    <row r="74" spans="1:16335">
      <c r="A74" s="104" t="s">
        <v>136</v>
      </c>
      <c r="B74" s="104" t="s">
        <v>137</v>
      </c>
      <c r="C74" s="104" t="s">
        <v>115</v>
      </c>
      <c r="D74" s="104"/>
      <c r="E74" s="105" t="s">
        <v>153</v>
      </c>
      <c r="F74" s="106" t="s">
        <v>112</v>
      </c>
      <c r="G74" s="107" t="s">
        <v>117</v>
      </c>
      <c r="H74" s="108">
        <v>210.96</v>
      </c>
      <c r="I74" s="109">
        <v>210.96</v>
      </c>
      <c r="J74" s="109">
        <v>211.10400964832095</v>
      </c>
      <c r="K74" s="109">
        <v>218.56294660139895</v>
      </c>
      <c r="L74" s="107">
        <v>224.23357590149797</v>
      </c>
      <c r="M74" s="107">
        <v>229.61779526516091</v>
      </c>
      <c r="N74" s="107">
        <v>237.66860847918892</v>
      </c>
      <c r="O74" s="110" t="s">
        <v>113</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row>
    <row r="75" spans="1:16335">
      <c r="A75" s="104" t="s">
        <v>136</v>
      </c>
      <c r="B75" s="104" t="s">
        <v>137</v>
      </c>
      <c r="C75" s="104" t="s">
        <v>116</v>
      </c>
      <c r="D75" s="104"/>
      <c r="E75" s="105" t="s">
        <v>153</v>
      </c>
      <c r="F75" s="106" t="s">
        <v>112</v>
      </c>
      <c r="G75" s="107">
        <v>123</v>
      </c>
      <c r="H75" s="108">
        <v>142.81</v>
      </c>
      <c r="I75" s="109">
        <v>142.81</v>
      </c>
      <c r="J75" s="109">
        <v>142.90748776012856</v>
      </c>
      <c r="K75" s="109">
        <v>147.95683733478285</v>
      </c>
      <c r="L75" s="107">
        <v>151.7955867201978</v>
      </c>
      <c r="M75" s="107">
        <v>155.44045004653788</v>
      </c>
      <c r="N75" s="107">
        <v>160.89047201797956</v>
      </c>
      <c r="O75" s="110" t="s">
        <v>113</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row>
    <row r="76" spans="1:16335">
      <c r="A76" s="104" t="s">
        <v>136</v>
      </c>
      <c r="B76" s="104" t="s">
        <v>137</v>
      </c>
      <c r="C76" s="104" t="s">
        <v>116</v>
      </c>
      <c r="D76" s="104"/>
      <c r="E76" s="105" t="s">
        <v>153</v>
      </c>
      <c r="F76" s="106" t="s">
        <v>112</v>
      </c>
      <c r="G76" s="107">
        <v>139.36363636363637</v>
      </c>
      <c r="H76" s="108">
        <v>166.43754737754293</v>
      </c>
      <c r="I76" s="109">
        <v>166.43754737754293</v>
      </c>
      <c r="J76" s="109">
        <v>166.5511642369724</v>
      </c>
      <c r="K76" s="109">
        <v>172.43591571836234</v>
      </c>
      <c r="L76" s="107">
        <v>176.90977632129992</v>
      </c>
      <c r="M76" s="107">
        <v>181.15767291511264</v>
      </c>
      <c r="N76" s="107">
        <v>187.50938701132773</v>
      </c>
      <c r="O76" s="110" t="s">
        <v>113</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row>
    <row r="77" spans="1:16335">
      <c r="A77" s="104" t="s">
        <v>136</v>
      </c>
      <c r="B77" s="104" t="s">
        <v>137</v>
      </c>
      <c r="C77" s="104" t="s">
        <v>116</v>
      </c>
      <c r="D77" s="104"/>
      <c r="E77" s="105" t="s">
        <v>153</v>
      </c>
      <c r="F77" s="106" t="s">
        <v>112</v>
      </c>
      <c r="G77" s="107" t="s">
        <v>117</v>
      </c>
      <c r="H77" s="108">
        <v>210.96</v>
      </c>
      <c r="I77" s="109">
        <v>210.96</v>
      </c>
      <c r="J77" s="109">
        <v>211.10400964832095</v>
      </c>
      <c r="K77" s="109">
        <v>218.56294660139895</v>
      </c>
      <c r="L77" s="107">
        <v>224.23357590149797</v>
      </c>
      <c r="M77" s="107">
        <v>229.61779526516091</v>
      </c>
      <c r="N77" s="107">
        <v>237.66860847918892</v>
      </c>
      <c r="O77" s="110" t="s">
        <v>113</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row>
    <row r="78" spans="1:16335">
      <c r="A78" s="104" t="s">
        <v>136</v>
      </c>
      <c r="B78" s="104" t="s">
        <v>169</v>
      </c>
      <c r="C78" s="104" t="s">
        <v>170</v>
      </c>
      <c r="D78" s="104" t="s">
        <v>171</v>
      </c>
      <c r="E78" s="105" t="s">
        <v>172</v>
      </c>
      <c r="F78" s="120" t="s">
        <v>106</v>
      </c>
      <c r="G78" s="107">
        <v>20.545454545454547</v>
      </c>
      <c r="H78" s="121">
        <v>29.41</v>
      </c>
      <c r="I78" s="122">
        <v>29.41</v>
      </c>
      <c r="J78" s="122">
        <v>29.430076430399694</v>
      </c>
      <c r="K78" s="109">
        <v>30.469929178740728</v>
      </c>
      <c r="L78" s="107">
        <v>31.260473394307244</v>
      </c>
      <c r="M78" s="107">
        <v>32.011089110487212</v>
      </c>
      <c r="N78" s="107">
        <v>33.133455514661293</v>
      </c>
      <c r="O78" s="110" t="s">
        <v>107</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row>
    <row r="79" spans="1:16335">
      <c r="A79" s="104" t="s">
        <v>136</v>
      </c>
      <c r="B79" s="104" t="s">
        <v>169</v>
      </c>
      <c r="C79" s="104" t="s">
        <v>170</v>
      </c>
      <c r="D79" s="104" t="s">
        <v>173</v>
      </c>
      <c r="E79" s="105" t="s">
        <v>172</v>
      </c>
      <c r="F79" s="120" t="s">
        <v>106</v>
      </c>
      <c r="G79" s="107">
        <v>33.81818181818182</v>
      </c>
      <c r="H79" s="121">
        <v>50.83</v>
      </c>
      <c r="I79" s="122">
        <v>50.83</v>
      </c>
      <c r="J79" s="122">
        <v>50.864698570459588</v>
      </c>
      <c r="K79" s="109">
        <v>52.661900719326461</v>
      </c>
      <c r="L79" s="107">
        <v>54.028217022531017</v>
      </c>
      <c r="M79" s="107">
        <v>55.325523953963454</v>
      </c>
      <c r="N79" s="107">
        <v>57.265336409732527</v>
      </c>
      <c r="O79" s="110" t="s">
        <v>107</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row>
    <row r="80" spans="1:16335">
      <c r="A80" s="104" t="s">
        <v>136</v>
      </c>
      <c r="B80" s="104" t="s">
        <v>169</v>
      </c>
      <c r="C80" s="104" t="s">
        <v>170</v>
      </c>
      <c r="D80" s="104" t="s">
        <v>174</v>
      </c>
      <c r="E80" s="105" t="s">
        <v>172</v>
      </c>
      <c r="F80" s="120" t="s">
        <v>106</v>
      </c>
      <c r="G80" s="107">
        <v>98.36363636363636</v>
      </c>
      <c r="H80" s="121">
        <v>165.08</v>
      </c>
      <c r="I80" s="122">
        <v>165.08</v>
      </c>
      <c r="J80" s="122">
        <v>165.19269014384162</v>
      </c>
      <c r="K80" s="109">
        <v>171.02944266666168</v>
      </c>
      <c r="L80" s="107">
        <v>175.46681223843049</v>
      </c>
      <c r="M80" s="107">
        <v>179.68006087586639</v>
      </c>
      <c r="N80" s="107">
        <v>185.97996723428383</v>
      </c>
      <c r="O80" s="110" t="s">
        <v>107</v>
      </c>
    </row>
    <row r="81" spans="1:15">
      <c r="A81" s="104" t="s">
        <v>136</v>
      </c>
      <c r="B81" s="104" t="s">
        <v>175</v>
      </c>
      <c r="C81" s="104" t="s">
        <v>176</v>
      </c>
      <c r="D81" s="104"/>
      <c r="E81" s="105" t="s">
        <v>153</v>
      </c>
      <c r="F81" s="106" t="s">
        <v>112</v>
      </c>
      <c r="G81" s="107">
        <v>123</v>
      </c>
      <c r="H81" s="108">
        <v>142.81</v>
      </c>
      <c r="I81" s="109">
        <v>142.81</v>
      </c>
      <c r="J81" s="109">
        <v>142.90748776012856</v>
      </c>
      <c r="K81" s="109">
        <v>147.95683733478285</v>
      </c>
      <c r="L81" s="107">
        <v>151.7955867201978</v>
      </c>
      <c r="M81" s="107">
        <v>155.44045004653788</v>
      </c>
      <c r="N81" s="107">
        <v>160.89047201797956</v>
      </c>
      <c r="O81" s="110" t="s">
        <v>113</v>
      </c>
    </row>
    <row r="82" spans="1:15">
      <c r="A82" s="104" t="s">
        <v>136</v>
      </c>
      <c r="B82" s="104" t="s">
        <v>175</v>
      </c>
      <c r="C82" s="104" t="s">
        <v>176</v>
      </c>
      <c r="D82" s="104"/>
      <c r="E82" s="105" t="s">
        <v>172</v>
      </c>
      <c r="F82" s="106" t="s">
        <v>112</v>
      </c>
      <c r="G82" s="107">
        <v>82</v>
      </c>
      <c r="H82" s="108">
        <v>166.43754737754293</v>
      </c>
      <c r="I82" s="109">
        <v>166.43754737754293</v>
      </c>
      <c r="J82" s="109">
        <v>166.5511642369724</v>
      </c>
      <c r="K82" s="109">
        <v>172.43591571836234</v>
      </c>
      <c r="L82" s="107">
        <v>176.90977632129992</v>
      </c>
      <c r="M82" s="107">
        <v>181.15767291511264</v>
      </c>
      <c r="N82" s="107">
        <v>187.50938701132773</v>
      </c>
      <c r="O82" s="110" t="s">
        <v>113</v>
      </c>
    </row>
    <row r="83" spans="1:15">
      <c r="A83" s="104" t="s">
        <v>136</v>
      </c>
      <c r="B83" s="104" t="s">
        <v>175</v>
      </c>
      <c r="C83" s="104" t="s">
        <v>176</v>
      </c>
      <c r="D83" s="104"/>
      <c r="E83" s="105" t="s">
        <v>153</v>
      </c>
      <c r="F83" s="106" t="s">
        <v>112</v>
      </c>
      <c r="G83" s="107" t="s">
        <v>117</v>
      </c>
      <c r="H83" s="108">
        <v>210.96</v>
      </c>
      <c r="I83" s="109">
        <v>210.96</v>
      </c>
      <c r="J83" s="109">
        <v>211.10400964832095</v>
      </c>
      <c r="K83" s="109">
        <v>218.56294660139895</v>
      </c>
      <c r="L83" s="107">
        <v>224.23357590149797</v>
      </c>
      <c r="M83" s="107">
        <v>229.61779526516091</v>
      </c>
      <c r="N83" s="107">
        <v>237.66860847918892</v>
      </c>
      <c r="O83" s="110" t="s">
        <v>113</v>
      </c>
    </row>
    <row r="84" spans="1:15">
      <c r="A84" s="104" t="s">
        <v>177</v>
      </c>
      <c r="B84" s="104" t="s">
        <v>178</v>
      </c>
      <c r="C84" s="104" t="s">
        <v>179</v>
      </c>
      <c r="D84" s="104"/>
      <c r="E84" s="105" t="s">
        <v>180</v>
      </c>
      <c r="F84" s="120" t="s">
        <v>112</v>
      </c>
      <c r="G84" s="107">
        <v>82</v>
      </c>
      <c r="H84" s="121">
        <v>142.81</v>
      </c>
      <c r="I84" s="122">
        <v>142.81</v>
      </c>
      <c r="J84" s="122">
        <v>142.90748776012856</v>
      </c>
      <c r="K84" s="109">
        <v>147.95683733478285</v>
      </c>
      <c r="L84" s="107">
        <v>151.7955867201978</v>
      </c>
      <c r="M84" s="107">
        <v>155.44045004653788</v>
      </c>
      <c r="N84" s="107">
        <v>160.89047201797956</v>
      </c>
      <c r="O84" s="110" t="s">
        <v>113</v>
      </c>
    </row>
    <row r="85" spans="1:15">
      <c r="A85" s="104" t="s">
        <v>181</v>
      </c>
      <c r="B85" s="104" t="s">
        <v>103</v>
      </c>
      <c r="C85" s="104"/>
      <c r="D85" s="104"/>
      <c r="E85" s="105" t="s">
        <v>105</v>
      </c>
      <c r="F85" s="120" t="s">
        <v>106</v>
      </c>
      <c r="G85" s="107">
        <v>27.636363636363633</v>
      </c>
      <c r="H85" s="121">
        <v>1799.25</v>
      </c>
      <c r="I85" s="122">
        <v>1799.25</v>
      </c>
      <c r="J85" s="122">
        <v>1800.4782392858433</v>
      </c>
      <c r="K85" s="109">
        <v>1864.0945282165676</v>
      </c>
      <c r="L85" s="107">
        <v>1912.4585771746788</v>
      </c>
      <c r="M85" s="107">
        <v>1958.379873581915</v>
      </c>
      <c r="N85" s="107">
        <v>2027.0441970334693</v>
      </c>
      <c r="O85" s="110" t="s">
        <v>107</v>
      </c>
    </row>
    <row r="86" spans="1:15">
      <c r="A86" s="104" t="s">
        <v>181</v>
      </c>
      <c r="B86" s="104" t="s">
        <v>111</v>
      </c>
      <c r="C86" s="104"/>
      <c r="D86" s="104"/>
      <c r="E86" s="105" t="s">
        <v>105</v>
      </c>
      <c r="F86" s="120" t="s">
        <v>106</v>
      </c>
      <c r="G86" s="107">
        <v>908.18181818181813</v>
      </c>
      <c r="H86" s="121">
        <v>1060.6600000000001</v>
      </c>
      <c r="I86" s="122">
        <v>1060.6600000000001</v>
      </c>
      <c r="J86" s="122">
        <v>1061.3840485096136</v>
      </c>
      <c r="K86" s="109">
        <v>1098.8859259681446</v>
      </c>
      <c r="L86" s="107">
        <v>1127.396589949198</v>
      </c>
      <c r="M86" s="107">
        <v>1154.4672484165033</v>
      </c>
      <c r="N86" s="107">
        <v>1194.9449481870329</v>
      </c>
      <c r="O86" s="110" t="s">
        <v>107</v>
      </c>
    </row>
    <row r="87" spans="1:15">
      <c r="A87" s="104" t="s">
        <v>181</v>
      </c>
      <c r="B87" s="104" t="s">
        <v>114</v>
      </c>
      <c r="C87" s="104"/>
      <c r="D87" s="104"/>
      <c r="E87" s="105" t="s">
        <v>105</v>
      </c>
      <c r="F87" s="120" t="s">
        <v>106</v>
      </c>
      <c r="G87" s="107">
        <v>908.18181818181813</v>
      </c>
      <c r="H87" s="121">
        <v>2392.7199999999998</v>
      </c>
      <c r="I87" s="122">
        <v>2392.7199999999998</v>
      </c>
      <c r="J87" s="122">
        <v>2394.3533654044868</v>
      </c>
      <c r="K87" s="109">
        <v>2478.9530412973991</v>
      </c>
      <c r="L87" s="107">
        <v>2543.2696327788785</v>
      </c>
      <c r="M87" s="107">
        <v>2604.3377469039428</v>
      </c>
      <c r="N87" s="107">
        <v>2695.6505161183395</v>
      </c>
      <c r="O87" s="110" t="s">
        <v>107</v>
      </c>
    </row>
    <row r="88" spans="1:15">
      <c r="A88" s="104" t="s">
        <v>181</v>
      </c>
      <c r="B88" s="104" t="s">
        <v>115</v>
      </c>
      <c r="C88" s="104"/>
      <c r="D88" s="104"/>
      <c r="E88" s="105" t="s">
        <v>105</v>
      </c>
      <c r="F88" s="106" t="s">
        <v>112</v>
      </c>
      <c r="G88" s="107">
        <v>908.18181818181813</v>
      </c>
      <c r="H88" s="108">
        <v>142.81</v>
      </c>
      <c r="I88" s="109">
        <v>142.81</v>
      </c>
      <c r="J88" s="109">
        <v>142.90748776012856</v>
      </c>
      <c r="K88" s="109">
        <v>147.95683733478285</v>
      </c>
      <c r="L88" s="107">
        <v>151.7955867201978</v>
      </c>
      <c r="M88" s="107">
        <v>155.44045004653788</v>
      </c>
      <c r="N88" s="107">
        <v>160.89047201797956</v>
      </c>
      <c r="O88" s="110" t="s">
        <v>113</v>
      </c>
    </row>
    <row r="89" spans="1:15">
      <c r="A89" s="104" t="s">
        <v>181</v>
      </c>
      <c r="B89" s="104" t="s">
        <v>116</v>
      </c>
      <c r="C89" s="104"/>
      <c r="D89" s="104"/>
      <c r="E89" s="105" t="s">
        <v>105</v>
      </c>
      <c r="F89" s="106" t="s">
        <v>112</v>
      </c>
      <c r="G89" s="107">
        <v>908.18181818181813</v>
      </c>
      <c r="H89" s="108">
        <v>142.81</v>
      </c>
      <c r="I89" s="109">
        <v>142.81</v>
      </c>
      <c r="J89" s="109">
        <v>142.90748776012856</v>
      </c>
      <c r="K89" s="109">
        <v>147.95683733478285</v>
      </c>
      <c r="L89" s="107">
        <v>151.7955867201978</v>
      </c>
      <c r="M89" s="107">
        <v>155.44045004653788</v>
      </c>
      <c r="N89" s="107">
        <v>160.89047201797956</v>
      </c>
      <c r="O89" s="110" t="s">
        <v>113</v>
      </c>
    </row>
    <row r="90" spans="1:15">
      <c r="A90" s="104" t="s">
        <v>181</v>
      </c>
      <c r="B90" s="104" t="s">
        <v>182</v>
      </c>
      <c r="C90" s="104"/>
      <c r="D90" s="104"/>
      <c r="E90" s="105" t="s">
        <v>105</v>
      </c>
      <c r="F90" s="106" t="s">
        <v>112</v>
      </c>
      <c r="G90" s="107" t="s">
        <v>117</v>
      </c>
      <c r="H90" s="108">
        <v>142.81</v>
      </c>
      <c r="I90" s="109">
        <v>142.81</v>
      </c>
      <c r="J90" s="109">
        <v>142.90748776012856</v>
      </c>
      <c r="K90" s="109">
        <v>147.95683733478285</v>
      </c>
      <c r="L90" s="107">
        <v>151.7955867201978</v>
      </c>
      <c r="M90" s="107">
        <v>155.44045004653788</v>
      </c>
      <c r="N90" s="107">
        <v>160.89047201797956</v>
      </c>
      <c r="O90" s="110" t="s">
        <v>113</v>
      </c>
    </row>
    <row r="91" spans="1:15">
      <c r="A91" s="104" t="s">
        <v>183</v>
      </c>
      <c r="B91" s="104" t="s">
        <v>103</v>
      </c>
      <c r="C91" s="104"/>
      <c r="D91" s="104"/>
      <c r="E91" s="105" t="s">
        <v>153</v>
      </c>
      <c r="F91" s="106" t="s">
        <v>106</v>
      </c>
      <c r="G91" s="107">
        <v>27.636363636363633</v>
      </c>
      <c r="H91" s="123">
        <v>1820.47</v>
      </c>
      <c r="I91" s="124">
        <v>1820.47</v>
      </c>
      <c r="J91" s="109">
        <v>1821.7127248979848</v>
      </c>
      <c r="K91" s="109">
        <v>1886.0792918062609</v>
      </c>
      <c r="L91" s="107">
        <v>1935.0137368287833</v>
      </c>
      <c r="M91" s="107">
        <v>1981.4766199581322</v>
      </c>
      <c r="N91" s="107">
        <v>2050.95075691178</v>
      </c>
      <c r="O91" s="110" t="s">
        <v>107</v>
      </c>
    </row>
    <row r="92" spans="1:15">
      <c r="A92" s="104" t="s">
        <v>183</v>
      </c>
      <c r="B92" s="104" t="s">
        <v>111</v>
      </c>
      <c r="C92" s="104"/>
      <c r="D92" s="104"/>
      <c r="E92" s="105" t="s">
        <v>153</v>
      </c>
      <c r="F92" s="106" t="s">
        <v>106</v>
      </c>
      <c r="G92" s="107">
        <v>1210.5454545454543</v>
      </c>
      <c r="H92" s="123">
        <v>1820.47</v>
      </c>
      <c r="I92" s="124">
        <v>1820.47</v>
      </c>
      <c r="J92" s="109">
        <v>1821.7127248979848</v>
      </c>
      <c r="K92" s="109">
        <v>1886.0792918062609</v>
      </c>
      <c r="L92" s="107">
        <v>1935.0137368287833</v>
      </c>
      <c r="M92" s="107">
        <v>1981.4766199581322</v>
      </c>
      <c r="N92" s="107">
        <v>2050.95075691178</v>
      </c>
      <c r="O92" s="110" t="s">
        <v>107</v>
      </c>
    </row>
    <row r="93" spans="1:15">
      <c r="A93" s="104" t="s">
        <v>183</v>
      </c>
      <c r="B93" s="104" t="s">
        <v>184</v>
      </c>
      <c r="C93" s="104"/>
      <c r="D93" s="104"/>
      <c r="E93" s="105" t="s">
        <v>153</v>
      </c>
      <c r="F93" s="106" t="s">
        <v>106</v>
      </c>
      <c r="G93" s="107">
        <v>1210.5454545454543</v>
      </c>
      <c r="H93" s="123">
        <v>1820.47</v>
      </c>
      <c r="I93" s="124">
        <v>1820.47</v>
      </c>
      <c r="J93" s="109">
        <v>1821.7127248979848</v>
      </c>
      <c r="K93" s="109">
        <v>1886.0792918062609</v>
      </c>
      <c r="L93" s="107">
        <v>1935.0137368287833</v>
      </c>
      <c r="M93" s="107">
        <v>1981.4766199581322</v>
      </c>
      <c r="N93" s="107">
        <v>2050.95075691178</v>
      </c>
      <c r="O93" s="110" t="s">
        <v>107</v>
      </c>
    </row>
    <row r="94" spans="1:15">
      <c r="A94" s="104" t="s">
        <v>183</v>
      </c>
      <c r="B94" s="104" t="s">
        <v>115</v>
      </c>
      <c r="C94" s="104"/>
      <c r="D94" s="104"/>
      <c r="E94" s="105" t="s">
        <v>153</v>
      </c>
      <c r="F94" s="106" t="s">
        <v>106</v>
      </c>
      <c r="G94" s="107">
        <v>1210.5454545454543</v>
      </c>
      <c r="H94" s="123">
        <v>1820.47</v>
      </c>
      <c r="I94" s="124">
        <v>1820.47</v>
      </c>
      <c r="J94" s="109">
        <v>1821.7127248979848</v>
      </c>
      <c r="K94" s="109">
        <v>1886.0792918062609</v>
      </c>
      <c r="L94" s="107">
        <v>1935.0137368287833</v>
      </c>
      <c r="M94" s="107">
        <v>1981.4766199581322</v>
      </c>
      <c r="N94" s="107">
        <v>2050.95075691178</v>
      </c>
      <c r="O94" s="110" t="s">
        <v>107</v>
      </c>
    </row>
    <row r="95" spans="1:15">
      <c r="A95" s="104" t="s">
        <v>183</v>
      </c>
      <c r="B95" s="104" t="s">
        <v>116</v>
      </c>
      <c r="C95" s="104"/>
      <c r="D95" s="104"/>
      <c r="E95" s="105" t="s">
        <v>153</v>
      </c>
      <c r="F95" s="106" t="s">
        <v>106</v>
      </c>
      <c r="G95" s="107">
        <v>1210.5454545454543</v>
      </c>
      <c r="H95" s="123">
        <v>1820.47</v>
      </c>
      <c r="I95" s="124">
        <v>1820.47</v>
      </c>
      <c r="J95" s="109">
        <v>1821.7127248979848</v>
      </c>
      <c r="K95" s="109">
        <v>1886.0792918062609</v>
      </c>
      <c r="L95" s="107">
        <v>1935.0137368287833</v>
      </c>
      <c r="M95" s="107">
        <v>1981.4766199581322</v>
      </c>
      <c r="N95" s="107">
        <v>2050.95075691178</v>
      </c>
      <c r="O95" s="110" t="s">
        <v>107</v>
      </c>
    </row>
    <row r="96" spans="1:15">
      <c r="A96" s="104" t="s">
        <v>183</v>
      </c>
      <c r="B96" s="104" t="s">
        <v>182</v>
      </c>
      <c r="C96" s="104"/>
      <c r="D96" s="104"/>
      <c r="E96" s="105" t="s">
        <v>153</v>
      </c>
      <c r="F96" s="106" t="s">
        <v>112</v>
      </c>
      <c r="G96" s="107" t="s">
        <v>117</v>
      </c>
      <c r="H96" s="108">
        <v>142.81</v>
      </c>
      <c r="I96" s="109">
        <v>142.81</v>
      </c>
      <c r="J96" s="109">
        <v>142.90748776012856</v>
      </c>
      <c r="K96" s="109">
        <v>147.95683733478285</v>
      </c>
      <c r="L96" s="107">
        <v>151.7955867201978</v>
      </c>
      <c r="M96" s="107">
        <v>155.44045004653788</v>
      </c>
      <c r="N96" s="107">
        <v>160.89047201797956</v>
      </c>
      <c r="O96" s="110" t="s">
        <v>113</v>
      </c>
    </row>
    <row r="97" spans="1:15">
      <c r="A97" s="104" t="s">
        <v>185</v>
      </c>
      <c r="B97" s="104" t="s">
        <v>185</v>
      </c>
      <c r="C97" s="104"/>
      <c r="D97" s="104"/>
      <c r="E97" s="105" t="s">
        <v>186</v>
      </c>
      <c r="F97" s="106" t="s">
        <v>106</v>
      </c>
      <c r="G97" s="107" t="s">
        <v>117</v>
      </c>
      <c r="H97" s="108">
        <v>928.27</v>
      </c>
      <c r="I97" s="109">
        <v>928.27</v>
      </c>
      <c r="J97" s="109">
        <v>928.9036738540334</v>
      </c>
      <c r="K97" s="109">
        <v>961.72462287486064</v>
      </c>
      <c r="L97" s="107">
        <v>986.67662828063862</v>
      </c>
      <c r="M97" s="107">
        <v>1010.3683675141777</v>
      </c>
      <c r="N97" s="107">
        <v>1045.7937011422864</v>
      </c>
      <c r="O97" s="110" t="s">
        <v>107</v>
      </c>
    </row>
    <row r="98" spans="1:15">
      <c r="A98" s="104" t="s">
        <v>187</v>
      </c>
      <c r="B98" s="104" t="s">
        <v>187</v>
      </c>
      <c r="C98" s="104"/>
      <c r="D98" s="104"/>
      <c r="E98" s="105" t="s">
        <v>105</v>
      </c>
      <c r="F98" s="106" t="s">
        <v>112</v>
      </c>
      <c r="G98" s="107">
        <v>65.63636363636364</v>
      </c>
      <c r="H98" s="108">
        <v>132.39529398962279</v>
      </c>
      <c r="I98" s="109">
        <v>132.39529398962279</v>
      </c>
      <c r="J98" s="109">
        <v>132.48567225908997</v>
      </c>
      <c r="K98" s="109">
        <v>137.166787876993</v>
      </c>
      <c r="L98" s="107">
        <v>140.72558875532437</v>
      </c>
      <c r="M98" s="107">
        <v>144.10464310475919</v>
      </c>
      <c r="N98" s="107">
        <v>149.15721128036964</v>
      </c>
      <c r="O98" s="110" t="s">
        <v>113</v>
      </c>
    </row>
    <row r="99" spans="1:15">
      <c r="A99" s="104" t="s">
        <v>76</v>
      </c>
      <c r="B99" s="104"/>
      <c r="C99" s="104"/>
      <c r="D99" s="104"/>
      <c r="E99" s="105" t="s">
        <v>188</v>
      </c>
      <c r="F99" s="106" t="s">
        <v>106</v>
      </c>
      <c r="G99" s="107">
        <v>197.81818181818178</v>
      </c>
      <c r="H99" s="123">
        <v>464.42</v>
      </c>
      <c r="I99" s="124">
        <v>464.42</v>
      </c>
      <c r="J99" s="109">
        <v>464.73703147930047</v>
      </c>
      <c r="K99" s="109">
        <v>481.1575827674522</v>
      </c>
      <c r="L99" s="107">
        <v>493.64124630344003</v>
      </c>
      <c r="M99" s="107">
        <v>505.4943898229335</v>
      </c>
      <c r="N99" s="107">
        <v>523.2179330200272</v>
      </c>
      <c r="O99" s="110" t="s">
        <v>189</v>
      </c>
    </row>
    <row r="100" spans="1:15">
      <c r="A100" s="104" t="s">
        <v>190</v>
      </c>
      <c r="B100" s="104" t="s">
        <v>191</v>
      </c>
      <c r="C100" s="104"/>
      <c r="D100" s="104" t="s">
        <v>192</v>
      </c>
      <c r="E100" s="105" t="s">
        <v>193</v>
      </c>
      <c r="F100" s="106" t="s">
        <v>106</v>
      </c>
      <c r="G100" s="107">
        <v>163</v>
      </c>
      <c r="H100" s="108">
        <v>541.11</v>
      </c>
      <c r="I100" s="109">
        <v>541.11</v>
      </c>
      <c r="J100" s="109">
        <v>541.47938310960831</v>
      </c>
      <c r="K100" s="109">
        <v>560.61147153717764</v>
      </c>
      <c r="L100" s="107">
        <v>575.15657117965281</v>
      </c>
      <c r="M100" s="107">
        <v>588.96703259353058</v>
      </c>
      <c r="N100" s="107">
        <v>609.61727689691838</v>
      </c>
      <c r="O100" s="110" t="s">
        <v>107</v>
      </c>
    </row>
    <row r="101" spans="1:15">
      <c r="A101" s="104" t="s">
        <v>190</v>
      </c>
      <c r="B101" s="104" t="s">
        <v>194</v>
      </c>
      <c r="C101" s="104"/>
      <c r="D101" s="104" t="s">
        <v>192</v>
      </c>
      <c r="E101" s="105" t="s">
        <v>172</v>
      </c>
      <c r="F101" s="106" t="s">
        <v>106</v>
      </c>
      <c r="G101" s="107">
        <v>163</v>
      </c>
      <c r="H101" s="108">
        <v>374.68</v>
      </c>
      <c r="I101" s="109">
        <v>374.68</v>
      </c>
      <c r="J101" s="109">
        <v>374.93577140231747</v>
      </c>
      <c r="K101" s="109">
        <v>388.18337520199162</v>
      </c>
      <c r="L101" s="107">
        <v>398.25481711591419</v>
      </c>
      <c r="M101" s="107">
        <v>407.8175745636637</v>
      </c>
      <c r="N101" s="107">
        <v>422.11639279949992</v>
      </c>
      <c r="O101" s="110" t="s">
        <v>107</v>
      </c>
    </row>
    <row r="102" spans="1:15">
      <c r="A102" s="104" t="s">
        <v>195</v>
      </c>
      <c r="B102" s="104" t="s">
        <v>103</v>
      </c>
      <c r="C102" s="104" t="s">
        <v>103</v>
      </c>
      <c r="D102" s="104" t="s">
        <v>104</v>
      </c>
      <c r="E102" s="105" t="s">
        <v>105</v>
      </c>
      <c r="F102" s="106" t="s">
        <v>106</v>
      </c>
      <c r="G102" s="107">
        <v>197.81818181818178</v>
      </c>
      <c r="H102" s="108">
        <v>356.24</v>
      </c>
      <c r="I102" s="109">
        <v>356.24</v>
      </c>
      <c r="J102" s="109">
        <v>356.48318352824168</v>
      </c>
      <c r="K102" s="109">
        <v>369.07880212970406</v>
      </c>
      <c r="L102" s="107">
        <v>378.65457470207451</v>
      </c>
      <c r="M102" s="107">
        <v>387.74669788235178</v>
      </c>
      <c r="N102" s="107">
        <v>401.34179505416324</v>
      </c>
      <c r="O102" s="110" t="s">
        <v>107</v>
      </c>
    </row>
    <row r="103" spans="1:15">
      <c r="A103" s="104" t="s">
        <v>195</v>
      </c>
      <c r="B103" s="104" t="s">
        <v>103</v>
      </c>
      <c r="C103" s="104" t="s">
        <v>103</v>
      </c>
      <c r="D103" s="104" t="s">
        <v>196</v>
      </c>
      <c r="E103" s="105" t="s">
        <v>105</v>
      </c>
      <c r="F103" s="106" t="s">
        <v>106</v>
      </c>
      <c r="G103" s="107">
        <v>264.45454545454544</v>
      </c>
      <c r="H103" s="108">
        <v>445.3</v>
      </c>
      <c r="I103" s="109">
        <v>445.3</v>
      </c>
      <c r="J103" s="109">
        <v>445.60397941030203</v>
      </c>
      <c r="K103" s="109">
        <v>461.34850266213004</v>
      </c>
      <c r="L103" s="107">
        <v>473.31821837759315</v>
      </c>
      <c r="M103" s="107">
        <v>484.68337235293967</v>
      </c>
      <c r="N103" s="107">
        <v>501.67724381770398</v>
      </c>
      <c r="O103" s="110" t="s">
        <v>107</v>
      </c>
    </row>
    <row r="104" spans="1:15">
      <c r="A104" s="104" t="s">
        <v>195</v>
      </c>
      <c r="B104" s="104" t="s">
        <v>103</v>
      </c>
      <c r="C104" s="104" t="s">
        <v>103</v>
      </c>
      <c r="D104" s="104" t="s">
        <v>109</v>
      </c>
      <c r="E104" s="105" t="s">
        <v>105</v>
      </c>
      <c r="F104" s="106" t="s">
        <v>106</v>
      </c>
      <c r="G104" s="107">
        <v>330.09090909090907</v>
      </c>
      <c r="H104" s="108">
        <v>623.41999999999996</v>
      </c>
      <c r="I104" s="109">
        <v>623.41999999999996</v>
      </c>
      <c r="J104" s="109">
        <v>623.84557117442284</v>
      </c>
      <c r="K104" s="109">
        <v>645.88790372698213</v>
      </c>
      <c r="L104" s="107">
        <v>662.6455057286305</v>
      </c>
      <c r="M104" s="107">
        <v>678.55672129411562</v>
      </c>
      <c r="N104" s="107">
        <v>702.34814134478563</v>
      </c>
      <c r="O104" s="110" t="s">
        <v>107</v>
      </c>
    </row>
    <row r="105" spans="1:15">
      <c r="A105" s="104" t="s">
        <v>195</v>
      </c>
      <c r="B105" s="104" t="s">
        <v>103</v>
      </c>
      <c r="C105" s="104" t="s">
        <v>103</v>
      </c>
      <c r="D105" s="104" t="s">
        <v>110</v>
      </c>
      <c r="E105" s="105" t="s">
        <v>105</v>
      </c>
      <c r="F105" s="106" t="s">
        <v>106</v>
      </c>
      <c r="G105" s="107">
        <v>396.63636363636363</v>
      </c>
      <c r="H105" s="108">
        <v>712.48</v>
      </c>
      <c r="I105" s="109">
        <v>712.48</v>
      </c>
      <c r="J105" s="109">
        <v>712.96636705648336</v>
      </c>
      <c r="K105" s="109">
        <v>738.15760425940812</v>
      </c>
      <c r="L105" s="107">
        <v>757.30914940414903</v>
      </c>
      <c r="M105" s="107">
        <v>775.49339576470356</v>
      </c>
      <c r="N105" s="107">
        <v>802.68359010832648</v>
      </c>
      <c r="O105" s="110" t="s">
        <v>107</v>
      </c>
    </row>
    <row r="106" spans="1:15">
      <c r="A106" s="104" t="s">
        <v>195</v>
      </c>
      <c r="B106" s="104" t="s">
        <v>111</v>
      </c>
      <c r="C106" s="104" t="s">
        <v>111</v>
      </c>
      <c r="D106" s="104" t="s">
        <v>197</v>
      </c>
      <c r="E106" s="105" t="s">
        <v>105</v>
      </c>
      <c r="F106" s="106" t="s">
        <v>106</v>
      </c>
      <c r="G106" s="107">
        <v>197.81818181818178</v>
      </c>
      <c r="H106" s="108">
        <v>356.24</v>
      </c>
      <c r="I106" s="109">
        <v>356.24</v>
      </c>
      <c r="J106" s="109">
        <v>356.48318352824168</v>
      </c>
      <c r="K106" s="109">
        <v>369.07880212970406</v>
      </c>
      <c r="L106" s="107">
        <v>378.65457470207451</v>
      </c>
      <c r="M106" s="107">
        <v>387.74669788235178</v>
      </c>
      <c r="N106" s="107">
        <v>401.34179505416324</v>
      </c>
      <c r="O106" s="110" t="s">
        <v>107</v>
      </c>
    </row>
    <row r="107" spans="1:15">
      <c r="A107" s="104" t="s">
        <v>195</v>
      </c>
      <c r="B107" s="104" t="s">
        <v>111</v>
      </c>
      <c r="C107" s="104" t="s">
        <v>111</v>
      </c>
      <c r="D107" s="104" t="s">
        <v>198</v>
      </c>
      <c r="E107" s="105" t="s">
        <v>105</v>
      </c>
      <c r="F107" s="106" t="s">
        <v>106</v>
      </c>
      <c r="G107" s="107">
        <v>264.45454545454544</v>
      </c>
      <c r="H107" s="108">
        <v>445.3</v>
      </c>
      <c r="I107" s="109">
        <v>445.3</v>
      </c>
      <c r="J107" s="109">
        <v>445.60397941030203</v>
      </c>
      <c r="K107" s="109">
        <v>461.34850266213004</v>
      </c>
      <c r="L107" s="107">
        <v>473.31821837759315</v>
      </c>
      <c r="M107" s="107">
        <v>484.68337235293967</v>
      </c>
      <c r="N107" s="107">
        <v>501.67724381770398</v>
      </c>
      <c r="O107" s="110" t="s">
        <v>107</v>
      </c>
    </row>
    <row r="108" spans="1:15">
      <c r="A108" s="104" t="s">
        <v>195</v>
      </c>
      <c r="B108" s="104" t="s">
        <v>111</v>
      </c>
      <c r="C108" s="104" t="s">
        <v>111</v>
      </c>
      <c r="D108" s="104" t="s">
        <v>199</v>
      </c>
      <c r="E108" s="105" t="s">
        <v>105</v>
      </c>
      <c r="F108" s="106" t="s">
        <v>106</v>
      </c>
      <c r="G108" s="107">
        <v>396.63636363636363</v>
      </c>
      <c r="H108" s="108">
        <v>801.54</v>
      </c>
      <c r="I108" s="109">
        <v>801.54</v>
      </c>
      <c r="J108" s="109">
        <v>802.08716293854366</v>
      </c>
      <c r="K108" s="109">
        <v>830.4273047918341</v>
      </c>
      <c r="L108" s="107">
        <v>851.97279307966767</v>
      </c>
      <c r="M108" s="107">
        <v>872.4300702352914</v>
      </c>
      <c r="N108" s="107">
        <v>903.01903887186711</v>
      </c>
      <c r="O108" s="110" t="s">
        <v>107</v>
      </c>
    </row>
    <row r="109" spans="1:15">
      <c r="A109" s="104" t="s">
        <v>195</v>
      </c>
      <c r="B109" s="104" t="s">
        <v>184</v>
      </c>
      <c r="C109" s="104" t="s">
        <v>184</v>
      </c>
      <c r="D109" s="104" t="s">
        <v>200</v>
      </c>
      <c r="E109" s="105" t="s">
        <v>105</v>
      </c>
      <c r="F109" s="106" t="s">
        <v>112</v>
      </c>
      <c r="G109" s="107">
        <v>65.63636363636364</v>
      </c>
      <c r="H109" s="108">
        <v>89.06</v>
      </c>
      <c r="I109" s="109">
        <v>89.06</v>
      </c>
      <c r="J109" s="109">
        <v>89.12079588206042</v>
      </c>
      <c r="K109" s="109">
        <v>92.269700532426015</v>
      </c>
      <c r="L109" s="107">
        <v>94.663643675518628</v>
      </c>
      <c r="M109" s="107">
        <v>96.936674470587946</v>
      </c>
      <c r="N109" s="107">
        <v>100.33544876354081</v>
      </c>
      <c r="O109" s="110" t="s">
        <v>113</v>
      </c>
    </row>
    <row r="110" spans="1:15">
      <c r="A110" s="104" t="s">
        <v>195</v>
      </c>
      <c r="B110" s="104" t="s">
        <v>115</v>
      </c>
      <c r="C110" s="104" t="s">
        <v>115</v>
      </c>
      <c r="D110" s="104" t="s">
        <v>200</v>
      </c>
      <c r="E110" s="105" t="s">
        <v>105</v>
      </c>
      <c r="F110" s="106" t="s">
        <v>112</v>
      </c>
      <c r="G110" s="107">
        <v>65.63636363636364</v>
      </c>
      <c r="H110" s="108">
        <v>89.06</v>
      </c>
      <c r="I110" s="109">
        <v>89.06</v>
      </c>
      <c r="J110" s="109">
        <v>89.12079588206042</v>
      </c>
      <c r="K110" s="109">
        <v>92.269700532426015</v>
      </c>
      <c r="L110" s="107">
        <v>94.663643675518628</v>
      </c>
      <c r="M110" s="107">
        <v>96.936674470587946</v>
      </c>
      <c r="N110" s="107">
        <v>100.33544876354081</v>
      </c>
      <c r="O110" s="110" t="s">
        <v>113</v>
      </c>
    </row>
    <row r="111" spans="1:15">
      <c r="A111" s="104" t="s">
        <v>195</v>
      </c>
      <c r="B111" s="104" t="s">
        <v>116</v>
      </c>
      <c r="C111" s="104" t="s">
        <v>116</v>
      </c>
      <c r="D111" s="104" t="s">
        <v>200</v>
      </c>
      <c r="E111" s="105" t="s">
        <v>105</v>
      </c>
      <c r="F111" s="106" t="s">
        <v>112</v>
      </c>
      <c r="G111" s="107">
        <v>65.63636363636364</v>
      </c>
      <c r="H111" s="108">
        <v>89.06</v>
      </c>
      <c r="I111" s="109">
        <v>89.06</v>
      </c>
      <c r="J111" s="109">
        <v>89.12079588206042</v>
      </c>
      <c r="K111" s="109">
        <v>92.269700532426015</v>
      </c>
      <c r="L111" s="107">
        <v>94.663643675518628</v>
      </c>
      <c r="M111" s="107">
        <v>96.936674470587946</v>
      </c>
      <c r="N111" s="107">
        <v>100.33544876354081</v>
      </c>
      <c r="O111" s="110" t="s">
        <v>113</v>
      </c>
    </row>
    <row r="112" spans="1:15">
      <c r="A112" s="104" t="s">
        <v>195</v>
      </c>
      <c r="B112" s="104" t="s">
        <v>201</v>
      </c>
      <c r="C112" s="104" t="s">
        <v>201</v>
      </c>
      <c r="D112" s="104" t="s">
        <v>202</v>
      </c>
      <c r="E112" s="105" t="s">
        <v>105</v>
      </c>
      <c r="F112" s="106" t="s">
        <v>106</v>
      </c>
      <c r="G112" s="107" t="s">
        <v>117</v>
      </c>
      <c r="H112" s="108">
        <v>106.87</v>
      </c>
      <c r="I112" s="109">
        <v>106.87</v>
      </c>
      <c r="J112" s="109">
        <v>106.94295369319332</v>
      </c>
      <c r="K112" s="109">
        <v>110.7215685594023</v>
      </c>
      <c r="L112" s="107">
        <v>113.59424657088118</v>
      </c>
      <c r="M112" s="107">
        <v>116.32183248003295</v>
      </c>
      <c r="N112" s="107">
        <v>120.40028530608137</v>
      </c>
      <c r="O112" s="110" t="s">
        <v>107</v>
      </c>
    </row>
    <row r="113" spans="1:15">
      <c r="A113" s="104" t="s">
        <v>195</v>
      </c>
      <c r="B113" s="104" t="s">
        <v>289</v>
      </c>
      <c r="C113" s="104" t="s">
        <v>289</v>
      </c>
      <c r="D113" s="104" t="s">
        <v>200</v>
      </c>
      <c r="E113" s="105" t="s">
        <v>105</v>
      </c>
      <c r="F113" s="106" t="s">
        <v>112</v>
      </c>
      <c r="G113" s="107" t="s">
        <v>117</v>
      </c>
      <c r="H113" s="108">
        <v>89.06</v>
      </c>
      <c r="I113" s="109">
        <v>89.06</v>
      </c>
      <c r="J113" s="109">
        <v>89.12079588206042</v>
      </c>
      <c r="K113" s="109">
        <v>92.269700532426015</v>
      </c>
      <c r="L113" s="107">
        <v>94.663643675518628</v>
      </c>
      <c r="M113" s="107">
        <v>96.936674470587946</v>
      </c>
      <c r="N113" s="107">
        <v>100.33544876354081</v>
      </c>
      <c r="O113" s="110" t="s">
        <v>113</v>
      </c>
    </row>
    <row r="114" spans="1:15">
      <c r="A114" s="104" t="s">
        <v>203</v>
      </c>
      <c r="B114" s="104" t="s">
        <v>204</v>
      </c>
      <c r="C114" s="104"/>
      <c r="D114" s="104"/>
      <c r="E114" s="105" t="s">
        <v>205</v>
      </c>
      <c r="F114" s="125" t="s">
        <v>106</v>
      </c>
      <c r="G114" s="126">
        <v>37.909090909090907</v>
      </c>
      <c r="H114" s="127">
        <v>29.64</v>
      </c>
      <c r="I114" s="124">
        <v>29.64</v>
      </c>
      <c r="J114" s="109">
        <v>29.660233437505848</v>
      </c>
      <c r="K114" s="109">
        <v>30.708218322267093</v>
      </c>
      <c r="L114" s="107">
        <v>31.504944964544944</v>
      </c>
      <c r="M114" s="107">
        <v>32.26143084783547</v>
      </c>
      <c r="N114" s="107">
        <v>33.392574683936111</v>
      </c>
      <c r="O114" s="110" t="s">
        <v>107</v>
      </c>
    </row>
    <row r="115" spans="1:15">
      <c r="A115" s="104" t="s">
        <v>203</v>
      </c>
      <c r="B115" s="104" t="s">
        <v>206</v>
      </c>
      <c r="C115" s="104"/>
      <c r="D115" s="104"/>
      <c r="E115" s="105" t="s">
        <v>205</v>
      </c>
      <c r="F115" s="125" t="s">
        <v>106</v>
      </c>
      <c r="G115" s="126">
        <v>74.818181818181813</v>
      </c>
      <c r="H115" s="127">
        <v>230.33</v>
      </c>
      <c r="I115" s="124">
        <v>230.33</v>
      </c>
      <c r="J115" s="109">
        <v>230.48723237721734</v>
      </c>
      <c r="K115" s="109">
        <v>238.63103664533668</v>
      </c>
      <c r="L115" s="107">
        <v>244.82233379499448</v>
      </c>
      <c r="M115" s="107">
        <v>250.70092331922885</v>
      </c>
      <c r="N115" s="107">
        <v>259.49094895246299</v>
      </c>
      <c r="O115" s="110" t="s">
        <v>107</v>
      </c>
    </row>
    <row r="116" spans="1:15">
      <c r="A116" s="104" t="s">
        <v>207</v>
      </c>
      <c r="B116" s="104"/>
      <c r="C116" s="104"/>
      <c r="D116" s="104"/>
      <c r="E116" s="105" t="s">
        <v>105</v>
      </c>
      <c r="F116" s="106" t="s">
        <v>112</v>
      </c>
      <c r="G116" s="107" t="s">
        <v>117</v>
      </c>
      <c r="H116" s="108">
        <v>199.83</v>
      </c>
      <c r="I116" s="109">
        <v>199.83</v>
      </c>
      <c r="J116" s="109">
        <v>199.96641186966238</v>
      </c>
      <c r="K116" s="109">
        <v>207.03182413423184</v>
      </c>
      <c r="L116" s="107">
        <v>212.40327774173463</v>
      </c>
      <c r="M116" s="107">
        <v>217.50343206217815</v>
      </c>
      <c r="N116" s="107">
        <v>225.12949389645581</v>
      </c>
      <c r="O116" s="110" t="s">
        <v>113</v>
      </c>
    </row>
    <row r="117" spans="1:15">
      <c r="A117" s="104" t="s">
        <v>208</v>
      </c>
      <c r="B117" s="104"/>
      <c r="C117" s="104"/>
      <c r="D117" s="104"/>
      <c r="E117" s="105" t="s">
        <v>105</v>
      </c>
      <c r="F117" s="106" t="s">
        <v>112</v>
      </c>
      <c r="G117" s="107" t="s">
        <v>117</v>
      </c>
      <c r="H117" s="108">
        <v>202.06</v>
      </c>
      <c r="I117" s="109">
        <v>202.06</v>
      </c>
      <c r="J117" s="109">
        <v>202.19793415595245</v>
      </c>
      <c r="K117" s="109">
        <v>209.34219278668311</v>
      </c>
      <c r="L117" s="107">
        <v>214.7735890531697</v>
      </c>
      <c r="M117" s="107">
        <v>219.93065847211992</v>
      </c>
      <c r="N117" s="107">
        <v>227.64182323333767</v>
      </c>
      <c r="O117" s="110" t="s">
        <v>113</v>
      </c>
    </row>
    <row r="118" spans="1:15">
      <c r="A118" s="104" t="s">
        <v>209</v>
      </c>
      <c r="B118" s="104" t="s">
        <v>210</v>
      </c>
      <c r="C118" s="104"/>
      <c r="D118" s="104"/>
      <c r="E118" s="105" t="s">
        <v>105</v>
      </c>
      <c r="F118" s="106" t="s">
        <v>106</v>
      </c>
      <c r="G118" s="107" t="s">
        <v>117</v>
      </c>
      <c r="H118" s="108">
        <v>7.42</v>
      </c>
      <c r="I118" s="109">
        <v>7.42</v>
      </c>
      <c r="J118" s="109">
        <v>7.4250651857723806</v>
      </c>
      <c r="K118" s="109">
        <v>7.6874149781113967</v>
      </c>
      <c r="L118" s="107">
        <v>7.8868654398422215</v>
      </c>
      <c r="M118" s="107">
        <v>8.0762421353218343</v>
      </c>
      <c r="N118" s="107">
        <v>8.3594097218220611</v>
      </c>
      <c r="O118" s="110" t="s">
        <v>107</v>
      </c>
    </row>
    <row r="119" spans="1:15">
      <c r="A119" s="104" t="s">
        <v>209</v>
      </c>
      <c r="B119" s="104" t="s">
        <v>211</v>
      </c>
      <c r="C119" s="104"/>
      <c r="D119" s="104"/>
      <c r="E119" s="105" t="s">
        <v>105</v>
      </c>
      <c r="F119" s="106" t="s">
        <v>106</v>
      </c>
      <c r="G119" s="107" t="s">
        <v>117</v>
      </c>
      <c r="H119" s="108">
        <v>188.7</v>
      </c>
      <c r="I119" s="109">
        <v>188.7</v>
      </c>
      <c r="J119" s="109">
        <v>188.82881409100381</v>
      </c>
      <c r="K119" s="109">
        <v>195.50070166706476</v>
      </c>
      <c r="L119" s="107">
        <v>200.57297958197131</v>
      </c>
      <c r="M119" s="107">
        <v>205.38906885919542</v>
      </c>
      <c r="N119" s="107">
        <v>212.59037931372276</v>
      </c>
      <c r="O119" s="110" t="s">
        <v>107</v>
      </c>
    </row>
    <row r="120" spans="1:15">
      <c r="A120" s="104" t="s">
        <v>209</v>
      </c>
      <c r="B120" s="104" t="s">
        <v>212</v>
      </c>
      <c r="C120" s="104"/>
      <c r="D120" s="104"/>
      <c r="E120" s="105" t="s">
        <v>105</v>
      </c>
      <c r="F120" s="106" t="s">
        <v>106</v>
      </c>
      <c r="G120" s="107" t="s">
        <v>117</v>
      </c>
      <c r="H120" s="108">
        <v>188.7</v>
      </c>
      <c r="I120" s="109">
        <v>188.7</v>
      </c>
      <c r="J120" s="109">
        <v>188.82881409100381</v>
      </c>
      <c r="K120" s="109">
        <v>195.50070166706476</v>
      </c>
      <c r="L120" s="107">
        <v>200.57297958197131</v>
      </c>
      <c r="M120" s="107">
        <v>205.38906885919542</v>
      </c>
      <c r="N120" s="107">
        <v>212.59037931372276</v>
      </c>
      <c r="O120" s="110" t="s">
        <v>107</v>
      </c>
    </row>
    <row r="121" spans="1:15">
      <c r="A121" s="104" t="s">
        <v>209</v>
      </c>
      <c r="B121" s="104" t="s">
        <v>213</v>
      </c>
      <c r="C121" s="104"/>
      <c r="D121" s="104"/>
      <c r="E121" s="105" t="s">
        <v>105</v>
      </c>
      <c r="F121" s="106" t="s">
        <v>106</v>
      </c>
      <c r="G121" s="107" t="s">
        <v>117</v>
      </c>
      <c r="H121" s="108">
        <v>241.33</v>
      </c>
      <c r="I121" s="109">
        <v>241.33</v>
      </c>
      <c r="J121" s="109">
        <v>241.49474141272893</v>
      </c>
      <c r="K121" s="109">
        <v>250.0274739444236</v>
      </c>
      <c r="L121" s="107">
        <v>256.51445237157992</v>
      </c>
      <c r="M121" s="107">
        <v>262.67378901849298</v>
      </c>
      <c r="N121" s="107">
        <v>271.88360487430157</v>
      </c>
      <c r="O121" s="110" t="s">
        <v>107</v>
      </c>
    </row>
    <row r="122" spans="1:15">
      <c r="A122" s="104" t="s">
        <v>209</v>
      </c>
      <c r="B122" s="104" t="s">
        <v>214</v>
      </c>
      <c r="C122" s="104"/>
      <c r="D122" s="104"/>
      <c r="E122" s="105" t="s">
        <v>105</v>
      </c>
      <c r="F122" s="106" t="s">
        <v>112</v>
      </c>
      <c r="G122" s="107" t="s">
        <v>117</v>
      </c>
      <c r="H122" s="108">
        <v>210.96</v>
      </c>
      <c r="I122" s="109">
        <v>210.96</v>
      </c>
      <c r="J122" s="109">
        <v>211.10400964832095</v>
      </c>
      <c r="K122" s="109">
        <v>218.56294660139895</v>
      </c>
      <c r="L122" s="107">
        <v>224.23357590149797</v>
      </c>
      <c r="M122" s="107">
        <v>229.61779526516091</v>
      </c>
      <c r="N122" s="107">
        <v>237.66860847918892</v>
      </c>
      <c r="O122" s="110" t="s">
        <v>113</v>
      </c>
    </row>
    <row r="123" spans="1:15">
      <c r="A123" s="104" t="s">
        <v>215</v>
      </c>
      <c r="B123" s="104" t="s">
        <v>216</v>
      </c>
      <c r="C123" s="104"/>
      <c r="D123" s="104"/>
      <c r="E123" s="105" t="s">
        <v>217</v>
      </c>
      <c r="F123" s="106" t="s">
        <v>106</v>
      </c>
      <c r="G123" s="107">
        <v>226.5454545454545</v>
      </c>
      <c r="H123" s="108">
        <v>749.78</v>
      </c>
      <c r="I123" s="109">
        <v>749.78</v>
      </c>
      <c r="J123" s="109">
        <v>750.29182951326356</v>
      </c>
      <c r="K123" s="109">
        <v>776.80188710085747</v>
      </c>
      <c r="L123" s="107">
        <v>796.95606057747978</v>
      </c>
      <c r="M123" s="107">
        <v>816.09229490857194</v>
      </c>
      <c r="N123" s="107">
        <v>844.70595973419722</v>
      </c>
      <c r="O123" s="110" t="s">
        <v>107</v>
      </c>
    </row>
    <row r="124" spans="1:15">
      <c r="A124" s="104" t="s">
        <v>215</v>
      </c>
      <c r="B124" s="104" t="s">
        <v>218</v>
      </c>
      <c r="C124" s="104"/>
      <c r="D124" s="104"/>
      <c r="E124" s="105" t="s">
        <v>219</v>
      </c>
      <c r="F124" s="106" t="s">
        <v>112</v>
      </c>
      <c r="G124" s="107" t="s">
        <v>117</v>
      </c>
      <c r="H124" s="108">
        <v>264.79000000000002</v>
      </c>
      <c r="I124" s="109">
        <v>264.79000000000002</v>
      </c>
      <c r="J124" s="109">
        <v>264.97075613755646</v>
      </c>
      <c r="K124" s="109">
        <v>274.3329665841128</v>
      </c>
      <c r="L124" s="107">
        <v>281.45055253582507</v>
      </c>
      <c r="M124" s="107">
        <v>288.20864622801463</v>
      </c>
      <c r="N124" s="107">
        <v>298.31376014033202</v>
      </c>
      <c r="O124" s="110" t="s">
        <v>113</v>
      </c>
    </row>
    <row r="125" spans="1:15">
      <c r="A125" s="104" t="s">
        <v>215</v>
      </c>
      <c r="B125" s="104" t="s">
        <v>220</v>
      </c>
      <c r="C125" s="104"/>
      <c r="D125" s="104"/>
      <c r="E125" s="105" t="s">
        <v>221</v>
      </c>
      <c r="F125" s="106" t="s">
        <v>112</v>
      </c>
      <c r="G125" s="107" t="s">
        <v>117</v>
      </c>
      <c r="H125" s="108">
        <v>132.4</v>
      </c>
      <c r="I125" s="109">
        <v>132.4</v>
      </c>
      <c r="J125" s="109">
        <v>132.49038148197619</v>
      </c>
      <c r="K125" s="109">
        <v>137.17166349082871</v>
      </c>
      <c r="L125" s="107">
        <v>140.73059086726553</v>
      </c>
      <c r="M125" s="107">
        <v>144.10976532568881</v>
      </c>
      <c r="N125" s="107">
        <v>149.16251309558504</v>
      </c>
      <c r="O125" s="110" t="s">
        <v>222</v>
      </c>
    </row>
    <row r="126" spans="1:15">
      <c r="A126" s="104" t="s">
        <v>215</v>
      </c>
      <c r="B126" s="104" t="s">
        <v>223</v>
      </c>
      <c r="C126" s="104"/>
      <c r="D126" s="104"/>
      <c r="E126" s="105" t="s">
        <v>105</v>
      </c>
      <c r="F126" s="106" t="s">
        <v>112</v>
      </c>
      <c r="G126" s="107" t="s">
        <v>117</v>
      </c>
      <c r="H126" s="108">
        <v>135</v>
      </c>
      <c r="I126" s="109">
        <v>135</v>
      </c>
      <c r="J126" s="109">
        <v>135.09215634491531</v>
      </c>
      <c r="K126" s="109">
        <v>139.86536685243109</v>
      </c>
      <c r="L126" s="107">
        <v>143.49418253082212</v>
      </c>
      <c r="M126" s="107">
        <v>146.93971540006035</v>
      </c>
      <c r="N126" s="107">
        <v>152.09168631347416</v>
      </c>
      <c r="O126" s="110" t="s">
        <v>113</v>
      </c>
    </row>
    <row r="127" spans="1:15">
      <c r="A127" s="104" t="s">
        <v>224</v>
      </c>
      <c r="B127" s="104" t="s">
        <v>224</v>
      </c>
      <c r="C127" s="104"/>
      <c r="D127" s="104"/>
      <c r="E127" s="105" t="s">
        <v>105</v>
      </c>
      <c r="F127" s="106" t="s">
        <v>106</v>
      </c>
      <c r="G127" s="107" t="s">
        <v>117</v>
      </c>
      <c r="H127" s="108">
        <v>202.06</v>
      </c>
      <c r="I127" s="109">
        <v>202.06</v>
      </c>
      <c r="J127" s="109">
        <v>202.19793415595245</v>
      </c>
      <c r="K127" s="109">
        <v>209.34219278668311</v>
      </c>
      <c r="L127" s="107">
        <v>214.7735890531697</v>
      </c>
      <c r="M127" s="107">
        <v>219.93065847211992</v>
      </c>
      <c r="N127" s="107">
        <v>227.64182323333767</v>
      </c>
      <c r="O127" s="110" t="s">
        <v>107</v>
      </c>
    </row>
    <row r="128" spans="1:15">
      <c r="A128" s="104" t="s">
        <v>225</v>
      </c>
      <c r="B128" s="104" t="s">
        <v>226</v>
      </c>
      <c r="C128" s="104"/>
      <c r="D128" s="104"/>
      <c r="E128" s="105" t="s">
        <v>105</v>
      </c>
      <c r="F128" s="106" t="s">
        <v>106</v>
      </c>
      <c r="G128" s="107" t="s">
        <v>117</v>
      </c>
      <c r="H128" s="108">
        <v>5177.6400000000003</v>
      </c>
      <c r="I128" s="109">
        <v>5177.6400000000003</v>
      </c>
      <c r="J128" s="109">
        <v>5181.1744620569425</v>
      </c>
      <c r="K128" s="109">
        <v>5345.9321839311706</v>
      </c>
      <c r="L128" s="107">
        <v>5484.632728327786</v>
      </c>
      <c r="M128" s="107">
        <v>5616.3278396407068</v>
      </c>
      <c r="N128" s="107">
        <v>5813.2464030886213</v>
      </c>
      <c r="O128" s="110" t="s">
        <v>227</v>
      </c>
    </row>
    <row r="129" spans="1:15">
      <c r="A129" s="104" t="s">
        <v>225</v>
      </c>
      <c r="B129" s="104" t="s">
        <v>228</v>
      </c>
      <c r="C129" s="104"/>
      <c r="D129" s="104"/>
      <c r="E129" s="105" t="s">
        <v>105</v>
      </c>
      <c r="F129" s="106" t="s">
        <v>106</v>
      </c>
      <c r="G129" s="107" t="s">
        <v>117</v>
      </c>
      <c r="H129" s="108">
        <v>2579.39</v>
      </c>
      <c r="I129" s="109">
        <v>2579.39</v>
      </c>
      <c r="J129" s="109">
        <v>2581.1507937371189</v>
      </c>
      <c r="K129" s="109">
        <v>2670.7645497223302</v>
      </c>
      <c r="L129" s="107">
        <v>2740.0577027696381</v>
      </c>
      <c r="M129" s="107">
        <v>2805.8510242269335</v>
      </c>
      <c r="N129" s="107">
        <v>2904.2292116681733</v>
      </c>
      <c r="O129" s="110" t="s">
        <v>227</v>
      </c>
    </row>
    <row r="130" spans="1:15">
      <c r="A130" s="104" t="s">
        <v>225</v>
      </c>
      <c r="B130" s="104" t="s">
        <v>229</v>
      </c>
      <c r="C130" s="104"/>
      <c r="D130" s="104"/>
      <c r="E130" s="105" t="s">
        <v>105</v>
      </c>
      <c r="F130" s="106" t="s">
        <v>106</v>
      </c>
      <c r="G130" s="107" t="s">
        <v>117</v>
      </c>
      <c r="H130" s="108">
        <v>1862.37</v>
      </c>
      <c r="I130" s="109">
        <v>1862.37</v>
      </c>
      <c r="J130" s="109">
        <v>1863.6413274968879</v>
      </c>
      <c r="K130" s="109">
        <v>1928.0119678771377</v>
      </c>
      <c r="L130" s="107">
        <v>1978.0343587992581</v>
      </c>
      <c r="M130" s="107">
        <v>2025.5302382803757</v>
      </c>
      <c r="N130" s="107">
        <v>2096.5489743889143</v>
      </c>
      <c r="O130" s="110" t="s">
        <v>227</v>
      </c>
    </row>
    <row r="131" spans="1:15">
      <c r="A131" s="104" t="s">
        <v>225</v>
      </c>
      <c r="B131" s="104" t="s">
        <v>230</v>
      </c>
      <c r="C131" s="104"/>
      <c r="D131" s="104"/>
      <c r="E131" s="105" t="s">
        <v>105</v>
      </c>
      <c r="F131" s="106" t="s">
        <v>106</v>
      </c>
      <c r="G131" s="107" t="s">
        <v>117</v>
      </c>
      <c r="H131" s="108">
        <v>2584.7399999999998</v>
      </c>
      <c r="I131" s="109">
        <v>2584.7399999999998</v>
      </c>
      <c r="J131" s="109">
        <v>2586.5044458589355</v>
      </c>
      <c r="K131" s="109">
        <v>2675.7842506925231</v>
      </c>
      <c r="L131" s="107">
        <v>2745.2076401950117</v>
      </c>
      <c r="M131" s="107">
        <v>2811.1246201753265</v>
      </c>
      <c r="N131" s="107">
        <v>2909.6877093829899</v>
      </c>
      <c r="O131" s="110" t="s">
        <v>227</v>
      </c>
    </row>
    <row r="132" spans="1:15">
      <c r="A132" s="104" t="s">
        <v>225</v>
      </c>
      <c r="B132" s="104" t="s">
        <v>231</v>
      </c>
      <c r="C132" s="104"/>
      <c r="D132" s="104"/>
      <c r="E132" s="105" t="s">
        <v>105</v>
      </c>
      <c r="F132" s="106" t="s">
        <v>106</v>
      </c>
      <c r="G132" s="107" t="s">
        <v>117</v>
      </c>
      <c r="H132" s="108">
        <v>2021.03</v>
      </c>
      <c r="I132" s="109">
        <v>2021.03</v>
      </c>
      <c r="J132" s="109">
        <v>2022.409635094549</v>
      </c>
      <c r="K132" s="109">
        <v>2093.5001921877952</v>
      </c>
      <c r="L132" s="107">
        <v>2147.8161854253567</v>
      </c>
      <c r="M132" s="107">
        <v>2199.3888076281792</v>
      </c>
      <c r="N132" s="107">
        <v>2276.5033381234766</v>
      </c>
      <c r="O132" s="110" t="s">
        <v>227</v>
      </c>
    </row>
    <row r="133" spans="1:15">
      <c r="A133" s="104" t="s">
        <v>232</v>
      </c>
      <c r="B133" s="104"/>
      <c r="C133" s="104"/>
      <c r="D133" s="104"/>
      <c r="E133" s="105" t="s">
        <v>105</v>
      </c>
      <c r="F133" s="106" t="s">
        <v>112</v>
      </c>
      <c r="G133" s="107" t="s">
        <v>117</v>
      </c>
      <c r="H133" s="108">
        <v>210.96</v>
      </c>
      <c r="I133" s="109">
        <v>210.96</v>
      </c>
      <c r="J133" s="109">
        <v>211.10400964832095</v>
      </c>
      <c r="K133" s="109">
        <v>218.56294660139895</v>
      </c>
      <c r="L133" s="107">
        <v>224.23357590149797</v>
      </c>
      <c r="M133" s="107">
        <v>229.61779526516091</v>
      </c>
      <c r="N133" s="107">
        <v>237.66860847918892</v>
      </c>
      <c r="O133" s="110" t="s">
        <v>113</v>
      </c>
    </row>
    <row r="134" spans="1:15">
      <c r="A134" s="104" t="s">
        <v>233</v>
      </c>
      <c r="B134" s="104"/>
      <c r="C134" s="104"/>
      <c r="D134" s="104"/>
      <c r="E134" s="105" t="s">
        <v>105</v>
      </c>
      <c r="F134" s="106" t="s">
        <v>112</v>
      </c>
      <c r="G134" s="107" t="s">
        <v>117</v>
      </c>
      <c r="H134" s="108">
        <v>210.96</v>
      </c>
      <c r="I134" s="109">
        <v>210.96</v>
      </c>
      <c r="J134" s="109">
        <v>211.10400964832095</v>
      </c>
      <c r="K134" s="109">
        <v>218.56294660139895</v>
      </c>
      <c r="L134" s="107">
        <v>224.23357590149797</v>
      </c>
      <c r="M134" s="107">
        <v>229.61779526516091</v>
      </c>
      <c r="N134" s="107">
        <v>237.66860847918892</v>
      </c>
      <c r="O134" s="110" t="s">
        <v>234</v>
      </c>
    </row>
    <row r="135" spans="1:15">
      <c r="A135" s="104" t="s">
        <v>235</v>
      </c>
      <c r="B135" s="104"/>
      <c r="C135" s="104"/>
      <c r="D135" s="104"/>
      <c r="E135" s="105" t="s">
        <v>236</v>
      </c>
      <c r="F135" s="106" t="s">
        <v>112</v>
      </c>
      <c r="G135" s="107" t="s">
        <v>117</v>
      </c>
      <c r="H135" s="108">
        <v>210.96</v>
      </c>
      <c r="I135" s="109">
        <v>210.96</v>
      </c>
      <c r="J135" s="109">
        <v>211.10400964832095</v>
      </c>
      <c r="K135" s="109">
        <v>218.56294660139895</v>
      </c>
      <c r="L135" s="107">
        <v>224.23357590149797</v>
      </c>
      <c r="M135" s="107">
        <v>229.61779526516091</v>
      </c>
      <c r="N135" s="107">
        <v>237.66860847918892</v>
      </c>
      <c r="O135" s="110" t="s">
        <v>113</v>
      </c>
    </row>
    <row r="136" spans="1:15">
      <c r="A136" s="104" t="s">
        <v>237</v>
      </c>
      <c r="B136" s="104" t="s">
        <v>266</v>
      </c>
      <c r="C136" s="104"/>
      <c r="D136" s="104"/>
      <c r="E136" s="105"/>
      <c r="F136" s="106" t="s">
        <v>106</v>
      </c>
      <c r="G136" s="104"/>
      <c r="H136" s="108">
        <v>52.4</v>
      </c>
      <c r="I136" s="109">
        <v>52.4</v>
      </c>
      <c r="J136" s="109">
        <v>52.435770314618971</v>
      </c>
      <c r="K136" s="109">
        <v>54.288483133832507</v>
      </c>
      <c r="L136" s="107">
        <v>55.697001219370947</v>
      </c>
      <c r="M136" s="107">
        <v>57.034378421949341</v>
      </c>
      <c r="N136" s="107">
        <v>59.034106391304036</v>
      </c>
      <c r="O136" s="110" t="s">
        <v>107</v>
      </c>
    </row>
    <row r="137" spans="1:15">
      <c r="A137" s="104" t="s">
        <v>237</v>
      </c>
      <c r="B137" s="104" t="s">
        <v>267</v>
      </c>
      <c r="C137" s="104"/>
      <c r="D137" s="104"/>
      <c r="E137" s="105"/>
      <c r="F137" s="106" t="s">
        <v>106</v>
      </c>
      <c r="G137" s="104"/>
      <c r="H137" s="108">
        <v>9.69</v>
      </c>
      <c r="I137" s="109">
        <v>9.69</v>
      </c>
      <c r="J137" s="109">
        <v>9.6966147776461415</v>
      </c>
      <c r="K137" s="109">
        <v>10.039225220741164</v>
      </c>
      <c r="L137" s="107">
        <v>10.29969354610123</v>
      </c>
      <c r="M137" s="107">
        <v>10.54700623871544</v>
      </c>
      <c r="N137" s="107">
        <v>10.916803262056032</v>
      </c>
      <c r="O137" s="110" t="s">
        <v>107</v>
      </c>
    </row>
    <row r="138" spans="1:15">
      <c r="A138" s="104" t="s">
        <v>237</v>
      </c>
      <c r="B138" s="104" t="s">
        <v>268</v>
      </c>
      <c r="C138" s="104"/>
      <c r="D138" s="104"/>
      <c r="E138" s="105"/>
      <c r="F138" s="106" t="s">
        <v>106</v>
      </c>
      <c r="G138" s="104"/>
      <c r="H138" s="108">
        <v>548.30999999999995</v>
      </c>
      <c r="I138" s="109">
        <v>548.30999999999995</v>
      </c>
      <c r="J138" s="109">
        <v>548.68429811467036</v>
      </c>
      <c r="K138" s="109">
        <v>568.07095776930726</v>
      </c>
      <c r="L138" s="107">
        <v>582.80959424796333</v>
      </c>
      <c r="M138" s="107">
        <v>596.80381741486713</v>
      </c>
      <c r="N138" s="107">
        <v>617.72883350030372</v>
      </c>
      <c r="O138" s="110" t="s">
        <v>107</v>
      </c>
    </row>
    <row r="139" spans="1:15">
      <c r="A139" s="104" t="s">
        <v>237</v>
      </c>
      <c r="B139" s="104" t="s">
        <v>269</v>
      </c>
      <c r="C139" s="104"/>
      <c r="D139" s="104"/>
      <c r="E139" s="105"/>
      <c r="F139" s="106" t="s">
        <v>112</v>
      </c>
      <c r="G139" s="104"/>
      <c r="H139" s="108" t="s">
        <v>270</v>
      </c>
      <c r="I139" s="109">
        <v>0</v>
      </c>
      <c r="J139" s="109">
        <v>0</v>
      </c>
      <c r="K139" s="109">
        <v>0</v>
      </c>
      <c r="L139" s="107">
        <v>0</v>
      </c>
      <c r="M139" s="107">
        <v>0</v>
      </c>
      <c r="N139" s="107">
        <v>0</v>
      </c>
      <c r="O139" s="110" t="s">
        <v>113</v>
      </c>
    </row>
    <row r="140" spans="1:15">
      <c r="A140" s="104" t="s">
        <v>237</v>
      </c>
      <c r="B140" s="104" t="s">
        <v>271</v>
      </c>
      <c r="C140" s="104"/>
      <c r="D140" s="104"/>
      <c r="E140" s="105"/>
      <c r="F140" s="106" t="s">
        <v>106</v>
      </c>
      <c r="G140" s="104"/>
      <c r="H140" s="108">
        <v>13.83</v>
      </c>
      <c r="I140" s="109">
        <v>13.83</v>
      </c>
      <c r="J140" s="109">
        <v>13.839440905556877</v>
      </c>
      <c r="K140" s="109">
        <v>14.328429804215716</v>
      </c>
      <c r="L140" s="107">
        <v>14.700181810379775</v>
      </c>
      <c r="M140" s="107">
        <v>15.053157510983958</v>
      </c>
      <c r="N140" s="107">
        <v>15.580948309002574</v>
      </c>
      <c r="O140" s="110" t="s">
        <v>107</v>
      </c>
    </row>
    <row r="141" spans="1:15">
      <c r="A141" s="104" t="s">
        <v>237</v>
      </c>
      <c r="B141" s="104" t="s">
        <v>272</v>
      </c>
      <c r="C141" s="104"/>
      <c r="D141" s="104"/>
      <c r="E141" s="105"/>
      <c r="F141" s="106" t="s">
        <v>106</v>
      </c>
      <c r="G141" s="104"/>
      <c r="H141" s="108">
        <v>156.78</v>
      </c>
      <c r="I141" s="109">
        <v>156.78</v>
      </c>
      <c r="J141" s="109">
        <v>156.8870242352283</v>
      </c>
      <c r="K141" s="109">
        <v>162.4303127046233</v>
      </c>
      <c r="L141" s="107">
        <v>166.64457731246139</v>
      </c>
      <c r="M141" s="107">
        <v>170.6459894846034</v>
      </c>
      <c r="N141" s="107">
        <v>176.62914503871468</v>
      </c>
      <c r="O141" s="110" t="s">
        <v>107</v>
      </c>
    </row>
    <row r="142" spans="1:15">
      <c r="A142" s="104" t="s">
        <v>237</v>
      </c>
      <c r="B142" s="104" t="s">
        <v>273</v>
      </c>
      <c r="C142" s="104"/>
      <c r="D142" s="104"/>
      <c r="E142" s="105"/>
      <c r="F142" s="106" t="s">
        <v>106</v>
      </c>
      <c r="G142" s="104"/>
      <c r="H142" s="108">
        <v>198.39</v>
      </c>
      <c r="I142" s="109">
        <v>198.39</v>
      </c>
      <c r="J142" s="109">
        <v>198.52542886864995</v>
      </c>
      <c r="K142" s="109">
        <v>205.53992688780593</v>
      </c>
      <c r="L142" s="107">
        <v>210.87267312807256</v>
      </c>
      <c r="M142" s="107">
        <v>215.9360750979109</v>
      </c>
      <c r="N142" s="107">
        <v>223.50718257577884</v>
      </c>
      <c r="O142" s="110" t="s">
        <v>107</v>
      </c>
    </row>
    <row r="143" spans="1:15">
      <c r="A143" s="104" t="s">
        <v>237</v>
      </c>
      <c r="B143" s="104" t="s">
        <v>274</v>
      </c>
      <c r="C143" s="104"/>
      <c r="D143" s="104"/>
      <c r="E143" s="105"/>
      <c r="F143" s="106" t="s">
        <v>106</v>
      </c>
      <c r="G143" s="104"/>
      <c r="H143" s="108">
        <v>41.89</v>
      </c>
      <c r="I143" s="109">
        <v>41.89</v>
      </c>
      <c r="J143" s="109">
        <v>41.918595772507423</v>
      </c>
      <c r="K143" s="109">
        <v>43.39970531443214</v>
      </c>
      <c r="L143" s="107">
        <v>44.5257133793788</v>
      </c>
      <c r="M143" s="107">
        <v>45.594849467470574</v>
      </c>
      <c r="N143" s="107">
        <v>47.193486960529128</v>
      </c>
      <c r="O143" s="110" t="s">
        <v>107</v>
      </c>
    </row>
    <row r="144" spans="1:15">
      <c r="A144" s="104" t="s">
        <v>237</v>
      </c>
      <c r="B144" s="104" t="s">
        <v>275</v>
      </c>
      <c r="C144" s="104"/>
      <c r="D144" s="104"/>
      <c r="E144" s="105"/>
      <c r="F144" s="106" t="s">
        <v>106</v>
      </c>
      <c r="G144" s="104"/>
      <c r="H144" s="108">
        <v>138.66999999999999</v>
      </c>
      <c r="I144" s="109">
        <v>138.66999999999999</v>
      </c>
      <c r="J144" s="109">
        <v>138.76466163221778</v>
      </c>
      <c r="K144" s="109">
        <v>143.66763275130825</v>
      </c>
      <c r="L144" s="107">
        <v>147.39509845591922</v>
      </c>
      <c r="M144" s="107">
        <v>150.93429877426934</v>
      </c>
      <c r="N144" s="107">
        <v>156.22632697103302</v>
      </c>
      <c r="O144" s="110" t="s">
        <v>107</v>
      </c>
    </row>
    <row r="145" spans="1:15">
      <c r="A145" s="104" t="s">
        <v>237</v>
      </c>
      <c r="B145" s="104" t="s">
        <v>276</v>
      </c>
      <c r="C145" s="104"/>
      <c r="D145" s="104"/>
      <c r="E145" s="105"/>
      <c r="F145" s="106" t="s">
        <v>106</v>
      </c>
      <c r="G145" s="104"/>
      <c r="H145" s="108">
        <v>233.2</v>
      </c>
      <c r="I145" s="109">
        <v>233.2</v>
      </c>
      <c r="J145" s="109">
        <v>233.35919155284626</v>
      </c>
      <c r="K145" s="109">
        <v>241.60447074064388</v>
      </c>
      <c r="L145" s="107">
        <v>247.87291382361266</v>
      </c>
      <c r="M145" s="107">
        <v>253.82475282440049</v>
      </c>
      <c r="N145" s="107">
        <v>262.72430554297904</v>
      </c>
      <c r="O145" s="110" t="s">
        <v>107</v>
      </c>
    </row>
    <row r="146" spans="1:15">
      <c r="A146" s="104" t="s">
        <v>237</v>
      </c>
      <c r="B146" s="104" t="s">
        <v>277</v>
      </c>
      <c r="C146" s="104"/>
      <c r="D146" s="104"/>
      <c r="E146" s="105"/>
      <c r="F146" s="106" t="s">
        <v>106</v>
      </c>
      <c r="G146" s="104"/>
      <c r="H146" s="108">
        <v>370.44</v>
      </c>
      <c r="I146" s="109">
        <v>370.44</v>
      </c>
      <c r="J146" s="109">
        <v>370.69287701044755</v>
      </c>
      <c r="K146" s="109">
        <v>383.79056664307092</v>
      </c>
      <c r="L146" s="107">
        <v>393.74803686457591</v>
      </c>
      <c r="M146" s="107">
        <v>403.2025790577656</v>
      </c>
      <c r="N146" s="107">
        <v>417.33958724417312</v>
      </c>
      <c r="O146" s="110" t="s">
        <v>107</v>
      </c>
    </row>
    <row r="147" spans="1:15">
      <c r="A147" s="104" t="s">
        <v>237</v>
      </c>
      <c r="B147" s="104" t="s">
        <v>278</v>
      </c>
      <c r="C147" s="104"/>
      <c r="D147" s="104"/>
      <c r="E147" s="105"/>
      <c r="F147" s="106" t="s">
        <v>106</v>
      </c>
      <c r="G147" s="104"/>
      <c r="H147" s="108">
        <v>309.33</v>
      </c>
      <c r="I147" s="109">
        <v>309.33</v>
      </c>
      <c r="J147" s="109">
        <v>309.54116090498252</v>
      </c>
      <c r="K147" s="109">
        <v>320.47817724787041</v>
      </c>
      <c r="L147" s="107">
        <v>328.79300357229033</v>
      </c>
      <c r="M147" s="107">
        <v>336.68786788667154</v>
      </c>
      <c r="N147" s="107">
        <v>348.49275057294039</v>
      </c>
      <c r="O147" s="110" t="s">
        <v>107</v>
      </c>
    </row>
    <row r="148" spans="1:15">
      <c r="A148" s="104" t="s">
        <v>237</v>
      </c>
      <c r="B148" s="104" t="s">
        <v>279</v>
      </c>
      <c r="C148" s="104"/>
      <c r="D148" s="104"/>
      <c r="E148" s="105"/>
      <c r="F148" s="106" t="s">
        <v>106</v>
      </c>
      <c r="G148" s="104"/>
      <c r="H148" s="108">
        <v>95.53</v>
      </c>
      <c r="I148" s="109">
        <v>95.53</v>
      </c>
      <c r="J148" s="109">
        <v>95.595212560220432</v>
      </c>
      <c r="K148" s="109">
        <v>98.97287774379808</v>
      </c>
      <c r="L148" s="107">
        <v>101.5407352382921</v>
      </c>
      <c r="M148" s="107">
        <v>103.97889638642786</v>
      </c>
      <c r="N148" s="107">
        <v>107.6245836557495</v>
      </c>
      <c r="O148" s="110" t="s">
        <v>107</v>
      </c>
    </row>
    <row r="149" spans="1:15">
      <c r="A149" s="104" t="s">
        <v>237</v>
      </c>
      <c r="B149" s="104" t="s">
        <v>280</v>
      </c>
      <c r="C149" s="104"/>
      <c r="D149" s="104"/>
      <c r="E149" s="105"/>
      <c r="F149" s="106" t="s">
        <v>106</v>
      </c>
      <c r="G149" s="104"/>
      <c r="H149" s="108" t="s">
        <v>281</v>
      </c>
      <c r="I149" s="109">
        <v>0</v>
      </c>
      <c r="J149" s="109">
        <v>0</v>
      </c>
      <c r="K149" s="109">
        <v>0</v>
      </c>
      <c r="L149" s="107">
        <v>0</v>
      </c>
      <c r="M149" s="107">
        <v>0</v>
      </c>
      <c r="N149" s="107">
        <v>0</v>
      </c>
      <c r="O149" s="110" t="s">
        <v>107</v>
      </c>
    </row>
    <row r="150" spans="1:15">
      <c r="A150" s="104" t="s">
        <v>237</v>
      </c>
      <c r="B150" s="104" t="s">
        <v>282</v>
      </c>
      <c r="C150" s="104"/>
      <c r="D150" s="104"/>
      <c r="E150" s="105"/>
      <c r="F150" s="106" t="s">
        <v>106</v>
      </c>
      <c r="G150" s="104"/>
      <c r="H150" s="108">
        <v>24.4</v>
      </c>
      <c r="I150" s="109">
        <v>24.4</v>
      </c>
      <c r="J150" s="109">
        <v>24.416656406043945</v>
      </c>
      <c r="K150" s="109">
        <v>25.279370008883838</v>
      </c>
      <c r="L150" s="107">
        <v>25.935244842607844</v>
      </c>
      <c r="M150" s="107">
        <v>26.557993005640533</v>
      </c>
      <c r="N150" s="107">
        <v>27.489164044805698</v>
      </c>
      <c r="O150" s="110" t="s">
        <v>107</v>
      </c>
    </row>
    <row r="151" spans="1:15">
      <c r="A151" s="104" t="s">
        <v>237</v>
      </c>
      <c r="B151" s="104" t="s">
        <v>283</v>
      </c>
      <c r="C151" s="104"/>
      <c r="D151" s="104"/>
      <c r="E151" s="105"/>
      <c r="F151" s="106" t="s">
        <v>106</v>
      </c>
      <c r="G151" s="104"/>
      <c r="H151" s="108">
        <v>75.319999999999993</v>
      </c>
      <c r="I151" s="109">
        <v>75.319999999999993</v>
      </c>
      <c r="J151" s="109">
        <v>75.3714164140668</v>
      </c>
      <c r="K151" s="109">
        <v>78.034514306111902</v>
      </c>
      <c r="L151" s="107">
        <v>80.059124653492731</v>
      </c>
      <c r="M151" s="107">
        <v>81.981476769870682</v>
      </c>
      <c r="N151" s="107">
        <v>84.855894912080529</v>
      </c>
      <c r="O151" s="110" t="s">
        <v>107</v>
      </c>
    </row>
    <row r="152" spans="1:15">
      <c r="A152" s="104" t="s">
        <v>237</v>
      </c>
      <c r="B152" s="104" t="s">
        <v>284</v>
      </c>
      <c r="C152" s="104"/>
      <c r="D152" s="104"/>
      <c r="E152" s="105"/>
      <c r="F152" s="106" t="s">
        <v>106</v>
      </c>
      <c r="G152" s="104"/>
      <c r="H152" s="108">
        <v>136.06</v>
      </c>
      <c r="I152" s="109">
        <v>136.06</v>
      </c>
      <c r="J152" s="109">
        <v>136.15287994288278</v>
      </c>
      <c r="K152" s="109">
        <v>140.96356899216127</v>
      </c>
      <c r="L152" s="107">
        <v>144.6208775936567</v>
      </c>
      <c r="M152" s="107">
        <v>148.09346427653489</v>
      </c>
      <c r="N152" s="107">
        <v>153.2858877023059</v>
      </c>
      <c r="O152" s="110" t="s">
        <v>107</v>
      </c>
    </row>
    <row r="153" spans="1:15">
      <c r="A153" s="104" t="s">
        <v>237</v>
      </c>
      <c r="B153" s="104" t="s">
        <v>285</v>
      </c>
      <c r="C153" s="104"/>
      <c r="D153" s="104"/>
      <c r="E153" s="105"/>
      <c r="F153" s="106" t="s">
        <v>106</v>
      </c>
      <c r="G153" s="104"/>
      <c r="H153" s="108">
        <v>34.729999999999997</v>
      </c>
      <c r="I153" s="109">
        <v>34.729999999999997</v>
      </c>
      <c r="J153" s="109">
        <v>34.753708073028946</v>
      </c>
      <c r="K153" s="109">
        <v>35.98166067248097</v>
      </c>
      <c r="L153" s="107">
        <v>36.915207105892229</v>
      </c>
      <c r="M153" s="107">
        <v>37.801602339585891</v>
      </c>
      <c r="N153" s="107">
        <v>39.12699456049598</v>
      </c>
      <c r="O153" s="110" t="s">
        <v>107</v>
      </c>
    </row>
  </sheetData>
  <autoFilter ref="A2:XDI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Bohan, Dane</cp:lastModifiedBy>
  <dcterms:created xsi:type="dcterms:W3CDTF">2017-04-27T04:13:24Z</dcterms:created>
  <dcterms:modified xsi:type="dcterms:W3CDTF">2019-04-12T07:30:27Z</dcterms:modified>
</cp:coreProperties>
</file>